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defaultThemeVersion="124226"/>
  <mc:AlternateContent xmlns:mc="http://schemas.openxmlformats.org/markup-compatibility/2006">
    <mc:Choice Requires="x15">
      <x15ac:absPath xmlns:x15ac="http://schemas.microsoft.com/office/spreadsheetml/2010/11/ac" url="\\filesrv\financedep\FinanceDep\IFRS Transformation Project\FSF\IFRS Pillar\20240930\To_Send&amp;Upload\"/>
    </mc:Choice>
  </mc:AlternateContent>
  <xr:revisionPtr revIDLastSave="0" documentId="13_ncr:1_{234CDBA9-F51C-4EEE-854C-1F12153BE811}" xr6:coauthVersionLast="47" xr6:coauthVersionMax="47" xr10:uidLastSave="{00000000-0000-0000-0000-000000000000}"/>
  <bookViews>
    <workbookView xWindow="-108" yWindow="-108" windowWidth="23256" windowHeight="12576" tabRatio="919" activeTab="1" xr2:uid="{00000000-000D-0000-FFFF-FFFF00000000}"/>
  </bookViews>
  <sheets>
    <sheet name="Info" sheetId="82" r:id="rId1"/>
    <sheet name="1. key ratios" sheetId="84" r:id="rId2"/>
    <sheet name="2. SOFP" sheetId="108" r:id="rId3"/>
    <sheet name="3. SOPL" sheetId="109" r:id="rId4"/>
    <sheet name="4. Off-balance" sheetId="110" r:id="rId5"/>
    <sheet name="5. RWA" sheetId="86" r:id="rId6"/>
    <sheet name="6. Administrators-shareholders" sheetId="52" r:id="rId7"/>
    <sheet name="7. LI1" sheetId="88" r:id="rId8"/>
    <sheet name="8. LI2" sheetId="73" r:id="rId9"/>
    <sheet name="9. Capital" sheetId="89" r:id="rId10"/>
    <sheet name="9.1. Capital Requirements" sheetId="94" r:id="rId11"/>
    <sheet name="10. CC2" sheetId="69" r:id="rId12"/>
    <sheet name="11. CRWA" sheetId="90" r:id="rId13"/>
    <sheet name="12. CRM" sheetId="64" r:id="rId14"/>
    <sheet name="13. CRME" sheetId="91" r:id="rId15"/>
    <sheet name="14. LCR" sheetId="93" r:id="rId16"/>
    <sheet name="15. CCR"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definedNames>
    <definedName name="_cur1">#REF!</definedName>
    <definedName name="_cur2">#REF!</definedName>
    <definedName name="_sum1">#REF!</definedName>
    <definedName name="_sum2">#REF!</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9">#REF!</definedName>
    <definedName name="ACC_BALACC" localSheetId="10">#REF!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9">#REF!</definedName>
    <definedName name="ACC_CRS" localSheetId="10">#REF!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9">#REF!</definedName>
    <definedName name="ACC_DBS" localSheetId="10">#REF!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9">#REF!</definedName>
    <definedName name="ACC_ISO" localSheetId="10">#REF!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9">#REF!</definedName>
    <definedName name="ACC_SALDO" localSheetId="10">#REF!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9">#REF!</definedName>
    <definedName name="BS_BALACC" localSheetId="10">#REF!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9">#REF!</definedName>
    <definedName name="BS_BALANCE" localSheetId="10">#REF!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9">#REF!</definedName>
    <definedName name="BS_CR" localSheetId="10">#REF!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9">#REF!</definedName>
    <definedName name="BS_CR_EQU" localSheetId="10">#REF!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9">#REF!</definedName>
    <definedName name="BS_DB" localSheetId="10">#REF!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9">#REF!</definedName>
    <definedName name="BS_DB_EQU" localSheetId="10">#REF!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9">#REF!</definedName>
    <definedName name="BS_DT" localSheetId="10">#REF!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9">#REF!</definedName>
    <definedName name="BS_ISO" localSheetId="10">#REF!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9">#REF!</definedName>
    <definedName name="CurrentDate" localSheetId="10">#REF!</definedName>
    <definedName name="CurrentDate" localSheetId="0">#REF!</definedName>
    <definedName name="CurrentDate">#REF!</definedName>
    <definedName name="date">#REF!</definedName>
    <definedName name="date1">#REF!</definedName>
    <definedName name="L_FORMULAS_GEO">#REF!</definedName>
    <definedName name="Sheet">#REF!</definedName>
    <definedName name="საკრედიტო">#REF!</definedName>
    <definedName name="ფაილი">#REF!</definedName>
    <definedName name="ცვლილება_კორექტირება_რეგულაციაში">#REF!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8" i="115" l="1"/>
  <c r="C15" i="114"/>
  <c r="H9" i="113"/>
  <c r="H10" i="113"/>
  <c r="H11" i="113"/>
  <c r="H12" i="113"/>
  <c r="H13" i="113"/>
  <c r="H14" i="113"/>
  <c r="H15" i="113"/>
  <c r="H16" i="113"/>
  <c r="H17" i="113"/>
  <c r="H19" i="113"/>
  <c r="H20" i="113"/>
  <c r="H21" i="113"/>
  <c r="H22" i="113"/>
  <c r="H23" i="113"/>
  <c r="H24" i="113"/>
  <c r="H25" i="113"/>
  <c r="H26" i="113"/>
  <c r="H27" i="113"/>
  <c r="H28" i="113"/>
  <c r="H29" i="113"/>
  <c r="H30" i="113"/>
  <c r="H31" i="113"/>
  <c r="H32" i="113"/>
  <c r="F34" i="113"/>
  <c r="G34" i="113"/>
  <c r="H14" i="112"/>
  <c r="H15" i="112"/>
  <c r="H17" i="112"/>
  <c r="H18" i="112"/>
  <c r="H19" i="112"/>
  <c r="F21" i="112"/>
  <c r="G21" i="112"/>
  <c r="H9" i="111"/>
  <c r="H10" i="111"/>
  <c r="H11" i="111"/>
  <c r="H12" i="111"/>
  <c r="H15" i="111"/>
  <c r="H16" i="111"/>
  <c r="H18" i="111"/>
  <c r="H19" i="111"/>
  <c r="H20" i="111"/>
  <c r="B1" i="97" l="1"/>
  <c r="G37" i="97"/>
  <c r="G21" i="97" l="1"/>
  <c r="G39" i="97" s="1"/>
  <c r="B1" i="95"/>
  <c r="B1" i="92"/>
  <c r="B1" i="93"/>
  <c r="B1" i="64"/>
  <c r="B1" i="90"/>
  <c r="B1" i="69"/>
  <c r="B1" i="94"/>
  <c r="B1" i="89"/>
  <c r="B1" i="73"/>
  <c r="B1" i="88"/>
  <c r="B1" i="52"/>
  <c r="B1" i="86"/>
  <c r="G5" i="86"/>
  <c r="F5" i="86"/>
  <c r="E5" i="86"/>
  <c r="D5" i="86"/>
  <c r="G5" i="84"/>
  <c r="F5" i="84"/>
  <c r="E5" i="84"/>
  <c r="D5" i="84"/>
  <c r="C5" i="84"/>
  <c r="B1" i="91" l="1"/>
  <c r="B1" i="84"/>
  <c r="C22" i="111" l="1"/>
  <c r="H8" i="112" l="1"/>
  <c r="E9" i="92"/>
  <c r="E11" i="92"/>
  <c r="E16" i="92"/>
  <c r="E18" i="92"/>
  <c r="H10" i="112"/>
  <c r="E21" i="112"/>
  <c r="H13" i="112"/>
  <c r="H11" i="112"/>
  <c r="H12" i="112"/>
  <c r="E10" i="92"/>
  <c r="E12" i="92"/>
  <c r="E17" i="92"/>
  <c r="E19" i="92"/>
  <c r="H9" i="112"/>
  <c r="G22" i="111"/>
  <c r="V18" i="64" l="1"/>
  <c r="C30" i="95"/>
  <c r="C26" i="95"/>
  <c r="H14" i="111"/>
  <c r="V19" i="64"/>
  <c r="N15" i="92"/>
  <c r="C14" i="92"/>
  <c r="E15" i="92"/>
  <c r="E14" i="92" s="1"/>
  <c r="G7" i="92"/>
  <c r="V17" i="64"/>
  <c r="J21" i="64"/>
  <c r="I21" i="64"/>
  <c r="E22" i="111"/>
  <c r="N12" i="92"/>
  <c r="C7" i="92"/>
  <c r="E8" i="92"/>
  <c r="E7" i="92" s="1"/>
  <c r="V12" i="64"/>
  <c r="R21" i="64"/>
  <c r="U21" i="64"/>
  <c r="H23" i="112"/>
  <c r="V11" i="64"/>
  <c r="Q21" i="64"/>
  <c r="H8" i="111"/>
  <c r="V16" i="64"/>
  <c r="H17" i="111"/>
  <c r="V15" i="64"/>
  <c r="V8" i="64"/>
  <c r="N21" i="64"/>
  <c r="V13" i="64"/>
  <c r="S21" i="64"/>
  <c r="H13" i="111"/>
  <c r="J7" i="92"/>
  <c r="C21" i="112"/>
  <c r="D22" i="111"/>
  <c r="H21" i="111"/>
  <c r="E21" i="64"/>
  <c r="T21" i="64"/>
  <c r="H16" i="112"/>
  <c r="G21" i="64"/>
  <c r="N17" i="92"/>
  <c r="F7" i="92"/>
  <c r="N8" i="92"/>
  <c r="I7" i="92"/>
  <c r="L21" i="64"/>
  <c r="M7" i="92"/>
  <c r="K21" i="64"/>
  <c r="V10" i="64"/>
  <c r="P21" i="64"/>
  <c r="V9" i="64"/>
  <c r="O21" i="64"/>
  <c r="F22" i="111"/>
  <c r="V20" i="64"/>
  <c r="H21" i="64"/>
  <c r="C21" i="64"/>
  <c r="V7" i="64"/>
  <c r="M21" i="64"/>
  <c r="L7" i="92"/>
  <c r="F21" i="64"/>
  <c r="D21" i="64"/>
  <c r="V14" i="64"/>
  <c r="H7" i="92"/>
  <c r="N19" i="92"/>
  <c r="N10" i="92"/>
  <c r="H7" i="112"/>
  <c r="K7" i="92"/>
  <c r="N20" i="92"/>
  <c r="N18" i="92"/>
  <c r="N16" i="92"/>
  <c r="N13" i="92"/>
  <c r="N11" i="92"/>
  <c r="N9" i="92"/>
  <c r="D21" i="112"/>
  <c r="E21" i="92" l="1"/>
  <c r="H20" i="112"/>
  <c r="H21" i="112" s="1"/>
  <c r="C21" i="92"/>
  <c r="N14" i="92"/>
  <c r="V21" i="64"/>
  <c r="H22" i="111"/>
  <c r="N7" i="92"/>
  <c r="N21" i="92" l="1"/>
  <c r="D15" i="114" l="1"/>
  <c r="C34" i="113" l="1"/>
  <c r="H33" i="113"/>
  <c r="H22" i="112" l="1"/>
  <c r="C5" i="73" l="1"/>
  <c r="C8" i="73" s="1"/>
  <c r="H21" i="92" l="1"/>
  <c r="I21" i="92"/>
  <c r="J21" i="92"/>
  <c r="G21" i="92"/>
  <c r="M21" i="92"/>
  <c r="K21" i="92"/>
  <c r="F21" i="92"/>
  <c r="L21" i="92"/>
  <c r="C13" i="73" l="1"/>
  <c r="C18" i="95"/>
  <c r="C36" i="95" l="1"/>
  <c r="C38" i="95" s="1"/>
  <c r="H18" i="113" l="1"/>
  <c r="E34" i="113"/>
  <c r="H8" i="113"/>
  <c r="D34" i="113" l="1"/>
  <c r="H34" i="113" s="1"/>
  <c r="H7" i="113"/>
</calcChain>
</file>

<file path=xl/sharedStrings.xml><?xml version="1.0" encoding="utf-8"?>
<sst xmlns="http://schemas.openxmlformats.org/spreadsheetml/2006/main" count="1216" uniqueCount="745">
  <si>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</si>
  <si>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</si>
  <si>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</si>
  <si>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</si>
  <si>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</si>
  <si>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</si>
  <si>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</si>
  <si>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</si>
  <si>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</si>
  <si>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</si>
  <si>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</si>
  <si>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</si>
  <si>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</si>
  <si>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</si>
  <si>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</si>
  <si>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</si>
  <si>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</si>
  <si>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</si>
  <si>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</si>
  <si>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</si>
  <si>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</si>
  <si>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</si>
  <si>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</si>
  <si>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</si>
  <si>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</si>
  <si>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</si>
  <si>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</si>
  <si>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</si>
  <si>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</si>
  <si>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</si>
  <si>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</si>
  <si>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</si>
  <si>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</si>
  <si>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</si>
  <si>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</si>
  <si>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</si>
  <si>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</si>
  <si>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</si>
  <si>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</si>
  <si>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</si>
  <si>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</si>
  <si>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</si>
  <si>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</si>
  <si>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</si>
  <si>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</si>
  <si>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</si>
  <si>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</si>
  <si>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</si>
  <si>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</si>
  <si>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</si>
  <si>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</si>
  <si>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</si>
  <si>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</si>
  <si>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</si>
  <si>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</si>
  <si>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</si>
  <si>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</si>
  <si>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</si>
  <si>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</si>
  <si>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</si>
  <si>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</si>
  <si>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</si>
  <si>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</si>
  <si>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</si>
  <si>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</si>
  <si>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</si>
  <si>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</si>
  <si>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</si>
  <si>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</si>
  <si>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</si>
  <si>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</si>
  <si>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</si>
  <si>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</si>
  <si>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</si>
  <si>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</si>
  <si>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</si>
  <si>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</si>
  <si>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</si>
  <si>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</si>
  <si>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</si>
  <si>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</si>
  <si>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</si>
  <si>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</si>
  <si>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</si>
  <si>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</si>
  <si>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</si>
  <si>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</si>
  <si>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</si>
  <si>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</si>
  <si>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</si>
  <si>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</si>
  <si>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</si>
  <si>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</si>
  <si>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</si>
  <si>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</si>
  <si>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</si>
  <si>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</si>
  <si>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</si>
  <si>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</si>
  <si>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</si>
  <si>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</si>
  <si>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</si>
  <si>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</si>
  <si>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</si>
  <si>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</si>
  <si>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</si>
  <si>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</si>
  <si>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</si>
  <si>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</si>
  <si>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</si>
  <si>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</si>
  <si>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</si>
  <si>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</si>
  <si>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</si>
  <si>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</si>
  <si>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</si>
  <si>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</si>
  <si>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</si>
  <si>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</si>
  <si>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</si>
  <si>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</si>
  <si>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</si>
  <si>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</si>
  <si>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</si>
  <si>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</si>
  <si>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</si>
  <si>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</si>
  <si>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</si>
  <si>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</si>
  <si>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</si>
  <si>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</si>
  <si>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</si>
  <si>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</si>
  <si>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</si>
  <si>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</si>
  <si>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</si>
  <si>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</si>
  <si>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</si>
  <si>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</si>
  <si>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</si>
  <si>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</si>
  <si>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</si>
  <si>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</si>
  <si>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</si>
  <si>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</si>
  <si>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</si>
  <si>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</si>
  <si>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</si>
  <si>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</si>
  <si>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</si>
  <si>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</si>
  <si>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</si>
  <si>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</si>
  <si>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</si>
  <si>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</si>
  <si>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</si>
  <si>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</si>
  <si>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</si>
  <si>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</si>
  <si>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</si>
  <si>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</si>
  <si>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</si>
  <si>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</si>
  <si>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</si>
  <si>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</si>
  <si>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</si>
  <si>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</si>
  <si>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</si>
  <si>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</si>
  <si>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</si>
  <si>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</si>
  <si>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</si>
  <si>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</si>
  <si>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</si>
  <si>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</si>
  <si>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</si>
  <si>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</si>
  <si>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</si>
  <si>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</si>
  <si>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</si>
  <si>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</si>
  <si>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</si>
  <si>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</si>
  <si>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</si>
  <si>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</si>
  <si>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</si>
  <si>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</si>
  <si>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</si>
  <si>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</si>
  <si>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</si>
  <si>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</si>
  <si>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</si>
  <si>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</si>
  <si>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</si>
  <si>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</si>
  <si>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</si>
  <si>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</si>
  <si>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</si>
  <si>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</si>
  <si>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</si>
  <si>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</si>
  <si>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</si>
  <si>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</si>
  <si>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</si>
  <si>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</si>
  <si>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</si>
  <si>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</si>
  <si>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</si>
  <si>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</si>
  <si>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</si>
  <si>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</si>
  <si>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</si>
  <si>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</si>
  <si>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</si>
  <si>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</si>
  <si>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</si>
  <si>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</si>
  <si>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</si>
  <si>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</si>
  <si>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</si>
  <si>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</si>
  <si>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</si>
  <si>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</si>
  <si>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</si>
  <si>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</si>
  <si>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</si>
  <si>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</si>
  <si>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</si>
  <si>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</si>
  <si>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</si>
  <si>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</si>
  <si>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</si>
  <si>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</si>
  <si>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</si>
  <si>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</si>
  <si>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</si>
  <si>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</si>
  <si>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</si>
  <si>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</si>
  <si>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</si>
  <si>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</si>
  <si>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</si>
  <si>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</si>
  <si>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</si>
  <si>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</si>
  <si>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</si>
  <si>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</si>
  <si>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</si>
  <si>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</si>
  <si>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</si>
  <si>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</si>
  <si>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</si>
  <si>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</si>
  <si>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</si>
  <si>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</si>
  <si>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</si>
  <si>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</si>
  <si>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</si>
  <si>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</si>
  <si>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</si>
  <si>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</si>
  <si>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</si>
  <si>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</si>
  <si>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</si>
  <si>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</si>
  <si>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</si>
  <si>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</si>
  <si>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</si>
  <si>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</si>
  <si>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</si>
  <si>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</si>
  <si>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</si>
  <si>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</si>
  <si>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</si>
  <si>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</si>
  <si>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</si>
  <si>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</si>
  <si>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</si>
  <si>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</si>
  <si>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</si>
  <si>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</si>
  <si>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</si>
  <si>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</si>
  <si>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</si>
  <si>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</si>
  <si>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</si>
  <si>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</si>
  <si>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</si>
  <si>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</si>
  <si>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</si>
  <si>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</si>
  <si>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</si>
  <si>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</si>
  <si>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</si>
  <si>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</si>
  <si>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</si>
  <si>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</si>
  <si>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</si>
  <si>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</si>
  <si>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</si>
  <si>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</si>
  <si>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</si>
  <si>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</si>
  <si>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</si>
  <si>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</si>
  <si>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</si>
  <si>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</si>
  <si>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</si>
  <si>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</si>
  <si>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</si>
  <si>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</si>
  <si>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</si>
  <si>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</si>
  <si>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</si>
  <si>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</si>
  <si>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</si>
  <si>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</si>
  <si>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</si>
  <si>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</si>
  <si>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</si>
  <si>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</si>
  <si>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</si>
  <si>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</si>
  <si>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</si>
  <si>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</si>
  <si>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</si>
  <si>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</si>
  <si>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</si>
  <si>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</si>
  <si>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</si>
  <si>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</si>
  <si>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</si>
  <si>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</si>
  <si>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</si>
  <si>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</si>
  <si>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</si>
  <si>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</si>
  <si>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</si>
  <si>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</si>
  <si>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</si>
  <si>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</si>
  <si>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</si>
  <si>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</si>
  <si>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</si>
  <si>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</si>
  <si>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</si>
  <si>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</si>
  <si>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</si>
  <si>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</si>
  <si>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</si>
  <si>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</si>
  <si>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</si>
  <si>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</si>
  <si>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</si>
  <si>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</si>
  <si>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</si>
  <si>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</si>
  <si>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</si>
  <si>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</si>
  <si>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</si>
  <si>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</si>
  <si>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</si>
  <si>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</si>
  <si>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</si>
  <si>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</si>
  <si>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</si>
  <si>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</si>
  <si>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</si>
  <si>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</si>
  <si>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</si>
  <si>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</si>
  <si>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</si>
  <si>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</si>
  <si>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</si>
  <si>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</si>
  <si>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</si>
  <si>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</si>
  <si>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</si>
  <si>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</si>
  <si>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</si>
  <si>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</si>
  <si>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</si>
  <si>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</si>
  <si>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</si>
  <si>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</si>
  <si>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</si>
  <si>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</si>
  <si>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</si>
  <si>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</si>
  <si>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</si>
  <si>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</si>
  <si>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</si>
  <si>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</si>
  <si>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</si>
  <si>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</si>
  <si>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</si>
  <si>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</si>
  <si>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</si>
  <si>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</si>
  <si>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</si>
  <si>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</si>
  <si>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</si>
  <si>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</si>
  <si>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</si>
  <si>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</si>
  <si>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</si>
  <si>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</si>
  <si>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</si>
  <si>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</si>
  <si>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</si>
  <si>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</si>
  <si>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</si>
  <si>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</si>
  <si>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</si>
  <si>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</si>
  <si>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</si>
  <si>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</si>
  <si>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</si>
  <si>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</si>
  <si>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</si>
  <si>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</si>
  <si>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</si>
  <si>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</si>
  <si>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</si>
  <si>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</si>
  <si>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</si>
  <si>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</si>
  <si>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</si>
  <si>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</si>
  <si>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</si>
  <si>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</si>
  <si>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</si>
  <si>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</si>
  <si>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</si>
  <si>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</si>
  <si>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</si>
  <si>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</si>
  <si>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</si>
  <si>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</si>
  <si>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</si>
  <si>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</si>
  <si>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</si>
  <si>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</si>
  <si>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</si>
  <si>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</si>
  <si>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</si>
  <si>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</si>
  <si>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</si>
  <si>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</si>
  <si>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</si>
  <si>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</si>
  <si>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</si>
  <si>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</si>
  <si>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</si>
  <si>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</si>
  <si>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</si>
  <si>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</si>
  <si>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</si>
  <si>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</si>
  <si>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</si>
  <si>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</si>
  <si>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</si>
  <si>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</si>
  <si>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</si>
  <si>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</si>
  <si>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</si>
  <si>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</si>
  <si>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</si>
  <si>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</si>
  <si>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</si>
  <si>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</si>
  <si>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</si>
  <si>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</si>
  <si>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</si>
  <si>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</si>
  <si>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</si>
  <si>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</si>
  <si>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</si>
  <si>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</si>
  <si>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</si>
  <si>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</si>
  <si>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</si>
  <si>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</si>
  <si>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</si>
  <si>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</si>
  <si>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</si>
  <si>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</si>
  <si>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</si>
  <si>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</si>
  <si>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</si>
  <si>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</si>
  <si>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</si>
  <si>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</si>
  <si>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</si>
  <si>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</si>
  <si>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</si>
  <si>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</si>
  <si>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</si>
  <si>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</si>
  <si>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</si>
  <si>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</si>
  <si>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</si>
  <si>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</si>
  <si>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</si>
  <si>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</si>
  <si>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</si>
  <si>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</si>
  <si>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</si>
  <si>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</si>
  <si>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</si>
  <si>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</si>
  <si>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</si>
  <si>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</si>
  <si>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</si>
  <si>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</si>
  <si>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</si>
  <si>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</si>
  <si>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</si>
  <si>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</si>
  <si>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</si>
  <si>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</si>
  <si>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</si>
  <si>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</si>
  <si>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</si>
  <si>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</si>
  <si>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</si>
  <si>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</si>
  <si>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</si>
  <si>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</si>
  <si>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</si>
  <si>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</si>
  <si>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</si>
  <si>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</si>
  <si>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</si>
  <si>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</si>
  <si>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</si>
  <si>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</si>
  <si>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</si>
  <si>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</si>
  <si>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</si>
  <si>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</si>
  <si>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</si>
  <si>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</si>
  <si>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</si>
  <si>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</si>
  <si>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</si>
  <si>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</si>
  <si>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</si>
  <si>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</si>
  <si>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</si>
  <si>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</si>
  <si>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</si>
  <si>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</si>
  <si>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</si>
  <si>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</si>
  <si>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</si>
  <si>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</si>
  <si>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</si>
  <si>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</si>
  <si>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</si>
  <si>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</si>
  <si>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</si>
  <si>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</si>
  <si>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</si>
  <si>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</si>
  <si>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</si>
  <si>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</si>
  <si>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</si>
  <si>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</si>
  <si>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</si>
  <si>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</si>
  <si>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</si>
  <si>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</si>
  <si>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</si>
  <si>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</si>
  <si>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</si>
  <si>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</si>
  <si>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</si>
  <si>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</si>
  <si>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</si>
  <si>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</si>
  <si>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</si>
  <si>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</si>
  <si>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</si>
  <si>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</si>
  <si>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</si>
  <si>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</si>
  <si>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</si>
  <si>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</si>
  <si>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</si>
  <si>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</si>
  <si>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</si>
  <si>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</si>
  <si>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</si>
  <si>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</si>
  <si>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</si>
  <si>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</si>
  <si>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</si>
  <si>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</si>
  <si>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</si>
  <si>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</si>
  <si>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</si>
  <si>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</si>
  <si>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</si>
  <si>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</si>
  <si>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</si>
  <si>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</si>
  <si>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</si>
  <si>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</si>
  <si>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</si>
  <si>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</si>
  <si>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</si>
  <si>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</si>
  <si>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</si>
  <si>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</si>
  <si>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</si>
  <si>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</si>
  <si>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</si>
  <si>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</si>
  <si>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</si>
  <si>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</si>
  <si>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</si>
  <si>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</si>
  <si>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</si>
  <si>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</si>
  <si>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</si>
  <si>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</si>
  <si>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</si>
  <si>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</si>
  <si>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</si>
  <si>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</si>
  <si>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</si>
  <si>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</si>
  <si>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</si>
  <si>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</si>
  <si>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</si>
  <si>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</si>
  <si>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</si>
  <si>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</si>
  <si>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</si>
  <si>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</si>
  <si>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</si>
  <si>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</si>
  <si>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</si>
  <si>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</si>
  <si>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</si>
  <si>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</si>
  <si>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</si>
  <si>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</si>
  <si>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</si>
  <si>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</si>
  <si>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</si>
  <si>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</si>
  <si>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</si>
  <si>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</si>
  <si>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</si>
  <si>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</si>
  <si>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</si>
  <si>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</si>
  <si>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</si>
  <si>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</si>
  <si>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</si>
  <si>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</si>
  <si>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</si>
  <si>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</si>
  <si>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</si>
  <si>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</si>
  <si>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</si>
  <si>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</si>
  <si>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</si>
  <si>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</si>
  <si>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</si>
  <si>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</si>
  <si>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</si>
  <si>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</si>
  <si>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</si>
  <si>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</si>
  <si>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</si>
  <si>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</si>
  <si>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</si>
  <si>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</si>
  <si>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</si>
  <si>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</si>
  <si>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</si>
  <si>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</si>
  <si>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</si>
  <si>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</si>
  <si>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</si>
  <si>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</si>
  <si>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</si>
  <si>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</si>
  <si>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</si>
  <si>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</si>
  <si>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</si>
  <si>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</si>
  <si>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</si>
  <si>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</si>
  <si>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</si>
  <si>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</si>
  <si>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</si>
  <si>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</si>
  <si>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</si>
  <si>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</si>
  <si>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</si>
  <si>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</si>
  <si>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</si>
  <si>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</si>
  <si>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</si>
  <si>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</si>
  <si>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</si>
  <si>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</si>
  <si>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</si>
  <si>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Terabank</t>
  </si>
  <si>
    <t xml:space="preserve">Table 9 (Capital), N38 </t>
  </si>
  <si>
    <t xml:space="preserve">Table 9 (Capital), N2 </t>
  </si>
  <si>
    <t xml:space="preserve">Table 9 (Capital), N6 </t>
  </si>
  <si>
    <t>Sheikh Nahayan Mabarak Al Nahayan</t>
  </si>
  <si>
    <t>Thea Lortkipanidze</t>
  </si>
  <si>
    <t>https://terabank.ge</t>
  </si>
  <si>
    <t>H.H. Sheikh Nahayan Mabarak Al Nahayan</t>
  </si>
  <si>
    <t>Non-independent chair</t>
  </si>
  <si>
    <t>Abhijit Choudury</t>
  </si>
  <si>
    <t>Non-independent member</t>
  </si>
  <si>
    <t>Seit Devdariani</t>
  </si>
  <si>
    <t>Independent member</t>
  </si>
  <si>
    <t>Geert Roelof De Korte</t>
  </si>
  <si>
    <t>Nana Mikashavidze</t>
  </si>
  <si>
    <t>Senior Independent member</t>
  </si>
  <si>
    <t>Teona Mikadze</t>
  </si>
  <si>
    <t>Chief Executive Officer</t>
  </si>
  <si>
    <t>Sophia Jugeli</t>
  </si>
  <si>
    <t>Chief Financial Officer</t>
  </si>
  <si>
    <t>Teimuraz Abuladze</t>
  </si>
  <si>
    <t>Chief Risks Officer</t>
  </si>
  <si>
    <t>Vakhtang Khutsishvili</t>
  </si>
  <si>
    <t>Chief Operating Officer</t>
  </si>
  <si>
    <t>David Verulashvili</t>
  </si>
  <si>
    <t>Chief Commercial Officer</t>
  </si>
  <si>
    <t>H. H. Sheikh Nahayan Mabarak Al Nahayan</t>
  </si>
  <si>
    <t>H. H. Sheikh Mansoor Bin Zayed Bin Sultan Al-Nahyan</t>
  </si>
  <si>
    <t>H. E. Sheikh Mohamed Buti Al Hamed</t>
  </si>
  <si>
    <t>LTD "Investment Trading Group"</t>
  </si>
  <si>
    <t/>
  </si>
  <si>
    <t xml:space="preserve">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</si>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</sst>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_-* #,##0.00\ _D_M_-;\-* #,##0.00\ _D_M_-;_-* &quot;-&quot;??\ _D_M_-;_-@_-"/>
    <numFmt numFmtId="181" formatCode="&quot;balance  &quot;[$-409]d\-mmm\-yy;@"/>
    <numFmt numFmtId="182" formatCode="mmmm\-yy"/>
    <numFmt numFmtId="183" formatCode="_-* #,##0_ð_._-;\-* #,##0_ð_._-;_-* &quot;-&quot;_ð_._-;_-@_-"/>
    <numFmt numFmtId="184" formatCode="_-* #,##0.00_ð_._-;\-* #,##0.00_ð_._-;_-* &quot;-&quot;??_ð_._-;_-@_-"/>
    <numFmt numFmtId="185" formatCode="&quot;See Note &quot;\ #"/>
    <numFmt numFmtId="186" formatCode="\60\4\7\:"/>
    <numFmt numFmtId="187" formatCode="&quot;p.&quot;#,##0.00;[Red]\-&quot;p.&quot;#,##0.00"/>
    <numFmt numFmtId="188" formatCode="0.00000"/>
    <numFmt numFmtId="189" formatCode="&quot;fl&quot;#,##0.00_);[Red]\(&quot;fl&quot;#,##0.00\)"/>
    <numFmt numFmtId="190" formatCode="_(&quot;fl&quot;* #,##0_);_(&quot;fl&quot;* \(#,##0\);_(&quot;fl&quot;* &quot;-&quot;_);_(@_)"/>
    <numFmt numFmtId="191" formatCode="&quot;Fr.&quot;\ #,##0;[Red]&quot;Fr.&quot;\ \-#,##0"/>
    <numFmt numFmtId="192" formatCode="_(&quot;¤&quot;* #,##0.00_);_(&quot;¤&quot;* \(#,##0.00\);_(&quot;¤&quot;* &quot;-&quot;??_);_(@_)"/>
    <numFmt numFmtId="193" formatCode="#,##0_ ;[Red]\-#,##0\ "/>
    <numFmt numFmtId="194" formatCode="_(* #,##0.0000_);_(* \(#,##0.0000\);_(* &quot;-&quot;??_);_(@_)"/>
  </numFmts>
  <fonts count="135">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family val="2"/>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s>
  <fills count="82">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rgb="FF92D050"/>
        <bgColor indexed="64"/>
      </patternFill>
    </fill>
  </fills>
  <borders count="129">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20967">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9" fontId="23"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2" fillId="9" borderId="29"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0" fontId="21"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168" fontId="23" fillId="64" borderId="35" applyNumberFormat="0" applyAlignment="0" applyProtection="0"/>
    <xf numFmtId="169" fontId="23" fillId="64" borderId="35" applyNumberFormat="0" applyAlignment="0" applyProtection="0"/>
    <xf numFmtId="168" fontId="23" fillId="64" borderId="35" applyNumberFormat="0" applyAlignment="0" applyProtection="0"/>
    <xf numFmtId="0" fontId="21" fillId="64" borderId="35" applyNumberFormat="0" applyAlignment="0" applyProtection="0"/>
    <xf numFmtId="0" fontId="24" fillId="65" borderId="36" applyNumberFormat="0" applyAlignment="0" applyProtection="0"/>
    <xf numFmtId="0" fontId="25" fillId="10" borderId="32"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0" fontId="24"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0" fontId="25" fillId="10" borderId="32"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169" fontId="26" fillId="65" borderId="36" applyNumberFormat="0" applyAlignment="0" applyProtection="0"/>
    <xf numFmtId="168" fontId="26" fillId="65" borderId="36" applyNumberFormat="0" applyAlignment="0" applyProtection="0"/>
    <xf numFmtId="0" fontId="24" fillId="65" borderId="36"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37">
      <alignment vertical="center"/>
    </xf>
    <xf numFmtId="38" fontId="9" fillId="0" borderId="0" applyFont="0" applyFill="0" applyBorder="0" applyAlignment="0" applyProtection="0"/>
    <xf numFmtId="180"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7" applyNumberFormat="0" applyAlignment="0" applyProtection="0">
      <alignment horizontal="left" vertical="center"/>
    </xf>
    <xf numFmtId="0" fontId="37" fillId="0" borderId="27" applyNumberFormat="0" applyAlignment="0" applyProtection="0">
      <alignment horizontal="left" vertical="center"/>
    </xf>
    <xf numFmtId="168" fontId="37" fillId="0" borderId="27"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38" applyNumberFormat="0" applyFill="0" applyAlignment="0" applyProtection="0"/>
    <xf numFmtId="169" fontId="38" fillId="0" borderId="38" applyNumberFormat="0" applyFill="0" applyAlignment="0" applyProtection="0"/>
    <xf numFmtId="0"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168" fontId="38" fillId="0" borderId="38" applyNumberFormat="0" applyFill="0" applyAlignment="0" applyProtection="0"/>
    <xf numFmtId="169" fontId="38" fillId="0" borderId="38" applyNumberFormat="0" applyFill="0" applyAlignment="0" applyProtection="0"/>
    <xf numFmtId="168" fontId="38" fillId="0" borderId="38" applyNumberFormat="0" applyFill="0" applyAlignment="0" applyProtection="0"/>
    <xf numFmtId="0" fontId="38" fillId="0" borderId="38" applyNumberFormat="0" applyFill="0" applyAlignment="0" applyProtection="0"/>
    <xf numFmtId="0" fontId="39" fillId="0" borderId="39" applyNumberFormat="0" applyFill="0" applyAlignment="0" applyProtection="0"/>
    <xf numFmtId="169" fontId="39" fillId="0" borderId="39" applyNumberFormat="0" applyFill="0" applyAlignment="0" applyProtection="0"/>
    <xf numFmtId="0"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168" fontId="39" fillId="0" borderId="39" applyNumberFormat="0" applyFill="0" applyAlignment="0" applyProtection="0"/>
    <xf numFmtId="169" fontId="39" fillId="0" borderId="39" applyNumberFormat="0" applyFill="0" applyAlignment="0" applyProtection="0"/>
    <xf numFmtId="168" fontId="39" fillId="0" borderId="39" applyNumberFormat="0" applyFill="0" applyAlignment="0" applyProtection="0"/>
    <xf numFmtId="0" fontId="39" fillId="0" borderId="39" applyNumberFormat="0" applyFill="0" applyAlignment="0" applyProtection="0"/>
    <xf numFmtId="0" fontId="40" fillId="0" borderId="40" applyNumberFormat="0" applyFill="0" applyAlignment="0" applyProtection="0"/>
    <xf numFmtId="169"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0"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168" fontId="40" fillId="0" borderId="40" applyNumberFormat="0" applyFill="0" applyAlignment="0" applyProtection="0"/>
    <xf numFmtId="169" fontId="40" fillId="0" borderId="40" applyNumberFormat="0" applyFill="0" applyAlignment="0" applyProtection="0"/>
    <xf numFmtId="168" fontId="40" fillId="0" borderId="40" applyNumberFormat="0" applyFill="0" applyAlignment="0" applyProtection="0"/>
    <xf numFmtId="0" fontId="40" fillId="0" borderId="40"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9" fontId="51"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50" fillId="8" borderId="29"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0" fontId="49"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168" fontId="51" fillId="43" borderId="35" applyNumberFormat="0" applyAlignment="0" applyProtection="0"/>
    <xf numFmtId="169" fontId="51" fillId="43" borderId="35" applyNumberFormat="0" applyAlignment="0" applyProtection="0"/>
    <xf numFmtId="168" fontId="51" fillId="43" borderId="35" applyNumberFormat="0" applyAlignment="0" applyProtection="0"/>
    <xf numFmtId="0" fontId="49" fillId="43" borderId="35"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1" applyNumberFormat="0" applyFill="0" applyAlignment="0" applyProtection="0"/>
    <xf numFmtId="0" fontId="53" fillId="0" borderId="3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0" fontId="52" fillId="0" borderId="4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0" fontId="53" fillId="0" borderId="3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168" fontId="54" fillId="0" borderId="41" applyNumberFormat="0" applyFill="0" applyAlignment="0" applyProtection="0"/>
    <xf numFmtId="169" fontId="54" fillId="0" borderId="41" applyNumberFormat="0" applyFill="0" applyAlignment="0" applyProtection="0"/>
    <xf numFmtId="168" fontId="54" fillId="0" borderId="41" applyNumberFormat="0" applyFill="0" applyAlignment="0" applyProtection="0"/>
    <xf numFmtId="0" fontId="52" fillId="0" borderId="41"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2"/>
    <xf numFmtId="169" fontId="9" fillId="0" borderId="42"/>
    <xf numFmtId="168" fontId="9" fillId="0" borderId="42"/>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1"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1"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82"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63" fillId="0" borderId="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168"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168" fontId="2" fillId="0" borderId="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169"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0" borderId="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1" fillId="11" borderId="3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10"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168" fontId="2" fillId="0" borderId="0"/>
    <xf numFmtId="0" fontId="2" fillId="74" borderId="43" applyNumberFormat="0" applyFont="0" applyAlignment="0" applyProtection="0"/>
    <xf numFmtId="0" fontId="2" fillId="74" borderId="43" applyNumberFormat="0" applyFont="0" applyAlignment="0" applyProtection="0"/>
    <xf numFmtId="169" fontId="2" fillId="0" borderId="0"/>
    <xf numFmtId="168" fontId="2" fillId="0" borderId="0"/>
    <xf numFmtId="168" fontId="2" fillId="0" borderId="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0" fontId="2" fillId="74" borderId="43" applyNumberFormat="0" applyFont="0" applyAlignment="0" applyProtection="0"/>
    <xf numFmtId="183" fontId="2" fillId="0" borderId="0" applyFont="0" applyFill="0" applyBorder="0" applyAlignment="0" applyProtection="0"/>
    <xf numFmtId="184" fontId="2" fillId="0" borderId="0" applyFont="0" applyFill="0" applyBorder="0" applyAlignment="0" applyProtection="0"/>
    <xf numFmtId="185"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9" fontId="68"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7" fillId="9" borderId="30"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0" fontId="66"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168" fontId="68" fillId="64" borderId="44" applyNumberFormat="0" applyAlignment="0" applyProtection="0"/>
    <xf numFmtId="169" fontId="68" fillId="64" borderId="44" applyNumberFormat="0" applyAlignment="0" applyProtection="0"/>
    <xf numFmtId="168" fontId="68" fillId="64" borderId="44" applyNumberFormat="0" applyAlignment="0" applyProtection="0"/>
    <xf numFmtId="0" fontId="66" fillId="64" borderId="44" applyNumberFormat="0" applyAlignment="0" applyProtection="0"/>
    <xf numFmtId="0" fontId="8" fillId="0" borderId="0"/>
    <xf numFmtId="175" fontId="20" fillId="0" borderId="0" applyFont="0" applyFill="0" applyBorder="0" applyAlignment="0" applyProtection="0"/>
    <xf numFmtId="186"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7"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8" fontId="2" fillId="70" borderId="3" applyFont="0">
      <alignment horizontal="right" vertical="center"/>
    </xf>
    <xf numFmtId="0" fontId="71" fillId="0" borderId="0"/>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9" fontId="20" fillId="0" borderId="0" applyFill="0" applyBorder="0" applyAlignment="0"/>
    <xf numFmtId="190"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9" fontId="77"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4" fillId="0" borderId="34"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0" fontId="30"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168" fontId="77" fillId="0" borderId="45" applyNumberFormat="0" applyFill="0" applyAlignment="0" applyProtection="0"/>
    <xf numFmtId="169" fontId="77" fillId="0" borderId="45" applyNumberFormat="0" applyFill="0" applyAlignment="0" applyProtection="0"/>
    <xf numFmtId="168" fontId="77" fillId="0" borderId="45" applyNumberFormat="0" applyFill="0" applyAlignment="0" applyProtection="0"/>
    <xf numFmtId="0" fontId="30" fillId="0" borderId="45" applyNumberFormat="0" applyFill="0" applyAlignment="0" applyProtection="0"/>
    <xf numFmtId="0" fontId="8" fillId="0" borderId="46"/>
    <xf numFmtId="185"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1" fontId="9" fillId="0" borderId="0" applyFont="0" applyFill="0" applyBorder="0" applyAlignment="0" applyProtection="0"/>
    <xf numFmtId="192"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3" fillId="0" borderId="0"/>
  </cellStyleXfs>
  <cellXfs count="661">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5" xfId="0" applyFont="1" applyBorder="1" applyAlignment="1">
      <alignment horizontal="right" vertical="center" wrapText="1"/>
    </xf>
    <xf numFmtId="0" fontId="2" fillId="0" borderId="13" xfId="0" applyFont="1" applyBorder="1" applyAlignment="1">
      <alignment vertical="center" wrapText="1"/>
    </xf>
    <xf numFmtId="0" fontId="2" fillId="0" borderId="15" xfId="0" applyFont="1" applyBorder="1" applyAlignment="1">
      <alignment horizontal="center" vertical="center" wrapText="1"/>
    </xf>
    <xf numFmtId="0" fontId="2" fillId="0" borderId="3" xfId="0" applyFont="1" applyBorder="1" applyAlignment="1">
      <alignment vertical="center" wrapText="1"/>
    </xf>
    <xf numFmtId="193" fontId="2" fillId="0" borderId="3" xfId="0" applyNumberFormat="1" applyFont="1" applyBorder="1" applyAlignment="1" applyProtection="1">
      <alignment vertical="center" wrapText="1"/>
      <protection locked="0"/>
    </xf>
    <xf numFmtId="0" fontId="2" fillId="0" borderId="0" xfId="0" applyFont="1" applyAlignment="1">
      <alignment horizontal="right"/>
    </xf>
    <xf numFmtId="0" fontId="88"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5" xfId="0" applyFont="1" applyBorder="1" applyAlignment="1">
      <alignment horizontal="center" vertical="center" wrapText="1"/>
    </xf>
    <xf numFmtId="0" fontId="84" fillId="0" borderId="3" xfId="0" applyFont="1" applyBorder="1" applyAlignment="1">
      <alignment vertical="center" wrapText="1"/>
    </xf>
    <xf numFmtId="0" fontId="84" fillId="0" borderId="18" xfId="0" applyFont="1" applyBorder="1" applyAlignment="1">
      <alignment horizontal="center" vertical="center" wrapText="1"/>
    </xf>
    <xf numFmtId="0" fontId="86" fillId="0" borderId="19" xfId="0" applyFont="1" applyBorder="1" applyAlignment="1">
      <alignment vertical="center" wrapText="1"/>
    </xf>
    <xf numFmtId="0" fontId="84" fillId="0" borderId="0" xfId="0" applyFont="1" applyAlignment="1">
      <alignment horizontal="center"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2" xfId="0" applyFont="1" applyBorder="1"/>
    <xf numFmtId="0" fontId="2" fillId="0" borderId="15" xfId="0" applyFont="1" applyBorder="1" applyAlignment="1">
      <alignment vertical="center"/>
    </xf>
    <xf numFmtId="0" fontId="2" fillId="0" borderId="8" xfId="0" applyFont="1" applyBorder="1" applyAlignment="1">
      <alignment wrapText="1"/>
    </xf>
    <xf numFmtId="0" fontId="84" fillId="0" borderId="17" xfId="0" applyFont="1" applyBorder="1"/>
    <xf numFmtId="0" fontId="85" fillId="0" borderId="0" xfId="0" applyFont="1" applyAlignment="1">
      <alignment wrapText="1"/>
    </xf>
    <xf numFmtId="0" fontId="2" fillId="0" borderId="17" xfId="0" applyFont="1" applyBorder="1"/>
    <xf numFmtId="0" fontId="2" fillId="0" borderId="18" xfId="0" applyFont="1" applyBorder="1"/>
    <xf numFmtId="0" fontId="46" fillId="0" borderId="0" xfId="11" applyFont="1" applyAlignment="1">
      <alignment horizontal="right"/>
    </xf>
    <xf numFmtId="0" fontId="45" fillId="0" borderId="13" xfId="11" applyFont="1" applyBorder="1" applyAlignment="1">
      <alignment horizontal="center" vertical="center"/>
    </xf>
    <xf numFmtId="0" fontId="45" fillId="0" borderId="14"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5"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2"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4" xfId="2" applyNumberFormat="1" applyFont="1" applyFill="1" applyBorder="1" applyAlignment="1" applyProtection="1">
      <alignment horizontal="center" vertical="center"/>
      <protection locked="0"/>
    </xf>
    <xf numFmtId="0" fontId="2" fillId="0" borderId="15"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3" fontId="2" fillId="36" borderId="16"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193" fontId="2" fillId="3" borderId="16"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3" fontId="2" fillId="36" borderId="16"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3" fontId="2" fillId="3" borderId="16"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5"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3" fontId="2" fillId="36" borderId="16"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19" xfId="13" applyFont="1" applyFill="1" applyBorder="1" applyAlignment="1" applyProtection="1">
      <alignment vertical="center" wrapText="1"/>
      <protection locked="0"/>
    </xf>
    <xf numFmtId="193" fontId="2" fillId="36" borderId="20"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55" xfId="0" applyFont="1" applyBorder="1" applyAlignment="1">
      <alignment horizontal="center" vertical="center" wrapText="1"/>
    </xf>
    <xf numFmtId="0" fontId="84" fillId="0" borderId="6" xfId="0" applyFont="1" applyBorder="1" applyAlignment="1">
      <alignment horizontal="center" vertical="center" wrapText="1"/>
    </xf>
    <xf numFmtId="167" fontId="84" fillId="0" borderId="56" xfId="0" applyNumberFormat="1" applyFont="1" applyBorder="1" applyAlignment="1">
      <alignment horizontal="center"/>
    </xf>
    <xf numFmtId="167" fontId="85" fillId="0" borderId="0" xfId="0" applyNumberFormat="1" applyFont="1" applyAlignment="1">
      <alignment horizontal="center"/>
    </xf>
    <xf numFmtId="167" fontId="84" fillId="0" borderId="54" xfId="0" applyNumberFormat="1" applyFont="1" applyBorder="1" applyAlignment="1">
      <alignment horizontal="center"/>
    </xf>
    <xf numFmtId="167" fontId="91" fillId="0" borderId="0" xfId="0" applyNumberFormat="1" applyFont="1" applyAlignment="1">
      <alignment horizontal="center"/>
    </xf>
    <xf numFmtId="167" fontId="84" fillId="0" borderId="57" xfId="0" applyNumberFormat="1" applyFont="1" applyBorder="1" applyAlignment="1">
      <alignment horizontal="center"/>
    </xf>
    <xf numFmtId="167" fontId="89" fillId="0" borderId="0" xfId="0" applyNumberFormat="1" applyFont="1" applyAlignment="1">
      <alignment horizontal="center"/>
    </xf>
    <xf numFmtId="167" fontId="84" fillId="0" borderId="58" xfId="0" applyNumberFormat="1" applyFont="1" applyBorder="1" applyAlignment="1">
      <alignment horizontal="center"/>
    </xf>
    <xf numFmtId="0" fontId="84" fillId="0" borderId="15" xfId="0" applyFont="1" applyBorder="1" applyAlignment="1">
      <alignment vertical="center"/>
    </xf>
    <xf numFmtId="193" fontId="84" fillId="0" borderId="3" xfId="0" applyNumberFormat="1" applyFont="1" applyBorder="1"/>
    <xf numFmtId="0" fontId="2" fillId="3" borderId="18" xfId="9" applyFont="1" applyFill="1" applyBorder="1" applyAlignment="1" applyProtection="1">
      <alignment horizontal="left" vertical="center"/>
      <protection locked="0"/>
    </xf>
    <xf numFmtId="0" fontId="45" fillId="3" borderId="19" xfId="16" applyFont="1" applyFill="1" applyBorder="1" applyProtection="1">
      <protection locked="0"/>
    </xf>
    <xf numFmtId="193" fontId="84" fillId="36" borderId="19" xfId="0" applyNumberFormat="1" applyFont="1" applyFill="1" applyBorder="1"/>
    <xf numFmtId="0" fontId="86" fillId="0" borderId="0" xfId="0" applyFont="1" applyAlignment="1">
      <alignment horizontal="center"/>
    </xf>
    <xf numFmtId="0" fontId="84" fillId="0" borderId="12" xfId="0" applyFont="1" applyBorder="1"/>
    <xf numFmtId="0" fontId="84" fillId="0" borderId="14" xfId="0" applyFont="1" applyBorder="1"/>
    <xf numFmtId="0" fontId="84" fillId="0" borderId="16" xfId="0" applyFont="1" applyBorder="1" applyAlignment="1">
      <alignment horizontal="center" vertical="center"/>
    </xf>
    <xf numFmtId="164" fontId="2" fillId="3" borderId="15"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6" xfId="1" applyNumberFormat="1" applyFont="1" applyFill="1" applyBorder="1" applyAlignment="1" applyProtection="1">
      <alignment horizontal="center" vertical="center" wrapText="1"/>
      <protection locked="0"/>
    </xf>
    <xf numFmtId="0" fontId="2" fillId="3" borderId="15" xfId="5" applyFill="1" applyBorder="1" applyAlignment="1" applyProtection="1">
      <alignment horizontal="right" vertical="center"/>
      <protection locked="0"/>
    </xf>
    <xf numFmtId="193" fontId="84" fillId="0" borderId="15" xfId="0" applyNumberFormat="1" applyFont="1" applyBorder="1"/>
    <xf numFmtId="193" fontId="84" fillId="0" borderId="16" xfId="0" applyNumberFormat="1" applyFont="1" applyBorder="1"/>
    <xf numFmtId="193" fontId="84" fillId="36" borderId="48" xfId="0" applyNumberFormat="1" applyFont="1" applyFill="1" applyBorder="1"/>
    <xf numFmtId="0" fontId="45" fillId="3" borderId="20" xfId="16" applyFont="1" applyFill="1" applyBorder="1" applyProtection="1">
      <protection locked="0"/>
    </xf>
    <xf numFmtId="193" fontId="84" fillId="36" borderId="18" xfId="0" applyNumberFormat="1" applyFont="1" applyFill="1" applyBorder="1"/>
    <xf numFmtId="193" fontId="84" fillId="36" borderId="20" xfId="0" applyNumberFormat="1" applyFont="1" applyFill="1" applyBorder="1"/>
    <xf numFmtId="193" fontId="84" fillId="36" borderId="49" xfId="0" applyNumberFormat="1" applyFont="1" applyFill="1" applyBorder="1"/>
    <xf numFmtId="0" fontId="84" fillId="0" borderId="13" xfId="0" applyFont="1" applyBorder="1"/>
    <xf numFmtId="0" fontId="88" fillId="0" borderId="0" xfId="0" applyFont="1" applyAlignment="1">
      <alignment wrapText="1"/>
    </xf>
    <xf numFmtId="0" fontId="84" fillId="0" borderId="15" xfId="0" applyFont="1" applyBorder="1"/>
    <xf numFmtId="0" fontId="84" fillId="0" borderId="3" xfId="0" applyFont="1" applyBorder="1"/>
    <xf numFmtId="0" fontId="84" fillId="0" borderId="59" xfId="0" applyFont="1" applyBorder="1" applyAlignment="1">
      <alignment wrapText="1"/>
    </xf>
    <xf numFmtId="0" fontId="84" fillId="0" borderId="18" xfId="0" applyFont="1" applyBorder="1"/>
    <xf numFmtId="0" fontId="86" fillId="0" borderId="19" xfId="0" applyFont="1" applyBorder="1"/>
    <xf numFmtId="193" fontId="45" fillId="36" borderId="19" xfId="16" applyNumberFormat="1" applyFont="1" applyFill="1" applyBorder="1" applyProtection="1">
      <protection locked="0"/>
    </xf>
    <xf numFmtId="0" fontId="84" fillId="0" borderId="50" xfId="0" applyFont="1" applyBorder="1" applyAlignment="1">
      <alignment horizontal="center"/>
    </xf>
    <xf numFmtId="0" fontId="84" fillId="0" borderId="51" xfId="0" applyFont="1" applyBorder="1" applyAlignment="1">
      <alignment horizontal="center"/>
    </xf>
    <xf numFmtId="0" fontId="84" fillId="0" borderId="13" xfId="0" applyFont="1" applyBorder="1" applyAlignment="1">
      <alignment horizontal="center"/>
    </xf>
    <xf numFmtId="0" fontId="84" fillId="0" borderId="14" xfId="0" applyFont="1" applyBorder="1" applyAlignment="1">
      <alignment horizontal="center"/>
    </xf>
    <xf numFmtId="0" fontId="88" fillId="0" borderId="0" xfId="0" applyFont="1" applyAlignment="1">
      <alignment horizontal="center"/>
    </xf>
    <xf numFmtId="0" fontId="2" fillId="3" borderId="15"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2" fillId="3" borderId="3" xfId="11" applyFont="1" applyFill="1" applyBorder="1" applyAlignment="1">
      <alignment horizontal="left" vertical="center"/>
    </xf>
    <xf numFmtId="0" fontId="90" fillId="3" borderId="3" xfId="11" applyFont="1" applyFill="1" applyBorder="1" applyAlignment="1">
      <alignment wrapText="1"/>
    </xf>
    <xf numFmtId="193" fontId="2" fillId="36" borderId="3" xfId="5" applyNumberFormat="1" applyFill="1" applyBorder="1" applyProtection="1">
      <protection locked="0"/>
    </xf>
    <xf numFmtId="193" fontId="2" fillId="36" borderId="3" xfId="1" applyNumberFormat="1" applyFont="1" applyFill="1" applyBorder="1" applyProtection="1">
      <protection locked="0"/>
    </xf>
    <xf numFmtId="193" fontId="2" fillId="3" borderId="3" xfId="5" applyNumberFormat="1" applyFill="1" applyBorder="1" applyProtection="1">
      <protection locked="0"/>
    </xf>
    <xf numFmtId="3" fontId="2" fillId="36" borderId="16" xfId="5" applyNumberFormat="1" applyFill="1" applyBorder="1" applyProtection="1">
      <protection locked="0"/>
    </xf>
    <xf numFmtId="0" fontId="92"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2" fillId="0" borderId="3" xfId="11" applyFont="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0" fillId="0" borderId="3" xfId="11" applyFont="1" applyBorder="1" applyAlignment="1">
      <alignment wrapText="1"/>
    </xf>
    <xf numFmtId="193" fontId="2" fillId="0" borderId="3" xfId="1" applyNumberFormat="1" applyFont="1" applyFill="1" applyBorder="1" applyProtection="1">
      <protection locked="0"/>
    </xf>
    <xf numFmtId="0" fontId="92" fillId="3" borderId="3" xfId="9" applyFont="1" applyFill="1" applyBorder="1" applyAlignment="1" applyProtection="1">
      <alignment horizontal="left" vertical="center"/>
      <protection locked="0"/>
    </xf>
    <xf numFmtId="0" fontId="90" fillId="3" borderId="3" xfId="20961" applyFont="1" applyFill="1" applyBorder="1"/>
    <xf numFmtId="3" fontId="45" fillId="36" borderId="19" xfId="16" applyNumberFormat="1" applyFont="1" applyFill="1" applyBorder="1" applyProtection="1">
      <protection locked="0"/>
    </xf>
    <xf numFmtId="193" fontId="45" fillId="36" borderId="19" xfId="1" applyNumberFormat="1" applyFont="1" applyFill="1" applyBorder="1" applyAlignment="1" applyProtection="1">
      <protection locked="0"/>
    </xf>
    <xf numFmtId="193" fontId="2" fillId="3" borderId="19" xfId="5" applyNumberFormat="1" applyFill="1" applyBorder="1" applyProtection="1">
      <protection locked="0"/>
    </xf>
    <xf numFmtId="164" fontId="45" fillId="36" borderId="20" xfId="1" applyNumberFormat="1" applyFont="1" applyFill="1" applyBorder="1" applyAlignment="1" applyProtection="1">
      <protection locked="0"/>
    </xf>
    <xf numFmtId="193" fontId="84" fillId="0" borderId="0" xfId="0" applyNumberFormat="1" applyFont="1"/>
    <xf numFmtId="0" fontId="45" fillId="0" borderId="22" xfId="0" applyFont="1" applyBorder="1" applyAlignment="1">
      <alignment vertical="center" wrapText="1"/>
    </xf>
    <xf numFmtId="0" fontId="90"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3"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19" xfId="0" applyFont="1" applyBorder="1" applyAlignment="1">
      <alignment vertical="center" wrapText="1"/>
    </xf>
    <xf numFmtId="0" fontId="2" fillId="0" borderId="12" xfId="11" applyBorder="1" applyAlignment="1">
      <alignment vertical="center"/>
    </xf>
    <xf numFmtId="0" fontId="2" fillId="0" borderId="13" xfId="11" applyBorder="1" applyAlignment="1">
      <alignment vertical="center"/>
    </xf>
    <xf numFmtId="193" fontId="86" fillId="36" borderId="19"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19" xfId="0" applyFont="1" applyFill="1" applyBorder="1" applyAlignment="1">
      <alignment wrapText="1"/>
    </xf>
    <xf numFmtId="0" fontId="84" fillId="0" borderId="12" xfId="0" applyFont="1" applyBorder="1" applyAlignment="1">
      <alignment horizontal="center" vertical="center"/>
    </xf>
    <xf numFmtId="193" fontId="84" fillId="36" borderId="14" xfId="0" applyNumberFormat="1" applyFont="1" applyFill="1" applyBorder="1" applyAlignment="1">
      <alignment horizontal="center" vertical="center"/>
    </xf>
    <xf numFmtId="193" fontId="84" fillId="36" borderId="16" xfId="0" applyNumberFormat="1" applyFont="1" applyFill="1" applyBorder="1" applyAlignment="1">
      <alignment horizontal="center" vertical="center" wrapText="1"/>
    </xf>
    <xf numFmtId="193" fontId="84" fillId="36" borderId="20"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2" xfId="0" applyFont="1" applyBorder="1" applyAlignment="1">
      <alignment horizontal="center" vertical="center" wrapText="1"/>
    </xf>
    <xf numFmtId="0" fontId="84" fillId="0" borderId="13" xfId="0" applyFont="1" applyBorder="1" applyAlignment="1">
      <alignment horizontal="left" vertical="center" wrapText="1" indent="2"/>
    </xf>
    <xf numFmtId="0" fontId="94" fillId="0" borderId="0" xfId="11" applyFont="1"/>
    <xf numFmtId="0" fontId="95"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6" xfId="1" applyNumberFormat="1" applyFont="1" applyFill="1" applyBorder="1" applyAlignment="1" applyProtection="1">
      <alignment horizontal="center" vertical="center" wrapText="1"/>
      <protection locked="0"/>
    </xf>
    <xf numFmtId="0" fontId="3" fillId="0" borderId="50" xfId="0" applyFont="1" applyBorder="1"/>
    <xf numFmtId="0" fontId="3" fillId="0" borderId="51" xfId="0" applyFont="1" applyBorder="1"/>
    <xf numFmtId="0" fontId="3" fillId="0" borderId="13" xfId="0" applyFont="1" applyBorder="1" applyAlignment="1">
      <alignment horizontal="center" vertical="center"/>
    </xf>
    <xf numFmtId="0" fontId="3" fillId="0" borderId="23" xfId="0" applyFont="1" applyBorder="1" applyAlignment="1">
      <alignment horizontal="center" vertical="center"/>
    </xf>
    <xf numFmtId="0" fontId="3" fillId="0" borderId="14" xfId="0" applyFont="1" applyBorder="1" applyAlignment="1">
      <alignment horizontal="center" vertical="center"/>
    </xf>
    <xf numFmtId="0" fontId="97" fillId="0" borderId="0" xfId="0" applyFont="1"/>
    <xf numFmtId="0" fontId="3" fillId="0" borderId="59" xfId="0" applyFont="1" applyBorder="1"/>
    <xf numFmtId="0" fontId="3" fillId="0" borderId="13" xfId="0" applyFont="1" applyBorder="1" applyAlignment="1">
      <alignment wrapText="1"/>
    </xf>
    <xf numFmtId="0" fontId="3" fillId="0" borderId="23" xfId="0" applyFont="1" applyBorder="1" applyAlignment="1">
      <alignment wrapText="1"/>
    </xf>
    <xf numFmtId="0" fontId="3" fillId="0" borderId="14" xfId="0" applyFont="1" applyBorder="1" applyAlignment="1">
      <alignment wrapText="1"/>
    </xf>
    <xf numFmtId="0" fontId="3" fillId="0" borderId="3" xfId="0" applyFont="1" applyBorder="1" applyAlignment="1">
      <alignment horizontal="center" vertical="center" wrapText="1"/>
    </xf>
    <xf numFmtId="193" fontId="3" fillId="0" borderId="3" xfId="0" applyNumberFormat="1" applyFont="1" applyBorder="1"/>
    <xf numFmtId="193" fontId="3" fillId="36" borderId="19" xfId="0" applyNumberFormat="1" applyFont="1" applyFill="1" applyBorder="1"/>
    <xf numFmtId="9" fontId="3" fillId="0" borderId="16" xfId="20962" applyFont="1" applyBorder="1"/>
    <xf numFmtId="9" fontId="3" fillId="36" borderId="20" xfId="20962" applyFont="1" applyFill="1" applyBorder="1"/>
    <xf numFmtId="0" fontId="86" fillId="0" borderId="0" xfId="0" applyFont="1" applyAlignment="1">
      <alignment horizontal="center" wrapText="1"/>
    </xf>
    <xf numFmtId="167" fontId="84" fillId="0" borderId="3" xfId="0" applyNumberFormat="1" applyFont="1" applyBorder="1"/>
    <xf numFmtId="167" fontId="84" fillId="36" borderId="19" xfId="0" applyNumberFormat="1" applyFont="1" applyFill="1" applyBorder="1"/>
    <xf numFmtId="0" fontId="84" fillId="0" borderId="64" xfId="0" applyFont="1" applyBorder="1" applyAlignment="1">
      <alignment vertical="center" wrapText="1"/>
    </xf>
    <xf numFmtId="193" fontId="86" fillId="36" borderId="19"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2" xfId="0" applyFont="1" applyFill="1" applyBorder="1" applyAlignment="1">
      <alignment wrapText="1"/>
    </xf>
    <xf numFmtId="0" fontId="96" fillId="0" borderId="0" xfId="0" applyFont="1" applyAlignment="1">
      <alignment wrapText="1"/>
    </xf>
    <xf numFmtId="0" fontId="2" fillId="0" borderId="0" xfId="0" applyFont="1" applyAlignment="1">
      <alignment wrapText="1"/>
    </xf>
    <xf numFmtId="0" fontId="99" fillId="3" borderId="74" xfId="0" applyFont="1" applyFill="1" applyBorder="1" applyAlignment="1">
      <alignment horizontal="left"/>
    </xf>
    <xf numFmtId="0" fontId="99" fillId="3" borderId="75" xfId="0" applyFont="1" applyFill="1" applyBorder="1" applyAlignment="1">
      <alignment horizontal="left"/>
    </xf>
    <xf numFmtId="0" fontId="4" fillId="3" borderId="78" xfId="0" applyFont="1" applyFill="1" applyBorder="1" applyAlignment="1">
      <alignment vertical="center"/>
    </xf>
    <xf numFmtId="0" fontId="3" fillId="3" borderId="79" xfId="0" applyFont="1" applyFill="1" applyBorder="1" applyAlignment="1">
      <alignment vertical="center"/>
    </xf>
    <xf numFmtId="0" fontId="3" fillId="3" borderId="80" xfId="0" applyFont="1" applyFill="1" applyBorder="1" applyAlignment="1">
      <alignment vertical="center"/>
    </xf>
    <xf numFmtId="0" fontId="3" fillId="0" borderId="63" xfId="0" applyFont="1" applyBorder="1" applyAlignment="1">
      <alignment horizontal="center" vertical="center"/>
    </xf>
    <xf numFmtId="0" fontId="3" fillId="0" borderId="7" xfId="0" applyFont="1" applyBorder="1" applyAlignment="1">
      <alignment vertical="center"/>
    </xf>
    <xf numFmtId="169" fontId="9" fillId="37" borderId="0" xfId="20"/>
    <xf numFmtId="0" fontId="3" fillId="0" borderId="81" xfId="0" applyFont="1" applyBorder="1" applyAlignment="1">
      <alignment vertical="center"/>
    </xf>
    <xf numFmtId="0" fontId="3" fillId="0" borderId="15" xfId="0" applyFont="1" applyBorder="1" applyAlignment="1">
      <alignment horizontal="center" vertical="center"/>
    </xf>
    <xf numFmtId="0" fontId="3" fillId="0" borderId="76" xfId="0" applyFont="1" applyBorder="1" applyAlignment="1">
      <alignment vertical="center"/>
    </xf>
    <xf numFmtId="0" fontId="4" fillId="0" borderId="76" xfId="0" applyFont="1" applyBorder="1" applyAlignment="1">
      <alignment vertical="center"/>
    </xf>
    <xf numFmtId="0" fontId="3" fillId="0" borderId="18" xfId="0" applyFont="1" applyBorder="1" applyAlignment="1">
      <alignment horizontal="center" vertical="center"/>
    </xf>
    <xf numFmtId="0" fontId="4" fillId="0" borderId="19" xfId="0" applyFont="1" applyBorder="1" applyAlignment="1">
      <alignment vertical="center"/>
    </xf>
    <xf numFmtId="0" fontId="3" fillId="3" borderId="59" xfId="0" applyFont="1" applyFill="1" applyBorder="1" applyAlignment="1">
      <alignment horizontal="center" vertical="center"/>
    </xf>
    <xf numFmtId="0" fontId="3" fillId="3" borderId="0" xfId="0" applyFont="1" applyFill="1" applyAlignment="1">
      <alignment vertical="center"/>
    </xf>
    <xf numFmtId="0" fontId="3" fillId="0" borderId="12" xfId="0" applyFont="1" applyBorder="1" applyAlignment="1">
      <alignment horizontal="center" vertical="center"/>
    </xf>
    <xf numFmtId="0" fontId="3" fillId="0" borderId="13" xfId="0" applyFont="1" applyBorder="1" applyAlignment="1">
      <alignment vertical="center"/>
    </xf>
    <xf numFmtId="169" fontId="9" fillId="37" borderId="51" xfId="20" applyBorder="1"/>
    <xf numFmtId="0" fontId="3" fillId="0" borderId="23" xfId="0" applyFont="1" applyBorder="1" applyAlignment="1">
      <alignment vertical="center"/>
    </xf>
    <xf numFmtId="0" fontId="3" fillId="0" borderId="82" xfId="0" applyFont="1" applyBorder="1" applyAlignment="1">
      <alignment horizontal="center" vertical="center"/>
    </xf>
    <xf numFmtId="0" fontId="3" fillId="0" borderId="83" xfId="0" applyFont="1" applyBorder="1" applyAlignment="1">
      <alignment vertical="center"/>
    </xf>
    <xf numFmtId="169" fontId="9" fillId="37" borderId="21" xfId="20" applyBorder="1"/>
    <xf numFmtId="169" fontId="9" fillId="37" borderId="84" xfId="20" applyBorder="1"/>
    <xf numFmtId="169" fontId="9" fillId="37" borderId="22" xfId="20" applyBorder="1"/>
    <xf numFmtId="0" fontId="3" fillId="0" borderId="85" xfId="0" applyFont="1" applyBorder="1" applyAlignment="1">
      <alignment horizontal="center" vertical="center"/>
    </xf>
    <xf numFmtId="0" fontId="3" fillId="0" borderId="86" xfId="0" applyFont="1" applyBorder="1" applyAlignment="1">
      <alignment vertical="center"/>
    </xf>
    <xf numFmtId="169" fontId="9" fillId="37" borderId="27" xfId="20" applyBorder="1"/>
    <xf numFmtId="0" fontId="4" fillId="0" borderId="0" xfId="0" applyFont="1" applyAlignment="1">
      <alignment horizontal="center"/>
    </xf>
    <xf numFmtId="0" fontId="86" fillId="0" borderId="76" xfId="0" applyFont="1" applyBorder="1" applyAlignment="1">
      <alignment horizontal="center" vertical="center" wrapText="1"/>
    </xf>
    <xf numFmtId="0" fontId="86" fillId="0" borderId="77" xfId="0" applyFont="1" applyBorder="1" applyAlignment="1">
      <alignment horizontal="center" vertical="center" wrapText="1"/>
    </xf>
    <xf numFmtId="0" fontId="4" fillId="36" borderId="13" xfId="0" applyFont="1" applyFill="1" applyBorder="1" applyAlignment="1">
      <alignment horizontal="center" vertical="center" wrapText="1"/>
    </xf>
    <xf numFmtId="0" fontId="4" fillId="36" borderId="14" xfId="0" applyFont="1" applyFill="1" applyBorder="1" applyAlignment="1">
      <alignment horizontal="center" vertical="center" wrapText="1"/>
    </xf>
    <xf numFmtId="0" fontId="4" fillId="36" borderId="15" xfId="0" applyFont="1" applyFill="1" applyBorder="1" applyAlignment="1">
      <alignment horizontal="left" vertical="center" wrapText="1"/>
    </xf>
    <xf numFmtId="0" fontId="4" fillId="36" borderId="77" xfId="0" applyFont="1" applyFill="1" applyBorder="1" applyAlignment="1">
      <alignment horizontal="left" vertical="center" wrapText="1"/>
    </xf>
    <xf numFmtId="0" fontId="3" fillId="0" borderId="15" xfId="0" applyFont="1" applyBorder="1" applyAlignment="1">
      <alignment horizontal="right" vertical="center" wrapText="1"/>
    </xf>
    <xf numFmtId="0" fontId="100" fillId="0" borderId="15" xfId="0" applyFont="1" applyBorder="1" applyAlignment="1">
      <alignment horizontal="right" vertical="center" wrapText="1"/>
    </xf>
    <xf numFmtId="0" fontId="4" fillId="0" borderId="15"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100" fillId="0" borderId="0" xfId="0" applyFont="1" applyAlignment="1">
      <alignment horizontal="left" vertical="center"/>
    </xf>
    <xf numFmtId="49" fontId="101" fillId="0" borderId="18" xfId="5" applyNumberFormat="1" applyFont="1" applyBorder="1" applyAlignment="1" applyProtection="1">
      <alignment horizontal="left" vertical="center"/>
      <protection locked="0"/>
    </xf>
    <xf numFmtId="0" fontId="102" fillId="0" borderId="19" xfId="9" applyFont="1" applyBorder="1" applyAlignment="1" applyProtection="1">
      <alignment horizontal="left" vertical="center" wrapText="1"/>
      <protection locked="0"/>
    </xf>
    <xf numFmtId="0" fontId="84" fillId="0" borderId="76" xfId="0" applyFont="1" applyBorder="1" applyAlignment="1">
      <alignment vertical="center" wrapText="1"/>
    </xf>
    <xf numFmtId="14" fontId="2" fillId="3" borderId="76" xfId="8" quotePrefix="1" applyNumberFormat="1" applyFont="1" applyFill="1" applyBorder="1" applyAlignment="1" applyProtection="1">
      <alignment horizontal="left"/>
      <protection locked="0"/>
    </xf>
    <xf numFmtId="0" fontId="6" fillId="0" borderId="76" xfId="17" applyFill="1" applyBorder="1" applyAlignment="1" applyProtection="1"/>
    <xf numFmtId="49" fontId="84" fillId="0" borderId="76"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2" xfId="20964" applyFont="1" applyFill="1" applyBorder="1">
      <alignment vertical="center"/>
    </xf>
    <xf numFmtId="0" fontId="45" fillId="76" borderId="93" xfId="20964" applyFont="1" applyFill="1" applyBorder="1">
      <alignment vertical="center"/>
    </xf>
    <xf numFmtId="0" fontId="45" fillId="76" borderId="90" xfId="20964" applyFont="1" applyFill="1" applyBorder="1">
      <alignment vertical="center"/>
    </xf>
    <xf numFmtId="0" fontId="105" fillId="70" borderId="89" xfId="20964" applyFont="1" applyFill="1" applyBorder="1" applyAlignment="1">
      <alignment horizontal="center" vertical="center"/>
    </xf>
    <xf numFmtId="0" fontId="105" fillId="70" borderId="90" xfId="20964" applyFont="1" applyFill="1" applyBorder="1" applyAlignment="1">
      <alignment horizontal="left" vertical="center" wrapText="1"/>
    </xf>
    <xf numFmtId="164" fontId="105" fillId="0" borderId="91" xfId="7" applyNumberFormat="1" applyFont="1" applyFill="1" applyBorder="1" applyAlignment="1" applyProtection="1">
      <alignment horizontal="right" vertical="center"/>
      <protection locked="0"/>
    </xf>
    <xf numFmtId="0" fontId="104" fillId="77" borderId="91" xfId="20964" applyFont="1" applyFill="1" applyBorder="1" applyAlignment="1">
      <alignment horizontal="center" vertical="center"/>
    </xf>
    <xf numFmtId="0" fontId="104" fillId="77" borderId="93" xfId="20964" applyFont="1" applyFill="1" applyBorder="1" applyAlignment="1">
      <alignment vertical="top" wrapText="1"/>
    </xf>
    <xf numFmtId="164" fontId="45" fillId="76" borderId="90" xfId="7" applyNumberFormat="1" applyFont="1" applyFill="1" applyBorder="1" applyAlignment="1">
      <alignment horizontal="right" vertical="center"/>
    </xf>
    <xf numFmtId="0" fontId="106" fillId="70" borderId="89" xfId="20964" applyFont="1" applyFill="1" applyBorder="1" applyAlignment="1">
      <alignment horizontal="center" vertical="center"/>
    </xf>
    <xf numFmtId="0" fontId="105" fillId="70" borderId="93" xfId="20964" applyFont="1" applyFill="1" applyBorder="1" applyAlignment="1">
      <alignment vertical="center" wrapText="1"/>
    </xf>
    <xf numFmtId="0" fontId="105" fillId="70" borderId="90" xfId="20964" applyFont="1" applyFill="1" applyBorder="1" applyAlignment="1">
      <alignment horizontal="left" vertical="center"/>
    </xf>
    <xf numFmtId="0" fontId="106" fillId="3" borderId="89" xfId="20964" applyFont="1" applyFill="1" applyBorder="1" applyAlignment="1">
      <alignment horizontal="center" vertical="center"/>
    </xf>
    <xf numFmtId="0" fontId="105" fillId="3" borderId="90" xfId="20964" applyFont="1" applyFill="1" applyBorder="1" applyAlignment="1">
      <alignment horizontal="left" vertical="center"/>
    </xf>
    <xf numFmtId="0" fontId="106" fillId="0" borderId="89" xfId="20964" applyFont="1" applyBorder="1" applyAlignment="1">
      <alignment horizontal="center" vertical="center"/>
    </xf>
    <xf numFmtId="0" fontId="105" fillId="0" borderId="90" xfId="20964" applyFont="1" applyBorder="1" applyAlignment="1">
      <alignment horizontal="left" vertical="center"/>
    </xf>
    <xf numFmtId="0" fontId="107" fillId="77" borderId="91" xfId="20964" applyFont="1" applyFill="1" applyBorder="1" applyAlignment="1">
      <alignment horizontal="center" vertical="center"/>
    </xf>
    <xf numFmtId="0" fontId="104" fillId="77" borderId="93" xfId="20964" applyFont="1" applyFill="1" applyBorder="1">
      <alignment vertical="center"/>
    </xf>
    <xf numFmtId="164" fontId="105" fillId="77" borderId="91" xfId="7" applyNumberFormat="1" applyFont="1" applyFill="1" applyBorder="1" applyAlignment="1" applyProtection="1">
      <alignment horizontal="right" vertical="center"/>
      <protection locked="0"/>
    </xf>
    <xf numFmtId="0" fontId="104" fillId="76" borderId="92" xfId="20964" applyFont="1" applyFill="1" applyBorder="1">
      <alignment vertical="center"/>
    </xf>
    <xf numFmtId="0" fontId="104" fillId="76" borderId="93" xfId="20964" applyFont="1" applyFill="1" applyBorder="1">
      <alignment vertical="center"/>
    </xf>
    <xf numFmtId="164" fontId="104" fillId="76" borderId="90" xfId="7" applyNumberFormat="1" applyFont="1" applyFill="1" applyBorder="1" applyAlignment="1">
      <alignment horizontal="right" vertical="center"/>
    </xf>
    <xf numFmtId="0" fontId="109" fillId="3" borderId="89" xfId="20964" applyFont="1" applyFill="1" applyBorder="1" applyAlignment="1">
      <alignment horizontal="center" vertical="center"/>
    </xf>
    <xf numFmtId="0" fontId="110" fillId="77" borderId="91" xfId="20964" applyFont="1" applyFill="1" applyBorder="1" applyAlignment="1">
      <alignment horizontal="center" vertical="center"/>
    </xf>
    <xf numFmtId="0" fontId="45" fillId="77" borderId="93" xfId="20964" applyFont="1" applyFill="1" applyBorder="1">
      <alignment vertical="center"/>
    </xf>
    <xf numFmtId="0" fontId="109" fillId="70" borderId="89" xfId="20964" applyFont="1" applyFill="1" applyBorder="1" applyAlignment="1">
      <alignment horizontal="center" vertical="center"/>
    </xf>
    <xf numFmtId="164" fontId="105" fillId="3" borderId="91" xfId="7" applyNumberFormat="1" applyFont="1" applyFill="1" applyBorder="1" applyAlignment="1" applyProtection="1">
      <alignment horizontal="right" vertical="center"/>
      <protection locked="0"/>
    </xf>
    <xf numFmtId="0" fontId="110" fillId="3" borderId="91" xfId="20964" applyFont="1" applyFill="1" applyBorder="1" applyAlignment="1">
      <alignment horizontal="center" vertical="center"/>
    </xf>
    <xf numFmtId="0" fontId="45" fillId="3" borderId="93" xfId="20964" applyFont="1" applyFill="1" applyBorder="1">
      <alignment vertical="center"/>
    </xf>
    <xf numFmtId="0" fontId="106" fillId="70" borderId="91" xfId="20964" applyFont="1" applyFill="1" applyBorder="1" applyAlignment="1">
      <alignment horizontal="center" vertical="center"/>
    </xf>
    <xf numFmtId="0" fontId="19" fillId="70" borderId="91" xfId="20964" applyFont="1" applyFill="1" applyBorder="1" applyAlignment="1">
      <alignment horizontal="center" vertical="center"/>
    </xf>
    <xf numFmtId="0" fontId="100" fillId="0" borderId="91" xfId="0" applyFont="1" applyBorder="1" applyAlignment="1">
      <alignment horizontal="left" vertical="center" wrapText="1"/>
    </xf>
    <xf numFmtId="10" fontId="96" fillId="0" borderId="91" xfId="20962" applyNumberFormat="1" applyFont="1" applyFill="1" applyBorder="1" applyAlignment="1">
      <alignment horizontal="left" vertical="center" wrapText="1"/>
    </xf>
    <xf numFmtId="1" fontId="3" fillId="0" borderId="77" xfId="0" applyNumberFormat="1" applyFont="1" applyBorder="1" applyAlignment="1">
      <alignment horizontal="right" vertical="center" wrapText="1"/>
    </xf>
    <xf numFmtId="10" fontId="100" fillId="0" borderId="91" xfId="20962" applyNumberFormat="1" applyFont="1" applyFill="1" applyBorder="1" applyAlignment="1">
      <alignment horizontal="left" vertical="center" wrapText="1"/>
    </xf>
    <xf numFmtId="10" fontId="4" fillId="36" borderId="91" xfId="0" applyNumberFormat="1" applyFont="1" applyFill="1" applyBorder="1" applyAlignment="1">
      <alignment horizontal="center" vertical="center" wrapText="1"/>
    </xf>
    <xf numFmtId="0" fontId="4" fillId="36" borderId="91" xfId="0" applyFont="1" applyFill="1" applyBorder="1" applyAlignment="1">
      <alignment horizontal="left" vertical="center" wrapText="1"/>
    </xf>
    <xf numFmtId="0" fontId="3" fillId="0" borderId="91" xfId="0" applyFont="1" applyBorder="1" applyAlignment="1">
      <alignment horizontal="left" vertical="center" wrapText="1"/>
    </xf>
    <xf numFmtId="0" fontId="4" fillId="36" borderId="77" xfId="0" applyFont="1" applyFill="1" applyBorder="1" applyAlignment="1">
      <alignment horizontal="center" vertical="center" wrapText="1"/>
    </xf>
    <xf numFmtId="0" fontId="4" fillId="36" borderId="78" xfId="0" applyFont="1" applyFill="1" applyBorder="1" applyAlignment="1">
      <alignment vertical="center" wrapText="1"/>
    </xf>
    <xf numFmtId="0" fontId="4" fillId="36" borderId="90" xfId="0" applyFont="1" applyFill="1" applyBorder="1" applyAlignment="1">
      <alignment vertical="center" wrapText="1"/>
    </xf>
    <xf numFmtId="0" fontId="4" fillId="36" borderId="65" xfId="0" applyFont="1" applyFill="1" applyBorder="1" applyAlignment="1">
      <alignment vertical="center" wrapText="1"/>
    </xf>
    <xf numFmtId="0" fontId="4" fillId="36" borderId="26" xfId="0" applyFont="1" applyFill="1" applyBorder="1" applyAlignment="1">
      <alignment vertical="center" wrapText="1"/>
    </xf>
    <xf numFmtId="0" fontId="84" fillId="0" borderId="91" xfId="0" applyFont="1" applyBorder="1"/>
    <xf numFmtId="0" fontId="6" fillId="0" borderId="91" xfId="17" applyFill="1" applyBorder="1" applyAlignment="1" applyProtection="1">
      <alignment horizontal="left" vertical="center"/>
    </xf>
    <xf numFmtId="0" fontId="6" fillId="0" borderId="91" xfId="17" applyBorder="1" applyAlignment="1" applyProtection="1"/>
    <xf numFmtId="0" fontId="6" fillId="0" borderId="91" xfId="17" applyFill="1" applyBorder="1" applyAlignment="1" applyProtection="1">
      <alignment horizontal="left" vertical="center" wrapText="1"/>
    </xf>
    <xf numFmtId="0" fontId="6" fillId="0" borderId="91" xfId="17" applyFill="1" applyBorder="1" applyAlignment="1" applyProtection="1"/>
    <xf numFmtId="0" fontId="45" fillId="0" borderId="13" xfId="0" applyFont="1" applyBorder="1" applyAlignment="1">
      <alignment horizontal="center" vertical="center" wrapText="1"/>
    </xf>
    <xf numFmtId="0" fontId="45" fillId="0" borderId="14" xfId="0" applyFont="1" applyBorder="1" applyAlignment="1">
      <alignment horizontal="center" vertical="center" wrapText="1"/>
    </xf>
    <xf numFmtId="0" fontId="45" fillId="0" borderId="16" xfId="0" applyFont="1" applyBorder="1" applyAlignment="1">
      <alignment horizontal="center" vertical="center" wrapText="1"/>
    </xf>
    <xf numFmtId="3" fontId="103" fillId="36" borderId="91" xfId="0" applyNumberFormat="1" applyFont="1" applyFill="1" applyBorder="1" applyAlignment="1">
      <alignment vertical="center" wrapText="1"/>
    </xf>
    <xf numFmtId="0" fontId="2" fillId="0" borderId="13" xfId="0" applyFont="1" applyBorder="1" applyAlignment="1">
      <alignment horizontal="left" vertical="center" wrapText="1" indent="1"/>
    </xf>
    <xf numFmtId="0" fontId="2" fillId="0" borderId="14" xfId="0" applyFont="1" applyBorder="1" applyAlignment="1">
      <alignment horizontal="left" vertical="center" wrapText="1" indent="1"/>
    </xf>
    <xf numFmtId="14" fontId="2" fillId="0" borderId="0" xfId="0" applyNumberFormat="1" applyFont="1"/>
    <xf numFmtId="169" fontId="2" fillId="37" borderId="0" xfId="20" applyFont="1"/>
    <xf numFmtId="169" fontId="2" fillId="37" borderId="88" xfId="20" applyFont="1" applyBorder="1"/>
    <xf numFmtId="0" fontId="2" fillId="2" borderId="15" xfId="0" applyFont="1" applyFill="1" applyBorder="1" applyAlignment="1">
      <alignment horizontal="right" vertical="center"/>
    </xf>
    <xf numFmtId="0" fontId="45" fillId="0" borderId="15" xfId="0" applyFont="1" applyBorder="1" applyAlignment="1">
      <alignment horizontal="center" vertical="center" wrapText="1"/>
    </xf>
    <xf numFmtId="0" fontId="2" fillId="2" borderId="18" xfId="0" applyFont="1" applyFill="1" applyBorder="1" applyAlignment="1">
      <alignment horizontal="right" vertical="center"/>
    </xf>
    <xf numFmtId="0" fontId="4" fillId="0" borderId="0" xfId="0" applyFont="1" applyAlignment="1">
      <alignment horizontal="center" wrapText="1"/>
    </xf>
    <xf numFmtId="0" fontId="3" fillId="3" borderId="50" xfId="0" applyFont="1" applyFill="1" applyBorder="1"/>
    <xf numFmtId="0" fontId="3" fillId="3" borderId="94" xfId="0" applyFont="1" applyFill="1" applyBorder="1" applyAlignment="1">
      <alignment wrapText="1"/>
    </xf>
    <xf numFmtId="0" fontId="3" fillId="3" borderId="95" xfId="0" applyFont="1" applyFill="1" applyBorder="1"/>
    <xf numFmtId="0" fontId="4" fillId="3" borderId="71" xfId="0" applyFont="1" applyFill="1" applyBorder="1" applyAlignment="1">
      <alignment horizontal="center" wrapText="1"/>
    </xf>
    <xf numFmtId="0" fontId="3" fillId="0" borderId="91" xfId="0" applyFont="1" applyBorder="1" applyAlignment="1">
      <alignment horizontal="center"/>
    </xf>
    <xf numFmtId="0" fontId="3" fillId="3" borderId="59"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88" xfId="0" applyFont="1" applyFill="1" applyBorder="1" applyAlignment="1">
      <alignment horizontal="center" vertical="center" wrapText="1"/>
    </xf>
    <xf numFmtId="0" fontId="3" fillId="0" borderId="15" xfId="0" applyFont="1" applyBorder="1"/>
    <xf numFmtId="0" fontId="3" fillId="0" borderId="91" xfId="0" applyFont="1" applyBorder="1" applyAlignment="1">
      <alignment wrapText="1"/>
    </xf>
    <xf numFmtId="164" fontId="3" fillId="0" borderId="91" xfId="7" applyNumberFormat="1" applyFont="1" applyBorder="1"/>
    <xf numFmtId="0" fontId="99" fillId="0" borderId="91" xfId="0" applyFont="1" applyBorder="1" applyAlignment="1">
      <alignment horizontal="left" wrapText="1" indent="2"/>
    </xf>
    <xf numFmtId="169" fontId="9" fillId="37" borderId="91" xfId="20" applyBorder="1"/>
    <xf numFmtId="0" fontId="4" fillId="0" borderId="15" xfId="0" applyFont="1" applyBorder="1"/>
    <xf numFmtId="0" fontId="4" fillId="0" borderId="91" xfId="0" applyFont="1" applyBorder="1" applyAlignment="1">
      <alignment wrapText="1"/>
    </xf>
    <xf numFmtId="164" fontId="4" fillId="0" borderId="77" xfId="7" applyNumberFormat="1" applyFont="1" applyBorder="1"/>
    <xf numFmtId="0" fontId="111" fillId="3" borderId="59" xfId="0" applyFont="1" applyFill="1" applyBorder="1" applyAlignment="1">
      <alignment horizontal="left"/>
    </xf>
    <xf numFmtId="0" fontId="111" fillId="3" borderId="0" xfId="0" applyFont="1" applyFill="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88" xfId="7" applyNumberFormat="1" applyFont="1" applyFill="1" applyBorder="1"/>
    <xf numFmtId="164" fontId="3" fillId="0" borderId="91" xfId="7" applyNumberFormat="1" applyFont="1" applyFill="1" applyBorder="1"/>
    <xf numFmtId="0" fontId="99" fillId="0" borderId="91"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88" xfId="0" applyFont="1" applyFill="1" applyBorder="1"/>
    <xf numFmtId="0" fontId="4" fillId="0" borderId="18" xfId="0" applyFont="1" applyBorder="1"/>
    <xf numFmtId="0" fontId="4" fillId="0" borderId="19" xfId="0" applyFont="1" applyBorder="1" applyAlignment="1">
      <alignment wrapText="1"/>
    </xf>
    <xf numFmtId="10" fontId="4" fillId="0" borderId="20" xfId="20962" applyNumberFormat="1" applyFont="1" applyBorder="1"/>
    <xf numFmtId="0" fontId="2" fillId="2" borderId="82" xfId="0" applyFont="1" applyFill="1" applyBorder="1" applyAlignment="1">
      <alignment horizontal="right" vertical="center"/>
    </xf>
    <xf numFmtId="0" fontId="2" fillId="0" borderId="89" xfId="0" applyFont="1" applyBorder="1" applyAlignment="1">
      <alignment vertical="center" wrapText="1"/>
    </xf>
    <xf numFmtId="0" fontId="112" fillId="0" borderId="0" xfId="11" applyFont="1"/>
    <xf numFmtId="0" fontId="114" fillId="0" borderId="0" xfId="11" applyFont="1"/>
    <xf numFmtId="0" fontId="113" fillId="0" borderId="0" xfId="0" applyFont="1"/>
    <xf numFmtId="0" fontId="115" fillId="0" borderId="64" xfId="0" applyFont="1" applyBorder="1" applyAlignment="1">
      <alignment horizontal="left" vertical="center" wrapText="1"/>
    </xf>
    <xf numFmtId="0" fontId="6" fillId="0" borderId="106" xfId="17" applyBorder="1" applyAlignment="1" applyProtection="1"/>
    <xf numFmtId="0" fontId="113" fillId="0" borderId="0" xfId="0" applyFont="1" applyAlignment="1">
      <alignment horizontal="left" vertical="top" wrapText="1"/>
    </xf>
    <xf numFmtId="0" fontId="0" fillId="0" borderId="106" xfId="0" applyBorder="1"/>
    <xf numFmtId="0" fontId="2" fillId="0" borderId="106" xfId="0" applyFont="1" applyBorder="1" applyAlignment="1">
      <alignment horizontal="center" vertical="center" wrapText="1"/>
    </xf>
    <xf numFmtId="0" fontId="111" fillId="0" borderId="106" xfId="0" applyFont="1" applyBorder="1" applyAlignment="1">
      <alignment horizontal="center" vertical="center"/>
    </xf>
    <xf numFmtId="0" fontId="0" fillId="0" borderId="106" xfId="0" applyBorder="1" applyAlignment="1">
      <alignment horizontal="center"/>
    </xf>
    <xf numFmtId="0" fontId="124" fillId="3" borderId="106" xfId="20966" applyFont="1" applyFill="1" applyBorder="1" applyAlignment="1">
      <alignment horizontal="left" vertical="center" wrapText="1"/>
    </xf>
    <xf numFmtId="0" fontId="125" fillId="0" borderId="106" xfId="20966" applyFont="1" applyBorder="1" applyAlignment="1">
      <alignment horizontal="left" vertical="center" wrapText="1" indent="1"/>
    </xf>
    <xf numFmtId="0" fontId="126" fillId="3" borderId="116" xfId="0" applyFont="1" applyFill="1" applyBorder="1" applyAlignment="1">
      <alignment horizontal="left" vertical="center" wrapText="1"/>
    </xf>
    <xf numFmtId="0" fontId="125" fillId="3" borderId="106" xfId="20966" applyFont="1" applyFill="1" applyBorder="1" applyAlignment="1">
      <alignment horizontal="left" vertical="center" wrapText="1" indent="1"/>
    </xf>
    <xf numFmtId="0" fontId="124" fillId="0" borderId="116" xfId="0" applyFont="1" applyBorder="1" applyAlignment="1">
      <alignment horizontal="left" vertical="center" wrapText="1"/>
    </xf>
    <xf numFmtId="0" fontId="126" fillId="0" borderId="116" xfId="0" applyFont="1" applyBorder="1" applyAlignment="1">
      <alignment horizontal="left" vertical="center" wrapText="1"/>
    </xf>
    <xf numFmtId="0" fontId="126" fillId="0" borderId="116" xfId="0" applyFont="1" applyBorder="1" applyAlignment="1">
      <alignment vertical="center" wrapText="1"/>
    </xf>
    <xf numFmtId="0" fontId="127" fillId="0" borderId="116" xfId="0" applyFont="1" applyBorder="1" applyAlignment="1">
      <alignment horizontal="left" vertical="center" wrapText="1" indent="1"/>
    </xf>
    <xf numFmtId="0" fontId="127" fillId="3" borderId="116" xfId="0" applyFont="1" applyFill="1" applyBorder="1" applyAlignment="1">
      <alignment horizontal="left" vertical="center" wrapText="1" indent="1"/>
    </xf>
    <xf numFmtId="0" fontId="126" fillId="3" borderId="117" xfId="0" applyFont="1" applyFill="1" applyBorder="1" applyAlignment="1">
      <alignment horizontal="left" vertical="center" wrapText="1"/>
    </xf>
    <xf numFmtId="0" fontId="127" fillId="0" borderId="106" xfId="20966" applyFont="1" applyBorder="1" applyAlignment="1">
      <alignment horizontal="left" vertical="center" wrapText="1" indent="1"/>
    </xf>
    <xf numFmtId="0" fontId="126" fillId="0" borderId="106" xfId="0" applyFont="1" applyBorder="1" applyAlignment="1">
      <alignment horizontal="left" vertical="center" wrapText="1"/>
    </xf>
    <xf numFmtId="0" fontId="128" fillId="0" borderId="106" xfId="20966" applyFont="1" applyBorder="1" applyAlignment="1">
      <alignment horizontal="center" vertical="center" wrapText="1"/>
    </xf>
    <xf numFmtId="0" fontId="126" fillId="3" borderId="118" xfId="0" applyFont="1" applyFill="1" applyBorder="1" applyAlignment="1">
      <alignment horizontal="left" vertical="center" wrapText="1"/>
    </xf>
    <xf numFmtId="0" fontId="0" fillId="0" borderId="119" xfId="0" applyBorder="1"/>
    <xf numFmtId="0" fontId="0" fillId="0" borderId="119" xfId="0" applyBorder="1" applyAlignment="1">
      <alignment horizontal="center"/>
    </xf>
    <xf numFmtId="0" fontId="125" fillId="3" borderId="119" xfId="20966" applyFont="1" applyFill="1" applyBorder="1" applyAlignment="1">
      <alignment horizontal="left" vertical="center" wrapText="1" indent="1"/>
    </xf>
    <xf numFmtId="0" fontId="125" fillId="3" borderId="116" xfId="0" applyFont="1" applyFill="1" applyBorder="1" applyAlignment="1">
      <alignment horizontal="left" vertical="center" wrapText="1" indent="1"/>
    </xf>
    <xf numFmtId="0" fontId="125" fillId="0" borderId="119" xfId="20966" applyFont="1" applyBorder="1" applyAlignment="1">
      <alignment horizontal="left" vertical="center" wrapText="1" indent="1"/>
    </xf>
    <xf numFmtId="0" fontId="125" fillId="0" borderId="116" xfId="0" applyFont="1" applyBorder="1" applyAlignment="1">
      <alignment horizontal="left" vertical="center" wrapText="1" indent="1"/>
    </xf>
    <xf numFmtId="0" fontId="125" fillId="0" borderId="117" xfId="0" applyFont="1" applyBorder="1" applyAlignment="1">
      <alignment horizontal="left" vertical="center" wrapText="1" indent="1"/>
    </xf>
    <xf numFmtId="0" fontId="126" fillId="0" borderId="119" xfId="20966" applyFont="1" applyBorder="1" applyAlignment="1">
      <alignment horizontal="left" vertical="center" wrapText="1"/>
    </xf>
    <xf numFmtId="0" fontId="126" fillId="0" borderId="119" xfId="0" applyFont="1" applyBorder="1" applyAlignment="1">
      <alignment vertical="center" wrapText="1"/>
    </xf>
    <xf numFmtId="0" fontId="128" fillId="0" borderId="119" xfId="20966" applyFont="1" applyBorder="1" applyAlignment="1">
      <alignment horizontal="center" vertical="center" wrapText="1"/>
    </xf>
    <xf numFmtId="0" fontId="126" fillId="3" borderId="119" xfId="20966" applyFont="1" applyFill="1" applyBorder="1" applyAlignment="1">
      <alignment horizontal="left" vertical="center" wrapText="1"/>
    </xf>
    <xf numFmtId="0" fontId="129" fillId="0" borderId="0" xfId="0" applyFont="1" applyAlignment="1">
      <alignment horizontal="justify"/>
    </xf>
    <xf numFmtId="0" fontId="126" fillId="0" borderId="119"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19" xfId="0" applyFont="1" applyBorder="1" applyAlignment="1">
      <alignment horizontal="center" vertical="center" wrapText="1"/>
    </xf>
    <xf numFmtId="0" fontId="0" fillId="0" borderId="119" xfId="0" applyBorder="1" applyAlignment="1">
      <alignment horizontal="center" vertical="center"/>
    </xf>
    <xf numFmtId="0" fontId="126" fillId="0" borderId="124" xfId="0" applyFont="1" applyBorder="1" applyAlignment="1">
      <alignment horizontal="justify" vertical="center" wrapText="1"/>
    </xf>
    <xf numFmtId="0" fontId="126" fillId="0" borderId="116" xfId="0" applyFont="1" applyBorder="1" applyAlignment="1">
      <alignment horizontal="justify" vertical="center" wrapText="1"/>
    </xf>
    <xf numFmtId="0" fontId="124" fillId="0" borderId="116" xfId="0" applyFont="1" applyBorder="1" applyAlignment="1">
      <alignment horizontal="justify" vertical="center" wrapText="1"/>
    </xf>
    <xf numFmtId="0" fontId="126" fillId="3" borderId="116" xfId="0" applyFont="1" applyFill="1" applyBorder="1" applyAlignment="1">
      <alignment horizontal="justify" vertical="center" wrapText="1"/>
    </xf>
    <xf numFmtId="0" fontId="126" fillId="0" borderId="117" xfId="0" applyFont="1" applyBorder="1" applyAlignment="1">
      <alignment horizontal="justify" vertical="center" wrapText="1"/>
    </xf>
    <xf numFmtId="0" fontId="126" fillId="0" borderId="118" xfId="0" applyFont="1" applyBorder="1" applyAlignment="1">
      <alignment horizontal="justify" vertical="center" wrapText="1"/>
    </xf>
    <xf numFmtId="0" fontId="124" fillId="0" borderId="116" xfId="0" applyFont="1" applyBorder="1" applyAlignment="1">
      <alignment vertical="center" wrapText="1"/>
    </xf>
    <xf numFmtId="0" fontId="125" fillId="0" borderId="116" xfId="0" applyFont="1" applyBorder="1" applyAlignment="1">
      <alignment horizontal="left" vertical="center" wrapText="1"/>
    </xf>
    <xf numFmtId="0" fontId="126" fillId="0" borderId="125" xfId="0" applyFont="1" applyBorder="1" applyAlignment="1">
      <alignment vertical="center" wrapText="1"/>
    </xf>
    <xf numFmtId="0" fontId="126" fillId="3" borderId="116" xfId="0" applyFont="1" applyFill="1" applyBorder="1" applyAlignment="1">
      <alignment vertical="center" wrapText="1"/>
    </xf>
    <xf numFmtId="0" fontId="104" fillId="0" borderId="122" xfId="0" applyFont="1" applyBorder="1" applyAlignment="1">
      <alignment vertical="center" wrapText="1"/>
    </xf>
    <xf numFmtId="193" fontId="94" fillId="0" borderId="119" xfId="0" applyNumberFormat="1" applyFont="1" applyBorder="1" applyAlignment="1">
      <alignment horizontal="right"/>
    </xf>
    <xf numFmtId="0" fontId="2" fillId="0" borderId="122" xfId="0" applyFont="1" applyBorder="1" applyAlignment="1">
      <alignment horizontal="left" vertical="center" wrapText="1" indent="4"/>
    </xf>
    <xf numFmtId="0" fontId="45" fillId="0" borderId="122" xfId="0" applyFont="1" applyBorder="1" applyAlignment="1">
      <alignment vertical="center" wrapText="1"/>
    </xf>
    <xf numFmtId="0" fontId="2" fillId="0" borderId="119" xfId="0" applyFont="1" applyBorder="1" applyAlignment="1" applyProtection="1">
      <alignment horizontal="left" vertical="center" indent="11"/>
      <protection locked="0"/>
    </xf>
    <xf numFmtId="0" fontId="46" fillId="0" borderId="119" xfId="0" applyFont="1" applyBorder="1" applyAlignment="1" applyProtection="1">
      <alignment horizontal="left" vertical="center" indent="17"/>
      <protection locked="0"/>
    </xf>
    <xf numFmtId="0" fontId="111" fillId="0" borderId="119" xfId="0" applyFont="1" applyBorder="1" applyAlignment="1">
      <alignment vertical="center"/>
    </xf>
    <xf numFmtId="0" fontId="95" fillId="0" borderId="119" xfId="0" applyFont="1" applyBorder="1" applyAlignment="1">
      <alignment vertical="center" wrapText="1"/>
    </xf>
    <xf numFmtId="0" fontId="96" fillId="0" borderId="122" xfId="0" applyFont="1" applyBorder="1" applyAlignment="1">
      <alignment horizontal="left" vertical="center" wrapText="1"/>
    </xf>
    <xf numFmtId="0" fontId="2" fillId="0" borderId="122" xfId="0" applyFont="1" applyBorder="1" applyAlignment="1">
      <alignment horizontal="left" vertical="center" wrapText="1"/>
    </xf>
    <xf numFmtId="193" fontId="94" fillId="0" borderId="0" xfId="0" applyNumberFormat="1" applyFont="1" applyAlignment="1">
      <alignment horizontal="right"/>
    </xf>
    <xf numFmtId="43" fontId="84" fillId="0" borderId="76" xfId="7" applyFont="1" applyFill="1" applyBorder="1" applyAlignment="1">
      <alignment horizontal="center" vertical="center"/>
    </xf>
    <xf numFmtId="0" fontId="125" fillId="3" borderId="117" xfId="0" applyFont="1" applyFill="1" applyBorder="1" applyAlignment="1">
      <alignment horizontal="left" vertical="center" wrapText="1" indent="1"/>
    </xf>
    <xf numFmtId="0" fontId="125" fillId="3" borderId="119" xfId="0" applyFont="1" applyFill="1" applyBorder="1" applyAlignment="1">
      <alignment horizontal="left" vertical="center" wrapText="1" indent="1"/>
    </xf>
    <xf numFmtId="167" fontId="84" fillId="0" borderId="119" xfId="0" applyNumberFormat="1" applyFont="1" applyBorder="1" applyAlignment="1">
      <alignment horizontal="center"/>
    </xf>
    <xf numFmtId="0" fontId="84" fillId="0" borderId="119" xfId="0" applyFont="1" applyBorder="1"/>
    <xf numFmtId="0" fontId="125" fillId="0" borderId="119" xfId="0" applyFont="1" applyBorder="1" applyAlignment="1">
      <alignment horizontal="left" vertical="center" wrapText="1" indent="1"/>
    </xf>
    <xf numFmtId="0" fontId="126" fillId="3" borderId="119" xfId="0" applyFont="1" applyFill="1" applyBorder="1" applyAlignment="1">
      <alignment horizontal="left" vertical="center" wrapText="1"/>
    </xf>
    <xf numFmtId="0" fontId="127" fillId="3" borderId="119" xfId="0" applyFont="1" applyFill="1" applyBorder="1" applyAlignment="1">
      <alignment horizontal="left" vertical="center" wrapText="1" indent="1"/>
    </xf>
    <xf numFmtId="0" fontId="129" fillId="0" borderId="119" xfId="0" applyFont="1" applyBorder="1" applyAlignment="1">
      <alignment horizontal="justify"/>
    </xf>
    <xf numFmtId="167" fontId="86" fillId="0" borderId="119" xfId="0" applyNumberFormat="1" applyFont="1" applyBorder="1" applyAlignment="1">
      <alignment horizontal="center"/>
    </xf>
    <xf numFmtId="167" fontId="86" fillId="0" borderId="52" xfId="0" applyNumberFormat="1" applyFont="1" applyBorder="1" applyAlignment="1">
      <alignment horizontal="center"/>
    </xf>
    <xf numFmtId="167" fontId="87" fillId="0" borderId="54" xfId="0" applyNumberFormat="1" applyFont="1" applyBorder="1" applyAlignment="1">
      <alignment horizontal="center"/>
    </xf>
    <xf numFmtId="167" fontId="46" fillId="0" borderId="54" xfId="0" applyNumberFormat="1" applyFont="1" applyBorder="1" applyAlignment="1">
      <alignment horizontal="center"/>
    </xf>
    <xf numFmtId="193" fontId="84" fillId="0" borderId="28" xfId="0" applyNumberFormat="1" applyFont="1" applyBorder="1" applyAlignment="1">
      <alignment horizontal="center" vertical="center"/>
    </xf>
    <xf numFmtId="0" fontId="116" fillId="0" borderId="119" xfId="0" applyFont="1" applyBorder="1"/>
    <xf numFmtId="49" fontId="118" fillId="0" borderId="119" xfId="5" applyNumberFormat="1" applyFont="1" applyBorder="1" applyAlignment="1" applyProtection="1">
      <alignment horizontal="right" vertical="center"/>
      <protection locked="0"/>
    </xf>
    <xf numFmtId="0" fontId="117" fillId="3" borderId="119" xfId="13" applyFont="1" applyFill="1" applyBorder="1" applyAlignment="1" applyProtection="1">
      <alignment horizontal="left" vertical="center" wrapText="1"/>
      <protection locked="0"/>
    </xf>
    <xf numFmtId="49" fontId="117" fillId="3" borderId="119" xfId="5" applyNumberFormat="1" applyFont="1" applyFill="1" applyBorder="1" applyAlignment="1" applyProtection="1">
      <alignment horizontal="right" vertical="center"/>
      <protection locked="0"/>
    </xf>
    <xf numFmtId="0" fontId="117" fillId="0" borderId="119" xfId="13" applyFont="1" applyBorder="1" applyAlignment="1" applyProtection="1">
      <alignment horizontal="left" vertical="center" wrapText="1"/>
      <protection locked="0"/>
    </xf>
    <xf numFmtId="49" fontId="117" fillId="0" borderId="119" xfId="5" applyNumberFormat="1" applyFont="1" applyBorder="1" applyAlignment="1" applyProtection="1">
      <alignment horizontal="right" vertical="center"/>
      <protection locked="0"/>
    </xf>
    <xf numFmtId="0" fontId="119" fillId="0" borderId="119" xfId="13" applyFont="1" applyBorder="1" applyAlignment="1" applyProtection="1">
      <alignment horizontal="left" vertical="center" wrapText="1"/>
      <protection locked="0"/>
    </xf>
    <xf numFmtId="0" fontId="116" fillId="0" borderId="119" xfId="0" applyFont="1" applyBorder="1" applyAlignment="1">
      <alignment horizontal="center" vertical="center" wrapText="1"/>
    </xf>
    <xf numFmtId="14" fontId="113" fillId="0" borderId="0" xfId="0" applyNumberFormat="1" applyFont="1"/>
    <xf numFmtId="43" fontId="96" fillId="0" borderId="0" xfId="7" applyFont="1"/>
    <xf numFmtId="0" fontId="113" fillId="0" borderId="0" xfId="0" applyFont="1" applyAlignment="1">
      <alignment wrapText="1"/>
    </xf>
    <xf numFmtId="166" fontId="112" fillId="36" borderId="119" xfId="20965" applyFont="1" applyFill="1" applyBorder="1"/>
    <xf numFmtId="0" fontId="112" fillId="0" borderId="119" xfId="0" applyFont="1" applyBorder="1"/>
    <xf numFmtId="0" fontId="112" fillId="0" borderId="119" xfId="0" applyFont="1" applyBorder="1" applyAlignment="1">
      <alignment horizontal="left" indent="8"/>
    </xf>
    <xf numFmtId="0" fontId="112" fillId="0" borderId="119" xfId="0" applyFont="1" applyBorder="1" applyAlignment="1">
      <alignment wrapText="1"/>
    </xf>
    <xf numFmtId="0" fontId="116" fillId="0" borderId="0" xfId="0" applyFont="1"/>
    <xf numFmtId="0" fontId="115" fillId="0" borderId="119" xfId="0" applyFont="1" applyBorder="1"/>
    <xf numFmtId="49" fontId="118" fillId="0" borderId="119" xfId="5" applyNumberFormat="1" applyFont="1" applyBorder="1" applyAlignment="1" applyProtection="1">
      <alignment horizontal="right" vertical="center" wrapText="1"/>
      <protection locked="0"/>
    </xf>
    <xf numFmtId="49" fontId="117" fillId="3" borderId="119" xfId="5" applyNumberFormat="1" applyFont="1" applyFill="1" applyBorder="1" applyAlignment="1" applyProtection="1">
      <alignment horizontal="right" vertical="center" wrapText="1"/>
      <protection locked="0"/>
    </xf>
    <xf numFmtId="49" fontId="117" fillId="0" borderId="119" xfId="5" applyNumberFormat="1" applyFont="1" applyBorder="1" applyAlignment="1" applyProtection="1">
      <alignment horizontal="right" vertical="center" wrapText="1"/>
      <protection locked="0"/>
    </xf>
    <xf numFmtId="0" fontId="112" fillId="0" borderId="119" xfId="0" applyFont="1" applyBorder="1" applyAlignment="1">
      <alignment horizontal="center" vertical="center" wrapText="1"/>
    </xf>
    <xf numFmtId="0" fontId="112" fillId="0" borderId="123" xfId="0" applyFont="1" applyBorder="1" applyAlignment="1">
      <alignment horizontal="center" vertical="center" wrapText="1"/>
    </xf>
    <xf numFmtId="0" fontId="112" fillId="0" borderId="119" xfId="0" applyFont="1" applyBorder="1" applyAlignment="1">
      <alignment horizontal="center" vertical="center"/>
    </xf>
    <xf numFmtId="0" fontId="112" fillId="0" borderId="0" xfId="0" applyFont="1"/>
    <xf numFmtId="0" fontId="112" fillId="0" borderId="0" xfId="0" applyFont="1" applyAlignment="1">
      <alignment wrapText="1"/>
    </xf>
    <xf numFmtId="14" fontId="112" fillId="0" borderId="0" xfId="0" applyNumberFormat="1" applyFont="1"/>
    <xf numFmtId="0" fontId="113" fillId="0" borderId="0" xfId="0" applyFont="1" applyAlignment="1">
      <alignment horizontal="left"/>
    </xf>
    <xf numFmtId="0" fontId="112" fillId="0" borderId="119" xfId="0" applyFont="1" applyBorder="1" applyAlignment="1">
      <alignment horizontal="left" vertical="center" wrapText="1"/>
    </xf>
    <xf numFmtId="0" fontId="115" fillId="0" borderId="119" xfId="0" applyFont="1" applyBorder="1" applyAlignment="1">
      <alignment horizontal="left" wrapText="1" indent="1"/>
    </xf>
    <xf numFmtId="0" fontId="115" fillId="0" borderId="119" xfId="0" applyFont="1" applyBorder="1" applyAlignment="1">
      <alignment horizontal="left" vertical="center" indent="1"/>
    </xf>
    <xf numFmtId="0" fontId="113" fillId="0" borderId="119" xfId="0" applyFont="1" applyBorder="1"/>
    <xf numFmtId="0" fontId="112" fillId="0" borderId="119" xfId="0" applyFont="1" applyBorder="1" applyAlignment="1">
      <alignment horizontal="left" wrapText="1" indent="1"/>
    </xf>
    <xf numFmtId="0" fontId="112" fillId="0" borderId="119" xfId="0" applyFont="1" applyBorder="1" applyAlignment="1">
      <alignment horizontal="left" indent="1"/>
    </xf>
    <xf numFmtId="0" fontId="112" fillId="0" borderId="119" xfId="0" applyFont="1" applyBorder="1" applyAlignment="1">
      <alignment horizontal="left" wrapText="1" indent="4"/>
    </xf>
    <xf numFmtId="0" fontId="112" fillId="0" borderId="119" xfId="0" applyFont="1" applyBorder="1" applyAlignment="1">
      <alignment horizontal="left" indent="3"/>
    </xf>
    <xf numFmtId="0" fontId="115" fillId="0" borderId="119" xfId="0" applyFont="1" applyBorder="1" applyAlignment="1">
      <alignment horizontal="left" indent="1"/>
    </xf>
    <xf numFmtId="0" fontId="113" fillId="78" borderId="119" xfId="0" applyFont="1" applyFill="1" applyBorder="1"/>
    <xf numFmtId="0" fontId="116" fillId="0" borderId="7" xfId="0" applyFont="1" applyBorder="1"/>
    <xf numFmtId="0" fontId="113" fillId="0" borderId="119" xfId="0" applyFont="1" applyBorder="1" applyAlignment="1">
      <alignment horizontal="left" wrapText="1" indent="2"/>
    </xf>
    <xf numFmtId="0" fontId="113" fillId="0" borderId="119" xfId="0" applyFont="1" applyBorder="1" applyAlignment="1">
      <alignment horizontal="left" wrapText="1"/>
    </xf>
    <xf numFmtId="0" fontId="115" fillId="76" borderId="119" xfId="0" applyFont="1" applyFill="1" applyBorder="1"/>
    <xf numFmtId="0" fontId="112" fillId="0" borderId="119" xfId="0" applyFont="1" applyBorder="1" applyAlignment="1">
      <alignment horizontal="center"/>
    </xf>
    <xf numFmtId="0" fontId="112" fillId="0" borderId="0" xfId="0" applyFont="1" applyAlignment="1">
      <alignment horizontal="center" vertical="center"/>
    </xf>
    <xf numFmtId="0" fontId="112" fillId="0" borderId="7" xfId="0" applyFont="1" applyBorder="1" applyAlignment="1">
      <alignment horizontal="center" vertical="center" wrapText="1"/>
    </xf>
    <xf numFmtId="0" fontId="112" fillId="0" borderId="7" xfId="0" applyFont="1" applyBorder="1" applyAlignment="1">
      <alignment wrapText="1"/>
    </xf>
    <xf numFmtId="0" fontId="112" fillId="0" borderId="0" xfId="0" applyFont="1" applyAlignment="1">
      <alignment horizontal="center" vertical="center" wrapText="1"/>
    </xf>
    <xf numFmtId="0" fontId="112" fillId="0" borderId="98" xfId="0" applyFont="1" applyBorder="1" applyAlignment="1">
      <alignment horizontal="center" vertical="center" wrapText="1"/>
    </xf>
    <xf numFmtId="0" fontId="112" fillId="0" borderId="122" xfId="0" applyFont="1" applyBorder="1" applyAlignment="1">
      <alignment horizontal="center" vertical="center" wrapText="1"/>
    </xf>
    <xf numFmtId="0" fontId="112" fillId="0" borderId="99" xfId="0" applyFont="1" applyBorder="1" applyAlignment="1">
      <alignment horizontal="center" vertical="center" wrapText="1"/>
    </xf>
    <xf numFmtId="0" fontId="112" fillId="0" borderId="20" xfId="0" applyFont="1" applyBorder="1"/>
    <xf numFmtId="0" fontId="112" fillId="0" borderId="19" xfId="0" applyFont="1" applyBorder="1"/>
    <xf numFmtId="0" fontId="112" fillId="0" borderId="22" xfId="0" applyFont="1" applyBorder="1"/>
    <xf numFmtId="49" fontId="112" fillId="0" borderId="20" xfId="0" applyNumberFormat="1" applyFont="1" applyBorder="1" applyAlignment="1">
      <alignment horizontal="left" wrapText="1" indent="1"/>
    </xf>
    <xf numFmtId="0" fontId="112" fillId="0" borderId="18" xfId="0" applyFont="1" applyBorder="1" applyAlignment="1">
      <alignment horizontal="left" wrapText="1" indent="1"/>
    </xf>
    <xf numFmtId="0" fontId="112" fillId="0" borderId="77" xfId="0" applyFont="1" applyBorder="1"/>
    <xf numFmtId="0" fontId="112" fillId="0" borderId="122" xfId="0" applyFont="1" applyBorder="1"/>
    <xf numFmtId="49" fontId="112" fillId="0" borderId="77" xfId="0" applyNumberFormat="1" applyFont="1" applyBorder="1" applyAlignment="1">
      <alignment horizontal="left" wrapText="1" indent="1"/>
    </xf>
    <xf numFmtId="0" fontId="112" fillId="0" borderId="15" xfId="0" applyFont="1" applyBorder="1" applyAlignment="1">
      <alignment horizontal="left" wrapText="1" indent="1"/>
    </xf>
    <xf numFmtId="49" fontId="112" fillId="0" borderId="15" xfId="0" applyNumberFormat="1" applyFont="1" applyBorder="1" applyAlignment="1">
      <alignment horizontal="left" wrapText="1" indent="3"/>
    </xf>
    <xf numFmtId="49" fontId="112" fillId="0" borderId="77" xfId="0" applyNumberFormat="1" applyFont="1" applyBorder="1" applyAlignment="1">
      <alignment horizontal="left" wrapText="1" indent="3"/>
    </xf>
    <xf numFmtId="49" fontId="112" fillId="0" borderId="15" xfId="0" applyNumberFormat="1" applyFont="1" applyBorder="1" applyAlignment="1">
      <alignment horizontal="left" wrapText="1" indent="2"/>
    </xf>
    <xf numFmtId="49" fontId="112" fillId="0" borderId="77" xfId="0" applyNumberFormat="1" applyFont="1" applyBorder="1" applyAlignment="1">
      <alignment horizontal="left" wrapText="1" indent="2"/>
    </xf>
    <xf numFmtId="49" fontId="112" fillId="0" borderId="77" xfId="0" applyNumberFormat="1" applyFont="1" applyBorder="1" applyAlignment="1">
      <alignment horizontal="left" vertical="top" wrapText="1" indent="2"/>
    </xf>
    <xf numFmtId="0" fontId="112" fillId="79" borderId="77" xfId="0" applyFont="1" applyFill="1" applyBorder="1"/>
    <xf numFmtId="0" fontId="112" fillId="79" borderId="119" xfId="0" applyFont="1" applyFill="1" applyBorder="1"/>
    <xf numFmtId="0" fontId="112" fillId="79" borderId="122" xfId="0" applyFont="1" applyFill="1" applyBorder="1"/>
    <xf numFmtId="0" fontId="112" fillId="79" borderId="15" xfId="0" applyFont="1" applyFill="1" applyBorder="1"/>
    <xf numFmtId="49" fontId="112" fillId="0" borderId="77" xfId="0" applyNumberFormat="1" applyFont="1" applyBorder="1" applyAlignment="1">
      <alignment horizontal="left" indent="1"/>
    </xf>
    <xf numFmtId="0" fontId="112" fillId="0" borderId="15" xfId="0" applyFont="1" applyBorder="1" applyAlignment="1">
      <alignment horizontal="left" indent="1"/>
    </xf>
    <xf numFmtId="49" fontId="112" fillId="0" borderId="15" xfId="0" applyNumberFormat="1" applyFont="1" applyBorder="1" applyAlignment="1">
      <alignment horizontal="left" indent="1"/>
    </xf>
    <xf numFmtId="49" fontId="112" fillId="0" borderId="15" xfId="0" applyNumberFormat="1" applyFont="1" applyBorder="1" applyAlignment="1">
      <alignment horizontal="left" indent="3"/>
    </xf>
    <xf numFmtId="49" fontId="112" fillId="0" borderId="77" xfId="0" applyNumberFormat="1" applyFont="1" applyBorder="1" applyAlignment="1">
      <alignment horizontal="left" indent="3"/>
    </xf>
    <xf numFmtId="0" fontId="112" fillId="0" borderId="15" xfId="0" applyFont="1" applyBorder="1" applyAlignment="1">
      <alignment horizontal="left" indent="2"/>
    </xf>
    <xf numFmtId="0" fontId="112" fillId="0" borderId="77" xfId="0" applyFont="1" applyBorder="1" applyAlignment="1">
      <alignment horizontal="left" indent="2"/>
    </xf>
    <xf numFmtId="0" fontId="112" fillId="0" borderId="77" xfId="0" applyFont="1" applyBorder="1" applyAlignment="1">
      <alignment horizontal="left" indent="1"/>
    </xf>
    <xf numFmtId="0" fontId="115" fillId="0" borderId="15" xfId="0" applyFont="1" applyBorder="1"/>
    <xf numFmtId="0" fontId="115" fillId="0" borderId="60" xfId="0" applyFont="1" applyBorder="1"/>
    <xf numFmtId="0" fontId="112" fillId="0" borderId="63" xfId="0" applyFont="1" applyBorder="1"/>
    <xf numFmtId="0" fontId="112" fillId="0" borderId="71" xfId="0" applyFont="1" applyBorder="1" applyAlignment="1">
      <alignment horizontal="center" vertical="center" wrapText="1"/>
    </xf>
    <xf numFmtId="0" fontId="112" fillId="0" borderId="77" xfId="0" applyFont="1" applyBorder="1" applyAlignment="1">
      <alignment horizontal="center" vertical="center" wrapText="1"/>
    </xf>
    <xf numFmtId="0" fontId="112" fillId="0" borderId="0" xfId="0" applyFont="1" applyAlignment="1">
      <alignment horizontal="left"/>
    </xf>
    <xf numFmtId="0" fontId="115" fillId="0" borderId="119" xfId="0" applyFont="1" applyBorder="1" applyAlignment="1">
      <alignment horizontal="left" vertical="center" wrapText="1"/>
    </xf>
    <xf numFmtId="0" fontId="117" fillId="0" borderId="0" xfId="0" applyFont="1"/>
    <xf numFmtId="0" fontId="94" fillId="0" borderId="0" xfId="0" applyFont="1" applyAlignment="1">
      <alignment wrapText="1"/>
    </xf>
    <xf numFmtId="0" fontId="117" fillId="0" borderId="119" xfId="0" applyFont="1" applyBorder="1"/>
    <xf numFmtId="0" fontId="115" fillId="0" borderId="119" xfId="0" applyFont="1" applyBorder="1" applyAlignment="1">
      <alignment horizontal="center" vertical="center" wrapText="1"/>
    </xf>
    <xf numFmtId="0" fontId="117" fillId="0" borderId="0" xfId="0" applyFont="1" applyAlignment="1">
      <alignment horizontal="center" vertical="center"/>
    </xf>
    <xf numFmtId="0" fontId="133" fillId="0" borderId="0" xfId="0" applyFont="1"/>
    <xf numFmtId="0" fontId="112" fillId="0" borderId="114" xfId="0" applyFont="1" applyBorder="1" applyAlignment="1">
      <alignment horizontal="left" vertical="center" wrapText="1" indent="1" readingOrder="1"/>
    </xf>
    <xf numFmtId="0" fontId="133" fillId="0" borderId="119" xfId="0" applyFont="1" applyBorder="1" applyAlignment="1">
      <alignment horizontal="left" indent="3"/>
    </xf>
    <xf numFmtId="0" fontId="115" fillId="0" borderId="119" xfId="0" applyFont="1" applyBorder="1" applyAlignment="1">
      <alignment vertical="center" wrapText="1" readingOrder="1"/>
    </xf>
    <xf numFmtId="0" fontId="133" fillId="0" borderId="119" xfId="0" applyFont="1" applyBorder="1" applyAlignment="1">
      <alignment horizontal="left" indent="2"/>
    </xf>
    <xf numFmtId="0" fontId="112" fillId="0" borderId="115" xfId="0" applyFont="1" applyBorder="1" applyAlignment="1">
      <alignment vertical="center" wrapText="1" readingOrder="1"/>
    </xf>
    <xf numFmtId="0" fontId="133" fillId="0" borderId="123" xfId="0" applyFont="1" applyBorder="1" applyAlignment="1">
      <alignment horizontal="left" indent="2"/>
    </xf>
    <xf numFmtId="0" fontId="112" fillId="0" borderId="114" xfId="0" applyFont="1" applyBorder="1" applyAlignment="1">
      <alignment vertical="center" wrapText="1" readingOrder="1"/>
    </xf>
    <xf numFmtId="0" fontId="112" fillId="0" borderId="113" xfId="0" applyFont="1" applyBorder="1" applyAlignment="1">
      <alignment vertical="center" wrapText="1" readingOrder="1"/>
    </xf>
    <xf numFmtId="0" fontId="133" fillId="0" borderId="7" xfId="0" applyFont="1" applyBorder="1"/>
    <xf numFmtId="167" fontId="134" fillId="80" borderId="53" xfId="0" applyNumberFormat="1" applyFont="1" applyFill="1" applyBorder="1" applyAlignment="1">
      <alignment horizontal="center"/>
    </xf>
    <xf numFmtId="0" fontId="2" fillId="81" borderId="0" xfId="13" applyFont="1" applyFill="1" applyAlignment="1" applyProtection="1">
      <alignment wrapText="1"/>
      <protection locked="0"/>
    </xf>
    <xf numFmtId="10" fontId="3" fillId="0" borderId="119" xfId="20962" applyNumberFormat="1" applyFont="1" applyFill="1" applyBorder="1" applyAlignment="1" applyProtection="1">
      <alignment horizontal="right" vertical="center" wrapText="1"/>
      <protection locked="0"/>
    </xf>
    <xf numFmtId="3" fontId="103" fillId="0" borderId="91" xfId="0" applyNumberFormat="1" applyFont="1" applyBorder="1" applyAlignment="1">
      <alignment vertical="center" wrapText="1"/>
    </xf>
    <xf numFmtId="9" fontId="84" fillId="0" borderId="17" xfId="0" applyNumberFormat="1" applyFont="1" applyBorder="1"/>
    <xf numFmtId="0" fontId="2" fillId="0" borderId="82" xfId="0" applyFont="1" applyBorder="1" applyAlignment="1">
      <alignment vertical="center"/>
    </xf>
    <xf numFmtId="165" fontId="3" fillId="0" borderId="87" xfId="20962" applyNumberFormat="1" applyFont="1" applyBorder="1" applyAlignment="1">
      <alignment vertical="center"/>
    </xf>
    <xf numFmtId="194" fontId="105" fillId="0" borderId="91" xfId="7" applyNumberFormat="1" applyFont="1" applyFill="1" applyBorder="1" applyAlignment="1" applyProtection="1">
      <alignment horizontal="right" vertical="center"/>
      <protection locked="0"/>
    </xf>
    <xf numFmtId="2" fontId="117" fillId="0" borderId="119" xfId="0" applyNumberFormat="1" applyFont="1" applyBorder="1"/>
    <xf numFmtId="1" fontId="117" fillId="0" borderId="119" xfId="0" applyNumberFormat="1" applyFont="1" applyBorder="1"/>
    <xf numFmtId="2" fontId="0" fillId="0" borderId="119" xfId="0" applyNumberFormat="1" applyBorder="1"/>
    <xf numFmtId="3" fontId="116" fillId="0" borderId="119" xfId="0" applyNumberFormat="1" applyFont="1" applyBorder="1"/>
    <xf numFmtId="4" fontId="116" fillId="0" borderId="119" xfId="0" applyNumberFormat="1" applyFont="1" applyBorder="1"/>
    <xf numFmtId="43" fontId="115" fillId="0" borderId="15" xfId="0" applyNumberFormat="1" applyFont="1" applyBorder="1"/>
    <xf numFmtId="43" fontId="112" fillId="0" borderId="119" xfId="0" applyNumberFormat="1" applyFont="1" applyBorder="1"/>
    <xf numFmtId="10" fontId="117" fillId="0" borderId="119" xfId="0" applyNumberFormat="1" applyFont="1" applyBorder="1"/>
    <xf numFmtId="3" fontId="0" fillId="0" borderId="119" xfId="0" applyNumberFormat="1" applyBorder="1"/>
    <xf numFmtId="43" fontId="3" fillId="0" borderId="76" xfId="0" applyNumberFormat="1" applyFont="1" applyBorder="1" applyAlignment="1">
      <alignment vertical="center"/>
    </xf>
    <xf numFmtId="0" fontId="2" fillId="0" borderId="120" xfId="0" applyFont="1" applyBorder="1" applyAlignment="1">
      <alignment wrapText="1"/>
    </xf>
    <xf numFmtId="0" fontId="84" fillId="0" borderId="80" xfId="0" applyFont="1" applyBorder="1"/>
    <xf numFmtId="4" fontId="112" fillId="0" borderId="119" xfId="0" applyNumberFormat="1" applyFont="1" applyBorder="1"/>
    <xf numFmtId="43" fontId="0" fillId="0" borderId="119" xfId="0" applyNumberFormat="1" applyBorder="1"/>
    <xf numFmtId="0" fontId="93" fillId="0" borderId="62" xfId="0" applyFont="1" applyBorder="1" applyAlignment="1">
      <alignment horizontal="left" wrapText="1"/>
    </xf>
    <xf numFmtId="0" fontId="93" fillId="0" borderId="61" xfId="0" applyFont="1" applyBorder="1" applyAlignment="1">
      <alignment horizontal="left" wrapText="1"/>
    </xf>
    <xf numFmtId="0" fontId="93" fillId="0" borderId="127" xfId="0" applyFont="1" applyBorder="1" applyAlignment="1">
      <alignment horizontal="center" vertical="center"/>
    </xf>
    <xf numFmtId="0" fontId="93" fillId="0" borderId="27" xfId="0" applyFont="1" applyBorder="1" applyAlignment="1">
      <alignment horizontal="center" vertical="center"/>
    </xf>
    <xf numFmtId="0" fontId="93" fillId="0" borderId="128" xfId="0" applyFont="1" applyBorder="1" applyAlignment="1">
      <alignment horizontal="center" vertical="center"/>
    </xf>
    <xf numFmtId="0" fontId="0" fillId="0" borderId="120" xfId="0" applyBorder="1" applyAlignment="1">
      <alignment horizontal="center"/>
    </xf>
    <xf numFmtId="0" fontId="0" fillId="0" borderId="121" xfId="0" applyBorder="1" applyAlignment="1">
      <alignment horizontal="center"/>
    </xf>
    <xf numFmtId="0" fontId="0" fillId="0" borderId="122" xfId="0" applyBorder="1" applyAlignment="1">
      <alignment horizontal="center"/>
    </xf>
    <xf numFmtId="0" fontId="0" fillId="0" borderId="106" xfId="0" applyBorder="1" applyAlignment="1">
      <alignment horizontal="center" vertical="center"/>
    </xf>
    <xf numFmtId="0" fontId="121" fillId="0" borderId="107" xfId="0" applyFont="1" applyBorder="1" applyAlignment="1">
      <alignment horizontal="center" vertical="center"/>
    </xf>
    <xf numFmtId="0" fontId="121" fillId="0" borderId="7" xfId="0" applyFont="1" applyBorder="1" applyAlignment="1">
      <alignment horizontal="center" vertical="center"/>
    </xf>
    <xf numFmtId="0" fontId="122" fillId="0" borderId="13" xfId="0" applyFont="1" applyBorder="1" applyAlignment="1">
      <alignment horizontal="center" vertical="center"/>
    </xf>
    <xf numFmtId="0" fontId="122" fillId="0" borderId="14" xfId="0" applyFont="1" applyBorder="1" applyAlignment="1">
      <alignment horizontal="center" vertical="center"/>
    </xf>
    <xf numFmtId="0" fontId="0" fillId="0" borderId="108" xfId="0" applyBorder="1" applyAlignment="1">
      <alignment horizontal="center"/>
    </xf>
    <xf numFmtId="0" fontId="0" fillId="0" borderId="109" xfId="0" applyBorder="1" applyAlignment="1">
      <alignment horizontal="center"/>
    </xf>
    <xf numFmtId="0" fontId="0" fillId="0" borderId="110" xfId="0" applyBorder="1" applyAlignment="1">
      <alignment horizontal="center"/>
    </xf>
    <xf numFmtId="0" fontId="0" fillId="0" borderId="64" xfId="0" applyBorder="1" applyAlignment="1">
      <alignment horizontal="center" vertical="center"/>
    </xf>
    <xf numFmtId="0" fontId="0" fillId="0" borderId="71" xfId="0" applyBorder="1" applyAlignment="1">
      <alignment horizontal="center" vertical="center"/>
    </xf>
    <xf numFmtId="0" fontId="121" fillId="0" borderId="123" xfId="0" applyFont="1" applyBorder="1" applyAlignment="1">
      <alignment horizontal="center" vertical="center" wrapText="1"/>
    </xf>
    <xf numFmtId="0" fontId="121" fillId="0" borderId="7" xfId="0" applyFont="1" applyBorder="1" applyAlignment="1">
      <alignment horizontal="center" vertical="center" wrapText="1"/>
    </xf>
    <xf numFmtId="0" fontId="0" fillId="0" borderId="119" xfId="0" applyBorder="1" applyAlignment="1">
      <alignment horizontal="center" vertical="center"/>
    </xf>
    <xf numFmtId="0" fontId="0" fillId="0" borderId="119" xfId="0" applyBorder="1" applyAlignment="1">
      <alignment horizontal="center" vertical="center" wrapText="1"/>
    </xf>
    <xf numFmtId="0" fontId="45" fillId="0" borderId="3" xfId="0" applyFont="1" applyBorder="1" applyAlignment="1">
      <alignment horizontal="center" vertical="center" wrapText="1"/>
    </xf>
    <xf numFmtId="0" fontId="45" fillId="0" borderId="16" xfId="0" applyFont="1" applyBorder="1" applyAlignment="1">
      <alignment horizontal="center" vertical="center" wrapText="1"/>
    </xf>
    <xf numFmtId="0" fontId="86" fillId="0" borderId="76" xfId="0" applyFont="1" applyBorder="1" applyAlignment="1">
      <alignment horizontal="center" vertical="center" wrapText="1"/>
    </xf>
    <xf numFmtId="0" fontId="84" fillId="0" borderId="76" xfId="0" applyFont="1" applyBorder="1" applyAlignment="1">
      <alignment horizontal="center" vertical="center" wrapText="1"/>
    </xf>
    <xf numFmtId="0" fontId="45" fillId="0" borderId="76" xfId="11" applyFont="1" applyBorder="1" applyAlignment="1">
      <alignment horizontal="center" vertical="center" wrapText="1"/>
    </xf>
    <xf numFmtId="0" fontId="45" fillId="0" borderId="77" xfId="11" applyFont="1" applyBorder="1" applyAlignment="1">
      <alignment horizontal="center" vertical="center" wrapText="1"/>
    </xf>
    <xf numFmtId="0" fontId="45" fillId="0" borderId="66" xfId="11" applyFont="1" applyBorder="1" applyAlignment="1">
      <alignment horizontal="center" vertical="center" wrapText="1"/>
    </xf>
    <xf numFmtId="0" fontId="45" fillId="0" borderId="0" xfId="11" applyFont="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8" fillId="3" borderId="67" xfId="13" applyFont="1" applyFill="1" applyBorder="1" applyAlignment="1" applyProtection="1">
      <alignment horizontal="center" vertical="center" wrapText="1"/>
      <protection locked="0"/>
    </xf>
    <xf numFmtId="0" fontId="98" fillId="3" borderId="60"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5" xfId="1" applyNumberFormat="1" applyFont="1" applyFill="1" applyBorder="1" applyAlignment="1" applyProtection="1">
      <alignment horizontal="center"/>
      <protection locked="0"/>
    </xf>
    <xf numFmtId="164" fontId="45" fillId="3" borderId="24" xfId="1" applyNumberFormat="1" applyFont="1" applyFill="1" applyBorder="1" applyAlignment="1" applyProtection="1">
      <alignment horizontal="center"/>
      <protection locked="0"/>
    </xf>
    <xf numFmtId="164" fontId="45" fillId="3" borderId="25" xfId="1" applyNumberFormat="1" applyFont="1" applyFill="1" applyBorder="1" applyAlignment="1" applyProtection="1">
      <alignment horizontal="center"/>
      <protection locked="0"/>
    </xf>
    <xf numFmtId="164" fontId="45" fillId="0" borderId="12" xfId="1" applyNumberFormat="1" applyFont="1" applyFill="1" applyBorder="1" applyAlignment="1" applyProtection="1">
      <alignment horizontal="center"/>
      <protection locked="0"/>
    </xf>
    <xf numFmtId="164" fontId="45" fillId="0" borderId="13"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0" fontId="86" fillId="0" borderId="47" xfId="0" applyFont="1" applyBorder="1" applyAlignment="1">
      <alignment horizontal="center" vertical="center" wrapText="1"/>
    </xf>
    <xf numFmtId="0" fontId="86" fillId="0" borderId="48" xfId="0" applyFont="1" applyBorder="1" applyAlignment="1">
      <alignment horizontal="center" vertical="center" wrapText="1"/>
    </xf>
    <xf numFmtId="164" fontId="45" fillId="0" borderId="68" xfId="1" applyNumberFormat="1" applyFont="1" applyFill="1" applyBorder="1" applyAlignment="1" applyProtection="1">
      <alignment horizontal="center" vertical="center" wrapText="1"/>
      <protection locked="0"/>
    </xf>
    <xf numFmtId="164" fontId="45" fillId="0" borderId="69" xfId="1" applyNumberFormat="1" applyFont="1" applyFill="1" applyBorder="1" applyAlignment="1" applyProtection="1">
      <alignment horizontal="center" vertical="center" wrapText="1"/>
      <protection locked="0"/>
    </xf>
    <xf numFmtId="0" fontId="3" fillId="0" borderId="67" xfId="0" applyFont="1" applyBorder="1" applyAlignment="1">
      <alignment horizontal="center" vertical="center" wrapText="1"/>
    </xf>
    <xf numFmtId="0" fontId="3" fillId="0" borderId="60" xfId="0" applyFont="1" applyBorder="1" applyAlignment="1">
      <alignment horizontal="center" vertical="center" wrapText="1"/>
    </xf>
    <xf numFmtId="0" fontId="86" fillId="0" borderId="70" xfId="0" applyFont="1" applyBorder="1" applyAlignment="1">
      <alignment horizontal="center"/>
    </xf>
    <xf numFmtId="0" fontId="86" fillId="0" borderId="71"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99" fillId="0" borderId="50" xfId="0" applyFont="1" applyBorder="1" applyAlignment="1">
      <alignment horizontal="left" vertical="center"/>
    </xf>
    <xf numFmtId="0" fontId="99" fillId="0" borderId="51" xfId="0" applyFont="1" applyBorder="1" applyAlignment="1">
      <alignment horizontal="left" vertical="center"/>
    </xf>
    <xf numFmtId="0" fontId="3" fillId="0" borderId="51" xfId="0" applyFont="1" applyBorder="1" applyAlignment="1">
      <alignment horizontal="center" vertical="center" wrapText="1"/>
    </xf>
    <xf numFmtId="0" fontId="3" fillId="0" borderId="73" xfId="0" applyFont="1" applyBorder="1" applyAlignment="1">
      <alignment horizontal="center" vertical="center" wrapText="1"/>
    </xf>
    <xf numFmtId="0" fontId="3" fillId="0" borderId="55" xfId="0" applyFont="1" applyBorder="1" applyAlignment="1">
      <alignment horizontal="center" vertical="center" wrapText="1"/>
    </xf>
    <xf numFmtId="0" fontId="3" fillId="0" borderId="13" xfId="0" applyFont="1" applyBorder="1" applyAlignment="1">
      <alignment horizontal="center"/>
    </xf>
    <xf numFmtId="0" fontId="3" fillId="0" borderId="14" xfId="0" applyFont="1" applyBorder="1" applyAlignment="1">
      <alignment horizontal="center" vertical="center" wrapText="1"/>
    </xf>
    <xf numFmtId="0" fontId="3" fillId="0" borderId="77" xfId="0" applyFont="1" applyBorder="1" applyAlignment="1">
      <alignment horizontal="center" vertical="center" wrapText="1"/>
    </xf>
    <xf numFmtId="0" fontId="115" fillId="0" borderId="96" xfId="0" applyFont="1" applyBorder="1" applyAlignment="1">
      <alignment horizontal="left" vertical="center" wrapText="1"/>
    </xf>
    <xf numFmtId="0" fontId="115" fillId="0" borderId="97" xfId="0" applyFont="1" applyBorder="1" applyAlignment="1">
      <alignment horizontal="left" vertical="center" wrapText="1"/>
    </xf>
    <xf numFmtId="0" fontId="115" fillId="0" borderId="101" xfId="0" applyFont="1" applyBorder="1" applyAlignment="1">
      <alignment horizontal="left" vertical="center" wrapText="1"/>
    </xf>
    <xf numFmtId="0" fontId="115" fillId="0" borderId="102" xfId="0" applyFont="1" applyBorder="1" applyAlignment="1">
      <alignment horizontal="left" vertical="center" wrapText="1"/>
    </xf>
    <xf numFmtId="0" fontId="115" fillId="0" borderId="104" xfId="0" applyFont="1" applyBorder="1" applyAlignment="1">
      <alignment horizontal="left" vertical="center" wrapText="1"/>
    </xf>
    <xf numFmtId="0" fontId="115" fillId="0" borderId="105" xfId="0" applyFont="1" applyBorder="1" applyAlignment="1">
      <alignment horizontal="left" vertical="center" wrapText="1"/>
    </xf>
    <xf numFmtId="0" fontId="116" fillId="0" borderId="98" xfId="0" applyFont="1" applyBorder="1" applyAlignment="1">
      <alignment horizontal="center" vertical="center" wrapText="1"/>
    </xf>
    <xf numFmtId="0" fontId="116" fillId="0" borderId="99" xfId="0" applyFont="1" applyBorder="1" applyAlignment="1">
      <alignment horizontal="center" vertical="center" wrapText="1"/>
    </xf>
    <xf numFmtId="0" fontId="116" fillId="0" borderId="100" xfId="0" applyFont="1" applyBorder="1" applyAlignment="1">
      <alignment horizontal="center" vertical="center" wrapText="1"/>
    </xf>
    <xf numFmtId="0" fontId="116" fillId="0" borderId="81" xfId="0" applyFont="1" applyBorder="1" applyAlignment="1">
      <alignment horizontal="center" vertical="center" wrapText="1"/>
    </xf>
    <xf numFmtId="0" fontId="116" fillId="0" borderId="103" xfId="0" applyFont="1" applyBorder="1" applyAlignment="1">
      <alignment horizontal="center" vertical="center" wrapText="1"/>
    </xf>
    <xf numFmtId="0" fontId="116" fillId="0" borderId="71" xfId="0" applyFont="1" applyBorder="1" applyAlignment="1">
      <alignment horizontal="center" vertical="center" wrapText="1"/>
    </xf>
    <xf numFmtId="0" fontId="112" fillId="0" borderId="123" xfId="0" applyFont="1" applyBorder="1" applyAlignment="1">
      <alignment horizontal="center" vertical="center" wrapText="1"/>
    </xf>
    <xf numFmtId="0" fontId="112" fillId="0" borderId="7" xfId="0" applyFont="1" applyBorder="1" applyAlignment="1">
      <alignment horizontal="center" vertical="center" wrapText="1"/>
    </xf>
    <xf numFmtId="0" fontId="112" fillId="0" borderId="119" xfId="0" applyFont="1" applyBorder="1" applyAlignment="1">
      <alignment horizontal="center" vertical="center" wrapText="1"/>
    </xf>
    <xf numFmtId="0" fontId="120" fillId="0" borderId="119" xfId="0" applyFont="1" applyBorder="1" applyAlignment="1">
      <alignment horizontal="center" vertical="center"/>
    </xf>
    <xf numFmtId="0" fontId="120" fillId="0" borderId="98" xfId="0" applyFont="1" applyBorder="1" applyAlignment="1">
      <alignment horizontal="center" vertical="center"/>
    </xf>
    <xf numFmtId="0" fontId="120" fillId="0" borderId="100" xfId="0" applyFont="1" applyBorder="1" applyAlignment="1">
      <alignment horizontal="center" vertical="center"/>
    </xf>
    <xf numFmtId="0" fontId="120" fillId="0" borderId="81" xfId="0" applyFont="1" applyBorder="1" applyAlignment="1">
      <alignment horizontal="center" vertical="center"/>
    </xf>
    <xf numFmtId="0" fontId="120" fillId="0" borderId="71" xfId="0" applyFont="1" applyBorder="1" applyAlignment="1">
      <alignment horizontal="center" vertical="center"/>
    </xf>
    <xf numFmtId="0" fontId="116" fillId="0" borderId="119" xfId="0" applyFont="1" applyBorder="1" applyAlignment="1">
      <alignment horizontal="center" vertical="center" wrapText="1"/>
    </xf>
    <xf numFmtId="0" fontId="112" fillId="0" borderId="122" xfId="0" applyFont="1" applyBorder="1" applyAlignment="1">
      <alignment horizontal="center" vertical="center" wrapText="1"/>
    </xf>
    <xf numFmtId="0" fontId="115" fillId="0" borderId="98" xfId="0" applyFont="1" applyBorder="1" applyAlignment="1">
      <alignment horizontal="center" vertical="center" wrapText="1"/>
    </xf>
    <xf numFmtId="0" fontId="115" fillId="0" borderId="100" xfId="0" applyFont="1" applyBorder="1" applyAlignment="1">
      <alignment horizontal="center" vertical="center" wrapText="1"/>
    </xf>
    <xf numFmtId="0" fontId="115" fillId="0" borderId="66" xfId="0" applyFont="1" applyBorder="1" applyAlignment="1">
      <alignment horizontal="center" vertical="center" wrapText="1"/>
    </xf>
    <xf numFmtId="0" fontId="115" fillId="0" borderId="64" xfId="0" applyFont="1" applyBorder="1" applyAlignment="1">
      <alignment horizontal="center" vertical="center" wrapText="1"/>
    </xf>
    <xf numFmtId="0" fontId="115" fillId="0" borderId="81" xfId="0" applyFont="1" applyBorder="1" applyAlignment="1">
      <alignment horizontal="center" vertical="center" wrapText="1"/>
    </xf>
    <xf numFmtId="0" fontId="115" fillId="0" borderId="71" xfId="0" applyFont="1" applyBorder="1" applyAlignment="1">
      <alignment horizontal="center" vertical="center" wrapText="1"/>
    </xf>
    <xf numFmtId="0" fontId="112" fillId="0" borderId="120" xfId="0" applyFont="1" applyBorder="1" applyAlignment="1">
      <alignment horizontal="center" vertical="center" wrapText="1"/>
    </xf>
    <xf numFmtId="0" fontId="112" fillId="0" borderId="121" xfId="0" applyFont="1" applyBorder="1" applyAlignment="1">
      <alignment horizontal="center" vertical="center" wrapText="1"/>
    </xf>
    <xf numFmtId="0" fontId="115" fillId="0" borderId="72" xfId="0" applyFont="1" applyBorder="1" applyAlignment="1">
      <alignment horizontal="center" vertical="center" wrapText="1"/>
    </xf>
    <xf numFmtId="0" fontId="115" fillId="0" borderId="7" xfId="0" applyFont="1" applyBorder="1" applyAlignment="1">
      <alignment horizontal="center" vertical="center" wrapText="1"/>
    </xf>
    <xf numFmtId="0" fontId="112" fillId="0" borderId="72" xfId="0" applyFont="1" applyBorder="1" applyAlignment="1">
      <alignment horizontal="center" vertical="center" wrapText="1"/>
    </xf>
    <xf numFmtId="0" fontId="112" fillId="0" borderId="71" xfId="0" applyFont="1" applyBorder="1" applyAlignment="1">
      <alignment horizontal="center" vertical="center" wrapText="1"/>
    </xf>
    <xf numFmtId="0" fontId="115" fillId="0" borderId="50" xfId="0" applyFont="1" applyBorder="1" applyAlignment="1">
      <alignment horizontal="left" vertical="top" wrapText="1"/>
    </xf>
    <xf numFmtId="0" fontId="115" fillId="0" borderId="73" xfId="0" applyFont="1" applyBorder="1" applyAlignment="1">
      <alignment horizontal="left" vertical="top" wrapText="1"/>
    </xf>
    <xf numFmtId="0" fontId="115" fillId="0" borderId="59" xfId="0" applyFont="1" applyBorder="1" applyAlignment="1">
      <alignment horizontal="left" vertical="top" wrapText="1"/>
    </xf>
    <xf numFmtId="0" fontId="115" fillId="0" borderId="88" xfId="0" applyFont="1" applyBorder="1" applyAlignment="1">
      <alignment horizontal="left" vertical="top" wrapText="1"/>
    </xf>
    <xf numFmtId="0" fontId="115" fillId="0" borderId="95" xfId="0" applyFont="1" applyBorder="1" applyAlignment="1">
      <alignment horizontal="left" vertical="top" wrapText="1"/>
    </xf>
    <xf numFmtId="0" fontId="115" fillId="0" borderId="126" xfId="0" applyFont="1" applyBorder="1" applyAlignment="1">
      <alignment horizontal="left" vertical="top" wrapText="1"/>
    </xf>
    <xf numFmtId="0" fontId="115" fillId="0" borderId="82" xfId="0" applyFont="1" applyBorder="1" applyAlignment="1">
      <alignment horizontal="center" vertical="center" wrapText="1"/>
    </xf>
    <xf numFmtId="0" fontId="115" fillId="0" borderId="63" xfId="0" applyFont="1" applyBorder="1" applyAlignment="1">
      <alignment horizontal="center" vertical="center" wrapText="1"/>
    </xf>
    <xf numFmtId="0" fontId="112" fillId="0" borderId="60" xfId="0" applyFont="1" applyBorder="1" applyAlignment="1">
      <alignment horizontal="center" vertical="center" wrapText="1"/>
    </xf>
    <xf numFmtId="0" fontId="112" fillId="0" borderId="65" xfId="0" applyFont="1" applyBorder="1" applyAlignment="1">
      <alignment horizontal="center" vertical="center" wrapText="1"/>
    </xf>
    <xf numFmtId="0" fontId="112" fillId="0" borderId="24" xfId="0" applyFont="1" applyBorder="1" applyAlignment="1">
      <alignment horizontal="center" vertical="center" wrapText="1"/>
    </xf>
    <xf numFmtId="0" fontId="112" fillId="0" borderId="25" xfId="0" applyFont="1" applyBorder="1" applyAlignment="1">
      <alignment horizontal="center" vertical="center" wrapText="1"/>
    </xf>
    <xf numFmtId="0" fontId="112" fillId="0" borderId="98" xfId="0" applyFont="1" applyBorder="1" applyAlignment="1">
      <alignment horizontal="center" vertical="top" wrapText="1"/>
    </xf>
    <xf numFmtId="0" fontId="112" fillId="0" borderId="99" xfId="0" applyFont="1" applyBorder="1" applyAlignment="1">
      <alignment horizontal="center" vertical="top" wrapText="1"/>
    </xf>
    <xf numFmtId="0" fontId="112" fillId="0" borderId="121" xfId="0" applyFont="1" applyBorder="1" applyAlignment="1">
      <alignment horizontal="center" vertical="top" wrapText="1"/>
    </xf>
    <xf numFmtId="0" fontId="112" fillId="0" borderId="122" xfId="0" applyFont="1" applyBorder="1" applyAlignment="1">
      <alignment horizontal="center" vertical="top" wrapText="1"/>
    </xf>
    <xf numFmtId="0" fontId="132" fillId="0" borderId="111" xfId="0" applyFont="1" applyBorder="1" applyAlignment="1">
      <alignment horizontal="left" vertical="top" wrapText="1"/>
    </xf>
    <xf numFmtId="0" fontId="132" fillId="0" borderId="112" xfId="0" applyFont="1" applyBorder="1" applyAlignment="1">
      <alignment horizontal="left" vertical="top" wrapText="1"/>
    </xf>
    <xf numFmtId="0" fontId="118" fillId="0" borderId="98" xfId="0" applyFont="1" applyBorder="1" applyAlignment="1">
      <alignment horizontal="center" vertical="center"/>
    </xf>
    <xf numFmtId="0" fontId="118" fillId="0" borderId="100" xfId="0" applyFont="1" applyBorder="1" applyAlignment="1">
      <alignment horizontal="center" vertical="center"/>
    </xf>
    <xf numFmtId="0" fontId="118" fillId="0" borderId="81" xfId="0" applyFont="1" applyBorder="1" applyAlignment="1">
      <alignment horizontal="center" vertical="center"/>
    </xf>
    <xf numFmtId="0" fontId="118" fillId="0" borderId="71" xfId="0" applyFont="1" applyBorder="1" applyAlignment="1">
      <alignment horizontal="center" vertical="center"/>
    </xf>
    <xf numFmtId="0" fontId="117" fillId="0" borderId="119" xfId="0" applyFont="1" applyBorder="1" applyAlignment="1">
      <alignment horizontal="center" vertical="center" wrapText="1"/>
    </xf>
    <xf numFmtId="0" fontId="117" fillId="0" borderId="123" xfId="0" applyFont="1" applyBorder="1" applyAlignment="1">
      <alignment horizontal="center" vertical="center" wrapText="1"/>
    </xf>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 Id="rId35" Type="http://schemas.openxmlformats.org/officeDocument/2006/relationships/customXml" Target="../customXml/item2.xml"/><Relationship Id="rId8" Type="http://schemas.openxmlformats.org/officeDocument/2006/relationships/worksheet" Target="worksheets/sheet8.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C35"/>
  <sheetViews>
    <sheetView zoomScaleNormal="100" workbookViewId="0"/>
  </sheetViews>
  <sheetFormatPr defaultColWidth="9.109375" defaultRowHeight="13.8"/>
  <cols>
    <col min="1" max="1" width="10.33203125" style="4" customWidth="1"/>
    <col min="2" max="2" width="138.44140625" style="5" bestFit="1" customWidth="1"/>
    <col min="3" max="3" width="39.44140625" style="5" customWidth="1"/>
    <col min="4" max="6" width="9.109375" style="5"/>
    <col min="7" max="7" width="25" style="5" customWidth="1"/>
    <col min="8" max="16384" width="9.109375" style="5"/>
  </cols>
  <sheetData>
    <row r="1" spans="1:3">
      <c r="A1" s="103"/>
      <c r="B1" s="139" t="s">
        <v>222</v>
      </c>
      <c r="C1" s="103"/>
    </row>
    <row r="2" spans="1:3">
      <c r="A2" s="140">
        <v>1</v>
      </c>
      <c r="B2" s="250" t="s">
        <v>223</v>
      </c>
      <c r="C2" s="39" t="s">
        <v>712</v>
      </c>
    </row>
    <row r="3" spans="1:3">
      <c r="A3" s="140">
        <v>2</v>
      </c>
      <c r="B3" s="251" t="s">
        <v>219</v>
      </c>
      <c r="C3" s="39" t="s">
        <v>716</v>
      </c>
    </row>
    <row r="4" spans="1:3">
      <c r="A4" s="140">
        <v>3</v>
      </c>
      <c r="B4" s="252" t="s">
        <v>224</v>
      </c>
      <c r="C4" s="39" t="s">
        <v>717</v>
      </c>
    </row>
    <row r="5" spans="1:3">
      <c r="A5" s="141">
        <v>4</v>
      </c>
      <c r="B5" s="253" t="s">
        <v>220</v>
      </c>
      <c r="C5" s="39" t="s">
        <v>718</v>
      </c>
    </row>
    <row r="6" spans="1:3" s="142" customFormat="1" ht="45.75" customHeight="1">
      <c r="A6" s="543" t="s">
        <v>296</v>
      </c>
      <c r="B6" s="544"/>
      <c r="C6" s="544"/>
    </row>
    <row r="7" spans="1:3">
      <c r="A7" s="143" t="s">
        <v>29</v>
      </c>
      <c r="B7" s="139" t="s">
        <v>221</v>
      </c>
    </row>
    <row r="8" spans="1:3">
      <c r="A8" s="103">
        <v>1</v>
      </c>
      <c r="B8" s="173" t="s">
        <v>20</v>
      </c>
    </row>
    <row r="9" spans="1:3">
      <c r="A9" s="103">
        <v>2</v>
      </c>
      <c r="B9" s="174" t="s">
        <v>21</v>
      </c>
    </row>
    <row r="10" spans="1:3">
      <c r="A10" s="103">
        <v>3</v>
      </c>
      <c r="B10" s="174" t="s">
        <v>22</v>
      </c>
    </row>
    <row r="11" spans="1:3">
      <c r="A11" s="103">
        <v>4</v>
      </c>
      <c r="B11" s="174" t="s">
        <v>23</v>
      </c>
    </row>
    <row r="12" spans="1:3">
      <c r="A12" s="103">
        <v>5</v>
      </c>
      <c r="B12" s="174" t="s">
        <v>24</v>
      </c>
    </row>
    <row r="13" spans="1:3">
      <c r="A13" s="103">
        <v>6</v>
      </c>
      <c r="B13" s="175" t="s">
        <v>231</v>
      </c>
    </row>
    <row r="14" spans="1:3">
      <c r="A14" s="103">
        <v>7</v>
      </c>
      <c r="B14" s="174" t="s">
        <v>225</v>
      </c>
    </row>
    <row r="15" spans="1:3">
      <c r="A15" s="103">
        <v>8</v>
      </c>
      <c r="B15" s="174" t="s">
        <v>226</v>
      </c>
    </row>
    <row r="16" spans="1:3">
      <c r="A16" s="103">
        <v>9</v>
      </c>
      <c r="B16" s="174" t="s">
        <v>25</v>
      </c>
    </row>
    <row r="17" spans="1:2">
      <c r="A17" s="249" t="s">
        <v>295</v>
      </c>
      <c r="B17" s="248" t="s">
        <v>282</v>
      </c>
    </row>
    <row r="18" spans="1:2">
      <c r="A18" s="103">
        <v>10</v>
      </c>
      <c r="B18" s="174" t="s">
        <v>26</v>
      </c>
    </row>
    <row r="19" spans="1:2">
      <c r="A19" s="103">
        <v>11</v>
      </c>
      <c r="B19" s="175" t="s">
        <v>227</v>
      </c>
    </row>
    <row r="20" spans="1:2">
      <c r="A20" s="103">
        <v>12</v>
      </c>
      <c r="B20" s="175" t="s">
        <v>27</v>
      </c>
    </row>
    <row r="21" spans="1:2">
      <c r="A21" s="298">
        <v>13</v>
      </c>
      <c r="B21" s="299" t="s">
        <v>228</v>
      </c>
    </row>
    <row r="22" spans="1:2">
      <c r="A22" s="298">
        <v>14</v>
      </c>
      <c r="B22" s="300" t="s">
        <v>253</v>
      </c>
    </row>
    <row r="23" spans="1:2">
      <c r="A23" s="298">
        <v>15</v>
      </c>
      <c r="B23" s="301" t="s">
        <v>28</v>
      </c>
    </row>
    <row r="24" spans="1:2">
      <c r="A24" s="298">
        <v>15.1</v>
      </c>
      <c r="B24" s="302" t="s">
        <v>309</v>
      </c>
    </row>
    <row r="25" spans="1:2">
      <c r="A25" s="298">
        <v>16</v>
      </c>
      <c r="B25" s="302" t="s">
        <v>373</v>
      </c>
    </row>
    <row r="26" spans="1:2">
      <c r="A26" s="298">
        <v>17</v>
      </c>
      <c r="B26" s="302" t="s">
        <v>414</v>
      </c>
    </row>
    <row r="27" spans="1:2">
      <c r="A27" s="298">
        <v>18</v>
      </c>
      <c r="B27" s="302" t="s">
        <v>702</v>
      </c>
    </row>
    <row r="28" spans="1:2">
      <c r="A28" s="298">
        <v>19</v>
      </c>
      <c r="B28" s="302" t="s">
        <v>703</v>
      </c>
    </row>
    <row r="29" spans="1:2">
      <c r="A29" s="298">
        <v>20</v>
      </c>
      <c r="B29" s="352" t="s">
        <v>704</v>
      </c>
    </row>
    <row r="30" spans="1:2">
      <c r="A30" s="298">
        <v>21</v>
      </c>
      <c r="B30" s="302" t="s">
        <v>530</v>
      </c>
    </row>
    <row r="31" spans="1:2">
      <c r="A31" s="298">
        <v>22</v>
      </c>
      <c r="B31" s="302" t="s">
        <v>705</v>
      </c>
    </row>
    <row r="32" spans="1:2">
      <c r="A32" s="298">
        <v>23</v>
      </c>
      <c r="B32" s="302" t="s">
        <v>706</v>
      </c>
    </row>
    <row r="33" spans="1:2">
      <c r="A33" s="298">
        <v>24</v>
      </c>
      <c r="B33" s="302" t="s">
        <v>707</v>
      </c>
    </row>
    <row r="34" spans="1:2">
      <c r="A34" s="298">
        <v>25</v>
      </c>
      <c r="B34" s="302" t="s">
        <v>415</v>
      </c>
    </row>
    <row r="35" spans="1:2">
      <c r="A35" s="298">
        <v>26</v>
      </c>
      <c r="B35" s="302" t="s">
        <v>552</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G53"/>
  <sheetViews>
    <sheetView tabSelected="1" zoomScale="76" zoomScaleNormal="76" workbookViewId="0">
      <pane xSplit="1" ySplit="5" topLeftCell="B6" activePane="bottomRight" state="frozen"/>
      <selection pane="topRight"/>
      <selection pane="bottomLeft"/>
      <selection pane="bottomRight" activeCell="B6" sqref="B6"/>
    </sheetView>
  </sheetViews>
  <sheetFormatPr defaultColWidth="9.109375" defaultRowHeight="13.8"/>
  <cols>
    <col min="1" max="1" width="9.5546875" style="3" bestFit="1" customWidth="1"/>
    <col min="2" max="2" width="86" style="3" customWidth="1"/>
    <col min="3" max="3" width="14.33203125" style="3" bestFit="1" customWidth="1"/>
    <col min="4" max="4" width="14.33203125" style="4" bestFit="1" customWidth="1"/>
    <col min="5" max="6" width="13.88671875" style="4" bestFit="1" customWidth="1"/>
    <col min="7" max="7" width="13.44140625" style="4" bestFit="1" customWidth="1"/>
    <col min="8" max="8" width="6.6640625" style="5" customWidth="1"/>
    <col min="9" max="9" width="14.33203125" style="5" bestFit="1" customWidth="1"/>
    <col min="10" max="10" width="13.44140625" style="5" bestFit="1" customWidth="1"/>
    <col min="11" max="11" width="13.88671875" style="5" bestFit="1" customWidth="1"/>
    <col min="12" max="12" width="13.44140625" style="5" bestFit="1" customWidth="1"/>
    <col min="13" max="13" width="6.6640625" style="5" customWidth="1"/>
    <col min="14" max="16384" width="9.109375" style="5"/>
  </cols>
  <sheetData>
    <row r="1" spans="1:7">
      <c r="A1" s="2" t="s">
        <v>30</v>
      </c>
      <c r="B1" s="3" t="str">
        <f>Info!C2</f>
        <v>Terabank</v>
      </c>
    </row>
    <row r="2" spans="1:7">
      <c r="A2" s="2" t="s">
        <v>31</v>
      </c>
      <c r="B2" s="309">
        <v>45565</v>
      </c>
    </row>
    <row r="3" spans="1:7" ht="14.4" thickBot="1">
      <c r="A3" s="2"/>
    </row>
    <row r="4" spans="1:7" ht="15" customHeight="1" thickBot="1">
      <c r="A4" s="6" t="s">
        <v>93</v>
      </c>
      <c r="B4" s="7" t="s">
        <v>92</v>
      </c>
      <c r="C4" s="7"/>
      <c r="D4" s="545" t="s">
        <v>700</v>
      </c>
      <c r="E4" s="546"/>
      <c r="F4" s="546"/>
      <c r="G4" s="547"/>
    </row>
    <row r="5" spans="1:7">
      <c r="A5" s="8" t="s">
        <v>6</v>
      </c>
      <c r="B5" s="9"/>
      <c r="C5" s="307" t="str">
        <f>INT((MONTH($B$2))/3)&amp;"Q"&amp;"-"&amp;YEAR($B$2)</f>
        <v>3Q-2024</v>
      </c>
      <c r="D5" s="307" t="str">
        <f>IF(INT(MONTH($B$2))=3, "4"&amp;"Q"&amp;"-"&amp;YEAR($B$2)-1, IF(INT(MONTH($B$2))=6, "1"&amp;"Q"&amp;"-"&amp;YEAR($B$2), IF(INT(MONTH($B$2))=9, "2"&amp;"Q"&amp;"-"&amp;YEAR($B$2),IF(INT(MONTH($B$2))=12, "3"&amp;"Q"&amp;"-"&amp;YEAR($B$2), 0))))</f>
        <v>2Q-2024</v>
      </c>
      <c r="E5" s="307" t="str">
        <f>IF(INT(MONTH($B$2))=3, "3"&amp;"Q"&amp;"-"&amp;YEAR($B$2)-1, IF(INT(MONTH($B$2))=6, "4"&amp;"Q"&amp;"-"&amp;YEAR($B$2)-1, IF(INT(MONTH($B$2))=9, "1"&amp;"Q"&amp;"-"&amp;YEAR($B$2),IF(INT(MONTH($B$2))=12, "2"&amp;"Q"&amp;"-"&amp;YEAR($B$2), 0))))</f>
        <v>1Q-2024</v>
      </c>
      <c r="F5" s="307" t="str">
        <f>IF(INT(MONTH($B$2))=3, "2"&amp;"Q"&amp;"-"&amp;YEAR($B$2)-1, IF(INT(MONTH($B$2))=6, "3"&amp;"Q"&amp;"-"&amp;YEAR($B$2)-1, IF(INT(MONTH($B$2))=9, "4"&amp;"Q"&amp;"-"&amp;YEAR($B$2)-1,IF(INT(MONTH($B$2))=12, "1"&amp;"Q"&amp;"-"&amp;YEAR($B$2), 0))))</f>
        <v>4Q-2023</v>
      </c>
      <c r="G5" s="308" t="str">
        <f>IF(INT(MONTH($B$2))=3, "1"&amp;"Q"&amp;"-"&amp;YEAR($B$2)-1, IF(INT(MONTH($B$2))=6, "2"&amp;"Q"&amp;"-"&amp;YEAR($B$2)-1, IF(INT(MONTH($B$2))=9, "3"&amp;"Q"&amp;"-"&amp;YEAR($B$2)-1,IF(INT(MONTH($B$2))=12, "4"&amp;"Q"&amp;"-"&amp;YEAR($B$2)-1, 0))))</f>
        <v>3Q-2023</v>
      </c>
    </row>
    <row r="6" spans="1:7">
      <c r="B6" s="144" t="s">
        <v>91</v>
      </c>
      <c r="C6" s="310"/>
      <c r="D6" s="310"/>
      <c r="E6" s="310"/>
      <c r="F6" s="310"/>
      <c r="G6" s="311"/>
    </row>
    <row r="7" spans="1:7">
      <c r="A7" s="10"/>
      <c r="B7" s="145" t="s">
        <v>89</v>
      </c>
      <c r="C7" s="310"/>
      <c r="D7" s="310"/>
      <c r="E7" s="310"/>
      <c r="F7" s="310"/>
      <c r="G7" s="311"/>
    </row>
    <row r="8" spans="1:7">
      <c r="A8" s="8">
        <v>1</v>
      </c>
      <c r="B8" s="11" t="s">
        <v>363</v>
      </c>
      <c r="C8" s="12">
        <v>244633525</v>
      </c>
      <c r="D8" s="12">
        <v>239736975</v>
      </c>
      <c r="E8" s="12">
        <v>233488665</v>
      </c>
      <c r="F8" s="12">
        <v>226492307</v>
      </c>
      <c r="G8" s="12">
        <v>222630595</v>
      </c>
    </row>
    <row r="9" spans="1:7">
      <c r="A9" s="8">
        <v>2</v>
      </c>
      <c r="B9" s="11" t="s">
        <v>364</v>
      </c>
      <c r="C9" s="12">
        <v>280119625</v>
      </c>
      <c r="D9" s="12">
        <v>276268275</v>
      </c>
      <c r="E9" s="12">
        <v>268527565</v>
      </c>
      <c r="F9" s="12">
        <v>261454507</v>
      </c>
      <c r="G9" s="12">
        <v>257448495</v>
      </c>
    </row>
    <row r="10" spans="1:7">
      <c r="A10" s="8">
        <v>3</v>
      </c>
      <c r="B10" s="11" t="s">
        <v>142</v>
      </c>
      <c r="C10" s="12">
        <v>323314010.62</v>
      </c>
      <c r="D10" s="12">
        <v>320778584.84000003</v>
      </c>
      <c r="E10" s="12">
        <v>315080638.44</v>
      </c>
      <c r="F10" s="12">
        <v>308802489.49000001</v>
      </c>
      <c r="G10" s="12">
        <v>305429971.47000003</v>
      </c>
    </row>
    <row r="11" spans="1:7">
      <c r="A11" s="8">
        <v>4</v>
      </c>
      <c r="B11" s="11" t="s">
        <v>366</v>
      </c>
      <c r="C11" s="12">
        <v>194269523.88297677</v>
      </c>
      <c r="D11" s="12">
        <v>190114068.06041417</v>
      </c>
      <c r="E11" s="12">
        <v>175754488.40822875</v>
      </c>
      <c r="F11" s="12">
        <v>168584186.82463354</v>
      </c>
      <c r="G11" s="12">
        <v>160915316.9627873</v>
      </c>
    </row>
    <row r="12" spans="1:7">
      <c r="A12" s="8">
        <v>5</v>
      </c>
      <c r="B12" s="11" t="s">
        <v>367</v>
      </c>
      <c r="C12" s="12">
        <v>232225153.17339414</v>
      </c>
      <c r="D12" s="12">
        <v>228158195.27350238</v>
      </c>
      <c r="E12" s="12">
        <v>211409202.56380835</v>
      </c>
      <c r="F12" s="12">
        <v>204056455.13139966</v>
      </c>
      <c r="G12" s="12">
        <v>194772412.17153448</v>
      </c>
    </row>
    <row r="13" spans="1:7">
      <c r="A13" s="8">
        <v>6</v>
      </c>
      <c r="B13" s="11" t="s">
        <v>365</v>
      </c>
      <c r="C13" s="12">
        <v>282567264.83413309</v>
      </c>
      <c r="D13" s="12">
        <v>278613852.20899355</v>
      </c>
      <c r="E13" s="12">
        <v>258694014.25634271</v>
      </c>
      <c r="F13" s="12">
        <v>251099640.03070351</v>
      </c>
      <c r="G13" s="12">
        <v>239670787.48946786</v>
      </c>
    </row>
    <row r="14" spans="1:7">
      <c r="A14" s="10"/>
      <c r="B14" s="144" t="s">
        <v>369</v>
      </c>
      <c r="C14" s="310"/>
      <c r="D14" s="310"/>
      <c r="E14" s="310"/>
      <c r="F14" s="310"/>
      <c r="G14" s="311"/>
    </row>
    <row r="15" spans="1:7" ht="15" customHeight="1">
      <c r="A15" s="8">
        <v>7</v>
      </c>
      <c r="B15" s="11" t="s">
        <v>368</v>
      </c>
      <c r="C15" s="12">
        <v>1521877858.7213011</v>
      </c>
      <c r="D15" s="12">
        <v>1510860289.425081</v>
      </c>
      <c r="E15" s="12">
        <v>1408713653.7328014</v>
      </c>
      <c r="F15" s="12">
        <v>1402761083.5237529</v>
      </c>
      <c r="G15" s="12">
        <v>1328350164.4109159</v>
      </c>
    </row>
    <row r="16" spans="1:7">
      <c r="A16" s="10"/>
      <c r="B16" s="144" t="s">
        <v>370</v>
      </c>
      <c r="C16" s="310"/>
      <c r="D16" s="310"/>
      <c r="E16" s="310"/>
      <c r="F16" s="310"/>
      <c r="G16" s="311"/>
    </row>
    <row r="17" spans="1:7">
      <c r="A17" s="8"/>
      <c r="B17" s="145" t="s">
        <v>354</v>
      </c>
      <c r="C17" s="310"/>
      <c r="D17" s="310"/>
      <c r="E17" s="310"/>
      <c r="F17" s="310"/>
      <c r="G17" s="311"/>
    </row>
    <row r="18" spans="1:7">
      <c r="A18" s="8">
        <v>8</v>
      </c>
      <c r="B18" s="11" t="s">
        <v>363</v>
      </c>
      <c r="C18" s="523">
        <v>0.16074451940942477</v>
      </c>
      <c r="D18" s="523">
        <v>0.15867580654411517</v>
      </c>
      <c r="E18" s="523">
        <v>0.16574600833980921</v>
      </c>
      <c r="F18" s="523">
        <v>0.16146178394901614</v>
      </c>
      <c r="G18" s="523">
        <v>0.16759932807230096</v>
      </c>
    </row>
    <row r="19" spans="1:7" ht="15" customHeight="1">
      <c r="A19" s="8">
        <v>9</v>
      </c>
      <c r="B19" s="11" t="s">
        <v>364</v>
      </c>
      <c r="C19" s="523">
        <v>0.18406183084584704</v>
      </c>
      <c r="D19" s="523">
        <v>0.18285494491692994</v>
      </c>
      <c r="E19" s="523">
        <v>0.19061898370080901</v>
      </c>
      <c r="F19" s="523">
        <v>0.18638562907891848</v>
      </c>
      <c r="G19" s="523">
        <v>0.19381071489848523</v>
      </c>
    </row>
    <row r="20" spans="1:7">
      <c r="A20" s="8">
        <v>10</v>
      </c>
      <c r="B20" s="11" t="s">
        <v>142</v>
      </c>
      <c r="C20" s="523">
        <v>0.21244412537261834</v>
      </c>
      <c r="D20" s="523">
        <v>0.212315186973419</v>
      </c>
      <c r="E20" s="523">
        <v>0.22366549625262813</v>
      </c>
      <c r="F20" s="523">
        <v>0.22013904799403503</v>
      </c>
      <c r="G20" s="523">
        <v>0.22993182042887705</v>
      </c>
    </row>
    <row r="21" spans="1:7">
      <c r="A21" s="8">
        <v>11</v>
      </c>
      <c r="B21" s="11" t="s">
        <v>366</v>
      </c>
      <c r="C21" s="523">
        <v>0.12765119274828285</v>
      </c>
      <c r="D21" s="523">
        <v>0.12583166649562097</v>
      </c>
      <c r="E21" s="523">
        <v>0.12476239436063924</v>
      </c>
      <c r="F21" s="523">
        <v>0.12018025649895277</v>
      </c>
      <c r="G21" s="523">
        <v>0.12113923065922041</v>
      </c>
    </row>
    <row r="22" spans="1:7">
      <c r="A22" s="8">
        <v>12</v>
      </c>
      <c r="B22" s="11" t="s">
        <v>367</v>
      </c>
      <c r="C22" s="523">
        <v>0.15259118978740668</v>
      </c>
      <c r="D22" s="523">
        <v>0.15101210672518378</v>
      </c>
      <c r="E22" s="523">
        <v>0.1500725161594178</v>
      </c>
      <c r="F22" s="523">
        <v>0.14546771900658048</v>
      </c>
      <c r="G22" s="523">
        <v>0.14662731062175183</v>
      </c>
    </row>
    <row r="23" spans="1:7">
      <c r="A23" s="8">
        <v>13</v>
      </c>
      <c r="B23" s="11" t="s">
        <v>365</v>
      </c>
      <c r="C23" s="523">
        <v>0.185670133259938</v>
      </c>
      <c r="D23" s="523">
        <v>0.18440742281671382</v>
      </c>
      <c r="E23" s="523">
        <v>0.18363846589465274</v>
      </c>
      <c r="F23" s="523">
        <v>0.17900385388503803</v>
      </c>
      <c r="G23" s="523">
        <v>0.18042741583560898</v>
      </c>
    </row>
    <row r="24" spans="1:7">
      <c r="A24" s="10"/>
      <c r="B24" s="144" t="s">
        <v>88</v>
      </c>
      <c r="C24" s="310"/>
      <c r="D24" s="310"/>
      <c r="E24" s="310"/>
      <c r="F24" s="310"/>
      <c r="G24" s="311"/>
    </row>
    <row r="25" spans="1:7" ht="15" customHeight="1">
      <c r="A25" s="312">
        <v>14</v>
      </c>
      <c r="B25" s="11" t="s">
        <v>87</v>
      </c>
      <c r="C25" s="523">
        <v>0.10516213074970174</v>
      </c>
      <c r="D25" s="523">
        <v>0.10649896993107021</v>
      </c>
      <c r="E25" s="523">
        <v>0.1069547288119108</v>
      </c>
      <c r="F25" s="523">
        <v>0.10250228654374807</v>
      </c>
      <c r="G25" s="523">
        <v>0.10052750334230989</v>
      </c>
    </row>
    <row r="26" spans="1:7">
      <c r="A26" s="312">
        <v>15</v>
      </c>
      <c r="B26" s="11" t="s">
        <v>86</v>
      </c>
      <c r="C26" s="523">
        <v>6.2894716580858268E-2</v>
      </c>
      <c r="D26" s="523">
        <v>6.2959847234215272E-2</v>
      </c>
      <c r="E26" s="523">
        <v>6.3668633053875767E-2</v>
      </c>
      <c r="F26" s="523">
        <v>5.9289221087246213E-2</v>
      </c>
      <c r="G26" s="523">
        <v>5.7950259659093131E-2</v>
      </c>
    </row>
    <row r="27" spans="1:7">
      <c r="A27" s="312">
        <v>16</v>
      </c>
      <c r="B27" s="11" t="s">
        <v>85</v>
      </c>
      <c r="C27" s="523">
        <v>2.2344399587762624E-2</v>
      </c>
      <c r="D27" s="523">
        <v>2.3989419694298814E-2</v>
      </c>
      <c r="E27" s="523">
        <v>2.8408980470364883E-2</v>
      </c>
      <c r="F27" s="523">
        <v>1.8863628252604292E-2</v>
      </c>
      <c r="G27" s="523">
        <v>2.073129605486557E-2</v>
      </c>
    </row>
    <row r="28" spans="1:7">
      <c r="A28" s="312">
        <v>17</v>
      </c>
      <c r="B28" s="11" t="s">
        <v>84</v>
      </c>
      <c r="C28" s="523">
        <v>4.226741416884347E-2</v>
      </c>
      <c r="D28" s="523">
        <v>4.3539122696854934E-2</v>
      </c>
      <c r="E28" s="523">
        <v>4.3286095758035034E-2</v>
      </c>
      <c r="F28" s="523">
        <v>4.3213065456501859E-2</v>
      </c>
      <c r="G28" s="523">
        <v>4.2577243683216762E-2</v>
      </c>
    </row>
    <row r="29" spans="1:7">
      <c r="A29" s="312">
        <v>18</v>
      </c>
      <c r="B29" s="11" t="s">
        <v>166</v>
      </c>
      <c r="C29" s="523">
        <v>1.7296181641659816E-2</v>
      </c>
      <c r="D29" s="523">
        <v>1.8614427492666917E-2</v>
      </c>
      <c r="E29" s="523">
        <v>1.8219005059229968E-2</v>
      </c>
      <c r="F29" s="523">
        <v>1.8896880902543042E-2</v>
      </c>
      <c r="G29" s="523">
        <v>2.1939519008991944E-2</v>
      </c>
    </row>
    <row r="30" spans="1:7">
      <c r="A30" s="312">
        <v>19</v>
      </c>
      <c r="B30" s="11" t="s">
        <v>167</v>
      </c>
      <c r="C30" s="523">
        <v>0.11656725982274914</v>
      </c>
      <c r="D30" s="523">
        <v>0.12463413184114855</v>
      </c>
      <c r="E30" s="523">
        <v>0.12050007422664825</v>
      </c>
      <c r="F30" s="523">
        <v>0.12783351921272562</v>
      </c>
      <c r="G30" s="523">
        <v>0.14806575038623998</v>
      </c>
    </row>
    <row r="31" spans="1:7">
      <c r="A31" s="10"/>
      <c r="B31" s="144" t="s">
        <v>229</v>
      </c>
      <c r="C31" s="310"/>
      <c r="D31" s="310"/>
      <c r="E31" s="310"/>
      <c r="F31" s="310"/>
      <c r="G31" s="311"/>
    </row>
    <row r="32" spans="1:7">
      <c r="A32" s="312">
        <v>20</v>
      </c>
      <c r="B32" s="11" t="s">
        <v>83</v>
      </c>
      <c r="C32" s="523">
        <v>4.7431779008702414E-2</v>
      </c>
      <c r="D32" s="523">
        <v>3.912571731443109E-2</v>
      </c>
      <c r="E32" s="523">
        <v>3.6545278636656797E-2</v>
      </c>
      <c r="F32" s="523">
        <v>3.3015853641488645E-2</v>
      </c>
      <c r="G32" s="523">
        <v>3.112850535952847E-2</v>
      </c>
    </row>
    <row r="33" spans="1:7" ht="15" customHeight="1">
      <c r="A33" s="312">
        <v>21</v>
      </c>
      <c r="B33" s="11" t="s">
        <v>711</v>
      </c>
      <c r="C33" s="523">
        <v>2.2727438459850903E-2</v>
      </c>
      <c r="D33" s="523">
        <v>2.324962916881116E-2</v>
      </c>
      <c r="E33" s="523">
        <v>2.3427272281370218E-2</v>
      </c>
      <c r="F33" s="523">
        <v>2.3113573109880051E-2</v>
      </c>
      <c r="G33" s="523">
        <v>2.2674508482547238E-2</v>
      </c>
    </row>
    <row r="34" spans="1:7">
      <c r="A34" s="312">
        <v>22</v>
      </c>
      <c r="B34" s="11" t="s">
        <v>82</v>
      </c>
      <c r="C34" s="523">
        <v>0.46723657943948821</v>
      </c>
      <c r="D34" s="523">
        <v>0.49327288527319241</v>
      </c>
      <c r="E34" s="523">
        <v>0.49009595810552148</v>
      </c>
      <c r="F34" s="523">
        <v>0.50063713423360257</v>
      </c>
      <c r="G34" s="523">
        <v>0.49024826710168362</v>
      </c>
    </row>
    <row r="35" spans="1:7" ht="15" customHeight="1">
      <c r="A35" s="312">
        <v>23</v>
      </c>
      <c r="B35" s="11" t="s">
        <v>81</v>
      </c>
      <c r="C35" s="523">
        <v>0.43006740449741332</v>
      </c>
      <c r="D35" s="523">
        <v>0.45791183173677646</v>
      </c>
      <c r="E35" s="523">
        <v>0.44682041492399227</v>
      </c>
      <c r="F35" s="523">
        <v>0.46606005668186301</v>
      </c>
      <c r="G35" s="523">
        <v>0.44960624496147322</v>
      </c>
    </row>
    <row r="36" spans="1:7">
      <c r="A36" s="312">
        <v>24</v>
      </c>
      <c r="B36" s="11" t="s">
        <v>80</v>
      </c>
      <c r="C36" s="523">
        <v>7.8088335696799627E-2</v>
      </c>
      <c r="D36" s="523">
        <v>8.2460514850536404E-2</v>
      </c>
      <c r="E36" s="523">
        <v>1.0886586698648948E-2</v>
      </c>
      <c r="F36" s="523">
        <v>0.20649824350459678</v>
      </c>
      <c r="G36" s="523">
        <v>0.15705670289972606</v>
      </c>
    </row>
    <row r="37" spans="1:7" ht="15" customHeight="1">
      <c r="A37" s="10"/>
      <c r="B37" s="144" t="s">
        <v>230</v>
      </c>
      <c r="C37" s="310"/>
      <c r="D37" s="310"/>
      <c r="E37" s="310"/>
      <c r="F37" s="310"/>
      <c r="G37" s="311"/>
    </row>
    <row r="38" spans="1:7" ht="15" customHeight="1">
      <c r="A38" s="312">
        <v>25</v>
      </c>
      <c r="B38" s="11" t="s">
        <v>79</v>
      </c>
      <c r="C38" s="523">
        <v>0.20412188718774452</v>
      </c>
      <c r="D38" s="523">
        <v>0.17764611849943018</v>
      </c>
      <c r="E38" s="523">
        <v>0.18218174860864011</v>
      </c>
      <c r="F38" s="523">
        <v>0.19132347814583878</v>
      </c>
      <c r="G38" s="523">
        <v>0.18997808064543781</v>
      </c>
    </row>
    <row r="39" spans="1:7" ht="15" customHeight="1">
      <c r="A39" s="312">
        <v>26</v>
      </c>
      <c r="B39" s="11" t="s">
        <v>78</v>
      </c>
      <c r="C39" s="523">
        <v>0.4843465766635231</v>
      </c>
      <c r="D39" s="523">
        <v>0.47594818206769574</v>
      </c>
      <c r="E39" s="523">
        <v>0.47307577874807011</v>
      </c>
      <c r="F39" s="523">
        <v>0.50150665892934121</v>
      </c>
      <c r="G39" s="523">
        <v>0.49995594556617268</v>
      </c>
    </row>
    <row r="40" spans="1:7" ht="15" customHeight="1">
      <c r="A40" s="312">
        <v>27</v>
      </c>
      <c r="B40" s="11" t="s">
        <v>77</v>
      </c>
      <c r="C40" s="523">
        <v>0.25292697533864589</v>
      </c>
      <c r="D40" s="523">
        <v>0.26729111984435372</v>
      </c>
      <c r="E40" s="523">
        <v>0.26347403819284748</v>
      </c>
      <c r="F40" s="523">
        <v>0.27626026321932751</v>
      </c>
      <c r="G40" s="523">
        <v>0.29682274689107518</v>
      </c>
    </row>
    <row r="41" spans="1:7" ht="15" customHeight="1">
      <c r="A41" s="313"/>
      <c r="B41" s="144" t="s">
        <v>271</v>
      </c>
      <c r="C41" s="310"/>
      <c r="D41" s="310"/>
      <c r="E41" s="310"/>
      <c r="F41" s="310"/>
      <c r="G41" s="311"/>
    </row>
    <row r="42" spans="1:7">
      <c r="A42" s="312">
        <v>28</v>
      </c>
      <c r="B42" s="11" t="s">
        <v>254</v>
      </c>
      <c r="C42" s="12">
        <v>368976452.15504378</v>
      </c>
      <c r="D42" s="12">
        <v>341430761.29778546</v>
      </c>
      <c r="E42" s="12">
        <v>335193881.17935038</v>
      </c>
      <c r="F42" s="12">
        <v>339294257.78031147</v>
      </c>
      <c r="G42" s="12">
        <v>305314595.43639147</v>
      </c>
    </row>
    <row r="43" spans="1:7" ht="15" customHeight="1">
      <c r="A43" s="312">
        <v>29</v>
      </c>
      <c r="B43" s="11" t="s">
        <v>266</v>
      </c>
      <c r="C43" s="12">
        <v>296311324.16954505</v>
      </c>
      <c r="D43" s="12">
        <v>292111831.5486002</v>
      </c>
      <c r="E43" s="12">
        <v>272774892.47201598</v>
      </c>
      <c r="F43" s="12">
        <v>292574266.43845695</v>
      </c>
      <c r="G43" s="12">
        <v>275336913.59790885</v>
      </c>
    </row>
    <row r="44" spans="1:7" ht="15" customHeight="1">
      <c r="A44" s="346">
        <v>30</v>
      </c>
      <c r="B44" s="347" t="s">
        <v>255</v>
      </c>
      <c r="C44" s="523">
        <v>1.245232368992826</v>
      </c>
      <c r="D44" s="523">
        <v>1.1688357828155269</v>
      </c>
      <c r="E44" s="523">
        <v>1.2288296702884338</v>
      </c>
      <c r="F44" s="523">
        <v>1.1596859214946782</v>
      </c>
      <c r="G44" s="523">
        <v>1.1088763633134235</v>
      </c>
    </row>
    <row r="45" spans="1:7" ht="15" customHeight="1">
      <c r="A45" s="346"/>
      <c r="B45" s="144" t="s">
        <v>373</v>
      </c>
      <c r="C45" s="310"/>
      <c r="D45" s="310"/>
      <c r="E45" s="310"/>
      <c r="F45" s="310"/>
      <c r="G45" s="311"/>
    </row>
    <row r="46" spans="1:7" ht="15" customHeight="1">
      <c r="A46" s="346">
        <v>31</v>
      </c>
      <c r="B46" s="347" t="s">
        <v>380</v>
      </c>
      <c r="C46" s="12">
        <v>1386848862.0314991</v>
      </c>
      <c r="D46" s="12">
        <v>1316177425.1894994</v>
      </c>
      <c r="E46" s="12">
        <v>1217778236.8410025</v>
      </c>
      <c r="F46" s="12">
        <v>1221998282.2920008</v>
      </c>
      <c r="G46" s="12">
        <v>1167628876.1845007</v>
      </c>
    </row>
    <row r="47" spans="1:7" ht="15" customHeight="1">
      <c r="A47" s="346">
        <v>32</v>
      </c>
      <c r="B47" s="347" t="s">
        <v>395</v>
      </c>
      <c r="C47" s="12">
        <v>1096045744.4341028</v>
      </c>
      <c r="D47" s="12">
        <v>1100211719.7118375</v>
      </c>
      <c r="E47" s="12">
        <v>1028054283.2062458</v>
      </c>
      <c r="F47" s="12">
        <v>1006001382.554958</v>
      </c>
      <c r="G47" s="12">
        <v>973389900.90518427</v>
      </c>
    </row>
    <row r="48" spans="1:7" ht="14.4" thickBot="1">
      <c r="A48" s="314">
        <v>33</v>
      </c>
      <c r="B48" s="146" t="s">
        <v>413</v>
      </c>
      <c r="C48" s="523">
        <v>1.2653202378405659</v>
      </c>
      <c r="D48" s="523">
        <v>1.1962946782045065</v>
      </c>
      <c r="E48" s="523">
        <v>1.1845466302061938</v>
      </c>
      <c r="F48" s="523">
        <v>1.2147083527742994</v>
      </c>
      <c r="G48" s="523">
        <v>1.1995489937780204</v>
      </c>
    </row>
    <row r="49" spans="1:2">
      <c r="A49" s="13"/>
    </row>
    <row r="50" spans="1:2" ht="39.6">
      <c r="B50" s="202" t="s">
        <v>708</v>
      </c>
    </row>
    <row r="51" spans="1:2" ht="52.8">
      <c r="B51" s="202" t="s">
        <v>270</v>
      </c>
    </row>
    <row r="53" spans="1:2" ht="14.4">
      <c r="B53" s="201"/>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92D050"/>
  </sheetPr>
  <dimension ref="A1:H69"/>
  <sheetViews>
    <sheetView zoomScale="80" zoomScaleNormal="80" workbookViewId="0">
      <selection activeCell="B2" sqref="B2"/>
    </sheetView>
  </sheetViews>
  <sheetFormatPr defaultRowHeight="14.4"/>
  <cols>
    <col min="1" max="1" width="8.6640625" style="385"/>
    <col min="2" max="2" width="69.33203125" style="386" customWidth="1"/>
    <col min="3" max="3" width="13.5546875" customWidth="1"/>
    <col min="4" max="4" width="14.44140625" customWidth="1"/>
    <col min="5" max="8" width="13.109375" customWidth="1"/>
  </cols>
  <sheetData>
    <row r="1" spans="1:8" s="5" customFormat="1" ht="13.8">
      <c r="A1" s="2" t="s">
        <v>30</v>
      </c>
      <c r="B1" s="3" t="str">
        <f>Info!C2</f>
        <v>Terabank</v>
      </c>
      <c r="C1" s="3"/>
      <c r="D1" s="4"/>
      <c r="E1" s="4"/>
      <c r="F1" s="4"/>
      <c r="G1" s="4"/>
    </row>
    <row r="2" spans="1:8" s="5" customFormat="1" ht="13.8">
      <c r="A2" s="2" t="s">
        <v>31</v>
      </c>
      <c r="B2" s="309">
        <f>'1. key ratios'!B2</f>
        <v>45565</v>
      </c>
      <c r="C2" s="3"/>
      <c r="D2" s="4"/>
      <c r="E2" s="4"/>
      <c r="F2" s="4"/>
      <c r="G2" s="4"/>
    </row>
    <row r="3" spans="1:8" s="5" customFormat="1" ht="13.8">
      <c r="A3" s="2"/>
      <c r="B3" s="3"/>
      <c r="C3" s="3"/>
      <c r="D3" s="4"/>
      <c r="E3" s="4"/>
      <c r="F3" s="4"/>
      <c r="G3" s="4"/>
    </row>
    <row r="4" spans="1:8" ht="21" customHeight="1">
      <c r="A4" s="551" t="s">
        <v>6</v>
      </c>
      <c r="B4" s="552" t="s">
        <v>557</v>
      </c>
      <c r="C4" s="554" t="s">
        <v>558</v>
      </c>
      <c r="D4" s="554"/>
      <c r="E4" s="554"/>
      <c r="F4" s="554" t="s">
        <v>559</v>
      </c>
      <c r="G4" s="554"/>
      <c r="H4" s="555"/>
    </row>
    <row r="5" spans="1:8" ht="21" customHeight="1">
      <c r="A5" s="551"/>
      <c r="B5" s="553"/>
      <c r="C5" s="355" t="s">
        <v>32</v>
      </c>
      <c r="D5" s="355" t="s">
        <v>33</v>
      </c>
      <c r="E5" s="355" t="s">
        <v>34</v>
      </c>
      <c r="F5" s="355" t="s">
        <v>32</v>
      </c>
      <c r="G5" s="355" t="s">
        <v>33</v>
      </c>
      <c r="H5" s="355" t="s">
        <v>34</v>
      </c>
    </row>
    <row r="6" spans="1:8" ht="26.4" customHeight="1">
      <c r="A6" s="551"/>
      <c r="B6" s="356" t="s">
        <v>560</v>
      </c>
      <c r="C6" s="556"/>
      <c r="D6" s="557"/>
      <c r="E6" s="557"/>
      <c r="F6" s="557"/>
      <c r="G6" s="557"/>
      <c r="H6" s="558"/>
    </row>
    <row r="7" spans="1:8" ht="23.1" customHeight="1">
      <c r="A7" s="357">
        <v>1</v>
      </c>
      <c r="B7" s="358" t="s">
        <v>561</v>
      </c>
      <c r="C7" s="354">
        <v>81574906.390000001</v>
      </c>
      <c r="D7" s="354">
        <v>158782003.90000001</v>
      </c>
      <c r="E7" s="354">
        <v>240356910.29000002</v>
      </c>
      <c r="F7" s="354">
        <v>51549080.82</v>
      </c>
      <c r="G7" s="354">
        <v>151019375.81</v>
      </c>
      <c r="H7" s="354">
        <v>202568456.63</v>
      </c>
    </row>
    <row r="8" spans="1:8">
      <c r="A8" s="357">
        <v>1.1000000000000001</v>
      </c>
      <c r="B8" s="359" t="s">
        <v>562</v>
      </c>
      <c r="C8" s="354">
        <v>21029675.75</v>
      </c>
      <c r="D8" s="354">
        <v>35399041.939999998</v>
      </c>
      <c r="E8" s="354">
        <v>56428717.689999998</v>
      </c>
      <c r="F8" s="354">
        <v>18871288.850000001</v>
      </c>
      <c r="G8" s="354">
        <v>26027701.979999997</v>
      </c>
      <c r="H8" s="354">
        <v>44898990.829999998</v>
      </c>
    </row>
    <row r="9" spans="1:8">
      <c r="A9" s="357">
        <v>1.2</v>
      </c>
      <c r="B9" s="359" t="s">
        <v>563</v>
      </c>
      <c r="C9" s="354">
        <v>44783219.759999998</v>
      </c>
      <c r="D9" s="354">
        <v>95209071.370000005</v>
      </c>
      <c r="E9" s="354">
        <v>139992291.13</v>
      </c>
      <c r="F9" s="354">
        <v>32158555.640000001</v>
      </c>
      <c r="G9" s="354">
        <v>99513041.190000027</v>
      </c>
      <c r="H9" s="354">
        <v>131671596.83000003</v>
      </c>
    </row>
    <row r="10" spans="1:8">
      <c r="A10" s="357">
        <v>1.3</v>
      </c>
      <c r="B10" s="359" t="s">
        <v>564</v>
      </c>
      <c r="C10" s="354">
        <v>15762010.880000001</v>
      </c>
      <c r="D10" s="354">
        <v>28173890.59</v>
      </c>
      <c r="E10" s="354">
        <v>43935901.469999999</v>
      </c>
      <c r="F10" s="354">
        <v>519236.33</v>
      </c>
      <c r="G10" s="354">
        <v>25478632.639999997</v>
      </c>
      <c r="H10" s="354">
        <v>25997868.969999995</v>
      </c>
    </row>
    <row r="11" spans="1:8">
      <c r="A11" s="357">
        <v>2</v>
      </c>
      <c r="B11" s="360" t="s">
        <v>565</v>
      </c>
      <c r="C11" s="354">
        <v>0</v>
      </c>
      <c r="D11" s="354">
        <v>0</v>
      </c>
      <c r="E11" s="354">
        <v>0</v>
      </c>
      <c r="F11" s="354">
        <v>388539.99</v>
      </c>
      <c r="G11" s="354">
        <v>0</v>
      </c>
      <c r="H11" s="354">
        <v>388539.99</v>
      </c>
    </row>
    <row r="12" spans="1:8">
      <c r="A12" s="357">
        <v>2.1</v>
      </c>
      <c r="B12" s="361" t="s">
        <v>566</v>
      </c>
      <c r="C12" s="354">
        <v>0</v>
      </c>
      <c r="D12" s="354">
        <v>0</v>
      </c>
      <c r="E12" s="354">
        <v>0</v>
      </c>
      <c r="F12" s="354">
        <v>388539.99</v>
      </c>
      <c r="G12" s="354">
        <v>0</v>
      </c>
      <c r="H12" s="354">
        <v>388539.99</v>
      </c>
    </row>
    <row r="13" spans="1:8" ht="26.4" customHeight="1">
      <c r="A13" s="357">
        <v>3</v>
      </c>
      <c r="B13" s="362" t="s">
        <v>567</v>
      </c>
      <c r="C13" s="354">
        <v>0</v>
      </c>
      <c r="D13" s="354">
        <v>0</v>
      </c>
      <c r="E13" s="354">
        <v>0</v>
      </c>
      <c r="F13" s="354">
        <v>0</v>
      </c>
      <c r="G13" s="354">
        <v>0</v>
      </c>
      <c r="H13" s="354">
        <v>0</v>
      </c>
    </row>
    <row r="14" spans="1:8" ht="26.4" customHeight="1">
      <c r="A14" s="357">
        <v>4</v>
      </c>
      <c r="B14" s="363" t="s">
        <v>568</v>
      </c>
      <c r="C14" s="354">
        <v>0</v>
      </c>
      <c r="D14" s="354">
        <v>0</v>
      </c>
      <c r="E14" s="354">
        <v>0</v>
      </c>
      <c r="F14" s="354">
        <v>0</v>
      </c>
      <c r="G14" s="354">
        <v>0</v>
      </c>
      <c r="H14" s="354">
        <v>0</v>
      </c>
    </row>
    <row r="15" spans="1:8" ht="24.6" customHeight="1">
      <c r="A15" s="357">
        <v>5</v>
      </c>
      <c r="B15" s="364" t="s">
        <v>569</v>
      </c>
      <c r="C15" s="354">
        <v>0</v>
      </c>
      <c r="D15" s="354">
        <v>0</v>
      </c>
      <c r="E15" s="354">
        <v>0</v>
      </c>
      <c r="F15" s="354">
        <v>0</v>
      </c>
      <c r="G15" s="354">
        <v>0</v>
      </c>
      <c r="H15" s="354">
        <v>0</v>
      </c>
    </row>
    <row r="16" spans="1:8">
      <c r="A16" s="357">
        <v>5.0999999999999996</v>
      </c>
      <c r="B16" s="365" t="s">
        <v>570</v>
      </c>
      <c r="C16" s="354">
        <v>0</v>
      </c>
      <c r="D16" s="354">
        <v>0</v>
      </c>
      <c r="E16" s="354">
        <v>0</v>
      </c>
      <c r="F16" s="354">
        <v>0</v>
      </c>
      <c r="G16" s="354">
        <v>0</v>
      </c>
      <c r="H16" s="354">
        <v>0</v>
      </c>
    </row>
    <row r="17" spans="1:8">
      <c r="A17" s="357">
        <v>5.2</v>
      </c>
      <c r="B17" s="365" t="s">
        <v>571</v>
      </c>
      <c r="C17" s="354">
        <v>0</v>
      </c>
      <c r="D17" s="354">
        <v>0</v>
      </c>
      <c r="E17" s="354">
        <v>0</v>
      </c>
      <c r="F17" s="354">
        <v>0</v>
      </c>
      <c r="G17" s="354">
        <v>0</v>
      </c>
      <c r="H17" s="354">
        <v>0</v>
      </c>
    </row>
    <row r="18" spans="1:8">
      <c r="A18" s="357">
        <v>5.3</v>
      </c>
      <c r="B18" s="366" t="s">
        <v>572</v>
      </c>
      <c r="C18" s="354">
        <v>0</v>
      </c>
      <c r="D18" s="354">
        <v>0</v>
      </c>
      <c r="E18" s="354">
        <v>0</v>
      </c>
      <c r="F18" s="354">
        <v>0</v>
      </c>
      <c r="G18" s="354">
        <v>0</v>
      </c>
      <c r="H18" s="354">
        <v>0</v>
      </c>
    </row>
    <row r="19" spans="1:8">
      <c r="A19" s="357">
        <v>6</v>
      </c>
      <c r="B19" s="362" t="s">
        <v>573</v>
      </c>
      <c r="C19" s="354">
        <v>893632816.8377825</v>
      </c>
      <c r="D19" s="354">
        <v>646870434.53266525</v>
      </c>
      <c r="E19" s="354">
        <v>1540503251.3704476</v>
      </c>
      <c r="F19" s="354">
        <v>801566497.94498372</v>
      </c>
      <c r="G19" s="354">
        <v>604002090.04245341</v>
      </c>
      <c r="H19" s="354">
        <v>1405568587.9874372</v>
      </c>
    </row>
    <row r="20" spans="1:8">
      <c r="A20" s="357">
        <v>6.1</v>
      </c>
      <c r="B20" s="365" t="s">
        <v>571</v>
      </c>
      <c r="C20" s="354">
        <v>161756742.56367603</v>
      </c>
      <c r="D20" s="354">
        <v>0</v>
      </c>
      <c r="E20" s="354">
        <v>161756742.56367603</v>
      </c>
      <c r="F20" s="354">
        <v>178862766.07221264</v>
      </c>
      <c r="G20" s="354">
        <v>0</v>
      </c>
      <c r="H20" s="354">
        <v>178862766.07221264</v>
      </c>
    </row>
    <row r="21" spans="1:8">
      <c r="A21" s="357">
        <v>6.2</v>
      </c>
      <c r="B21" s="366" t="s">
        <v>572</v>
      </c>
      <c r="C21" s="354">
        <v>731876074.2741065</v>
      </c>
      <c r="D21" s="354">
        <v>646870434.53266525</v>
      </c>
      <c r="E21" s="354">
        <v>1378746508.8067718</v>
      </c>
      <c r="F21" s="354">
        <v>622703731.87277102</v>
      </c>
      <c r="G21" s="354">
        <v>604002090.04245341</v>
      </c>
      <c r="H21" s="354">
        <v>1226705821.9152246</v>
      </c>
    </row>
    <row r="22" spans="1:8">
      <c r="A22" s="357">
        <v>7</v>
      </c>
      <c r="B22" s="360" t="s">
        <v>574</v>
      </c>
      <c r="C22" s="354">
        <v>2538</v>
      </c>
      <c r="D22" s="354">
        <v>0</v>
      </c>
      <c r="E22" s="354">
        <v>2538</v>
      </c>
      <c r="F22" s="354">
        <v>2538</v>
      </c>
      <c r="G22" s="354">
        <v>0</v>
      </c>
      <c r="H22" s="354">
        <v>2538</v>
      </c>
    </row>
    <row r="23" spans="1:8">
      <c r="A23" s="357">
        <v>8</v>
      </c>
      <c r="B23" s="367" t="s">
        <v>575</v>
      </c>
      <c r="C23" s="354">
        <v>0</v>
      </c>
      <c r="D23" s="354">
        <v>0</v>
      </c>
      <c r="E23" s="354">
        <v>0</v>
      </c>
      <c r="F23" s="354">
        <v>0</v>
      </c>
      <c r="G23" s="354">
        <v>0</v>
      </c>
      <c r="H23" s="354">
        <v>0</v>
      </c>
    </row>
    <row r="24" spans="1:8">
      <c r="A24" s="357">
        <v>9</v>
      </c>
      <c r="B24" s="363" t="s">
        <v>576</v>
      </c>
      <c r="C24" s="354">
        <v>27990504</v>
      </c>
      <c r="D24" s="354">
        <v>0</v>
      </c>
      <c r="E24" s="354">
        <v>27990504</v>
      </c>
      <c r="F24" s="354">
        <v>25885492</v>
      </c>
      <c r="G24" s="354">
        <v>0</v>
      </c>
      <c r="H24" s="354">
        <v>25885492</v>
      </c>
    </row>
    <row r="25" spans="1:8">
      <c r="A25" s="357">
        <v>9.1</v>
      </c>
      <c r="B25" s="365" t="s">
        <v>577</v>
      </c>
      <c r="C25" s="354">
        <v>27990504</v>
      </c>
      <c r="D25" s="354">
        <v>0</v>
      </c>
      <c r="E25" s="354">
        <v>27990504</v>
      </c>
      <c r="F25" s="354">
        <v>25885492</v>
      </c>
      <c r="G25" s="354">
        <v>0</v>
      </c>
      <c r="H25" s="354">
        <v>25885492</v>
      </c>
    </row>
    <row r="26" spans="1:8">
      <c r="A26" s="357">
        <v>9.1999999999999993</v>
      </c>
      <c r="B26" s="365" t="s">
        <v>578</v>
      </c>
      <c r="C26" s="354">
        <v>0</v>
      </c>
      <c r="D26" s="354">
        <v>0</v>
      </c>
      <c r="E26" s="354">
        <v>0</v>
      </c>
      <c r="F26" s="354">
        <v>0</v>
      </c>
      <c r="G26" s="354">
        <v>0</v>
      </c>
      <c r="H26" s="354">
        <v>0</v>
      </c>
    </row>
    <row r="27" spans="1:8">
      <c r="A27" s="357">
        <v>10</v>
      </c>
      <c r="B27" s="363" t="s">
        <v>579</v>
      </c>
      <c r="C27" s="354">
        <v>30084628</v>
      </c>
      <c r="D27" s="354">
        <v>0</v>
      </c>
      <c r="E27" s="354">
        <v>30084628</v>
      </c>
      <c r="F27" s="354">
        <v>25082968</v>
      </c>
      <c r="G27" s="354">
        <v>0</v>
      </c>
      <c r="H27" s="354">
        <v>25082968</v>
      </c>
    </row>
    <row r="28" spans="1:8">
      <c r="A28" s="357">
        <v>10.1</v>
      </c>
      <c r="B28" s="365" t="s">
        <v>580</v>
      </c>
      <c r="C28" s="354">
        <v>20374000</v>
      </c>
      <c r="D28" s="354">
        <v>0</v>
      </c>
      <c r="E28" s="354">
        <v>20374000</v>
      </c>
      <c r="F28" s="354">
        <v>20374000</v>
      </c>
      <c r="G28" s="354">
        <v>0</v>
      </c>
      <c r="H28" s="354">
        <v>20374000</v>
      </c>
    </row>
    <row r="29" spans="1:8">
      <c r="A29" s="357">
        <v>10.199999999999999</v>
      </c>
      <c r="B29" s="365" t="s">
        <v>581</v>
      </c>
      <c r="C29" s="354">
        <v>9710628</v>
      </c>
      <c r="D29" s="354">
        <v>0</v>
      </c>
      <c r="E29" s="354">
        <v>9710628</v>
      </c>
      <c r="F29" s="354">
        <v>4708968</v>
      </c>
      <c r="G29" s="354">
        <v>0</v>
      </c>
      <c r="H29" s="354">
        <v>4708968</v>
      </c>
    </row>
    <row r="30" spans="1:8">
      <c r="A30" s="357">
        <v>11</v>
      </c>
      <c r="B30" s="363" t="s">
        <v>582</v>
      </c>
      <c r="C30" s="354">
        <v>4879777.011521427</v>
      </c>
      <c r="D30" s="354">
        <v>0</v>
      </c>
      <c r="E30" s="354">
        <v>4879777.011521427</v>
      </c>
      <c r="F30" s="354">
        <v>0</v>
      </c>
      <c r="G30" s="354">
        <v>0</v>
      </c>
      <c r="H30" s="354">
        <v>0</v>
      </c>
    </row>
    <row r="31" spans="1:8">
      <c r="A31" s="357">
        <v>11.1</v>
      </c>
      <c r="B31" s="365" t="s">
        <v>583</v>
      </c>
      <c r="C31" s="354">
        <v>4879777.011521427</v>
      </c>
      <c r="D31" s="354">
        <v>0</v>
      </c>
      <c r="E31" s="354">
        <v>4879777.011521427</v>
      </c>
      <c r="F31" s="354">
        <v>0</v>
      </c>
      <c r="G31" s="354">
        <v>0</v>
      </c>
      <c r="H31" s="354">
        <v>0</v>
      </c>
    </row>
    <row r="32" spans="1:8">
      <c r="A32" s="357">
        <v>11.2</v>
      </c>
      <c r="B32" s="365" t="s">
        <v>584</v>
      </c>
      <c r="C32" s="354">
        <v>0</v>
      </c>
      <c r="D32" s="354">
        <v>0</v>
      </c>
      <c r="E32" s="354">
        <v>0</v>
      </c>
      <c r="F32" s="354">
        <v>0</v>
      </c>
      <c r="G32" s="354">
        <v>0</v>
      </c>
      <c r="H32" s="354">
        <v>0</v>
      </c>
    </row>
    <row r="33" spans="1:8">
      <c r="A33" s="357">
        <v>13</v>
      </c>
      <c r="B33" s="363" t="s">
        <v>585</v>
      </c>
      <c r="C33" s="354">
        <v>36255904.588448532</v>
      </c>
      <c r="D33" s="354">
        <v>5098669.04</v>
      </c>
      <c r="E33" s="354">
        <v>41354573.628448531</v>
      </c>
      <c r="F33" s="354">
        <v>20128667.80844852</v>
      </c>
      <c r="G33" s="354">
        <v>269872.11999999994</v>
      </c>
      <c r="H33" s="354">
        <v>20398539.928448521</v>
      </c>
    </row>
    <row r="34" spans="1:8">
      <c r="A34" s="357">
        <v>13.1</v>
      </c>
      <c r="B34" s="368" t="s">
        <v>586</v>
      </c>
      <c r="C34" s="354">
        <v>30246982</v>
      </c>
      <c r="D34" s="354">
        <v>0</v>
      </c>
      <c r="E34" s="354">
        <v>30246982</v>
      </c>
      <c r="F34" s="354">
        <v>15102371</v>
      </c>
      <c r="G34" s="354">
        <v>0</v>
      </c>
      <c r="H34" s="354">
        <v>15102371</v>
      </c>
    </row>
    <row r="35" spans="1:8">
      <c r="A35" s="357">
        <v>13.2</v>
      </c>
      <c r="B35" s="368" t="s">
        <v>587</v>
      </c>
      <c r="C35" s="354">
        <v>0</v>
      </c>
      <c r="D35" s="354">
        <v>0</v>
      </c>
      <c r="E35" s="354">
        <v>0</v>
      </c>
      <c r="F35" s="354">
        <v>0</v>
      </c>
      <c r="G35" s="354">
        <v>0</v>
      </c>
      <c r="H35" s="354">
        <v>0</v>
      </c>
    </row>
    <row r="36" spans="1:8">
      <c r="A36" s="357">
        <v>14</v>
      </c>
      <c r="B36" s="369" t="s">
        <v>588</v>
      </c>
      <c r="C36" s="354">
        <v>1074421074.8277526</v>
      </c>
      <c r="D36" s="354">
        <v>810751107.47266519</v>
      </c>
      <c r="E36" s="354">
        <v>1885172182.3004179</v>
      </c>
      <c r="F36" s="354">
        <v>924603784.56343222</v>
      </c>
      <c r="G36" s="354">
        <v>755291337.97245347</v>
      </c>
      <c r="H36" s="354">
        <v>1679895122.5358858</v>
      </c>
    </row>
    <row r="37" spans="1:8" ht="22.5" customHeight="1">
      <c r="A37" s="357"/>
      <c r="B37" s="370" t="s">
        <v>589</v>
      </c>
      <c r="C37" s="556"/>
      <c r="D37" s="557"/>
      <c r="E37" s="557"/>
      <c r="F37" s="557"/>
      <c r="G37" s="557"/>
      <c r="H37" s="558"/>
    </row>
    <row r="38" spans="1:8">
      <c r="A38" s="357">
        <v>15</v>
      </c>
      <c r="B38" s="371" t="s">
        <v>590</v>
      </c>
      <c r="C38" s="372">
        <v>0</v>
      </c>
      <c r="D38" s="372">
        <v>0</v>
      </c>
      <c r="E38" s="372">
        <v>0</v>
      </c>
      <c r="F38" s="372">
        <v>0</v>
      </c>
      <c r="G38" s="372">
        <v>0</v>
      </c>
      <c r="H38" s="372">
        <v>0</v>
      </c>
    </row>
    <row r="39" spans="1:8">
      <c r="A39" s="373">
        <v>15.1</v>
      </c>
      <c r="B39" s="374" t="s">
        <v>566</v>
      </c>
      <c r="C39" s="372">
        <v>0</v>
      </c>
      <c r="D39" s="372">
        <v>0</v>
      </c>
      <c r="E39" s="372">
        <v>0</v>
      </c>
      <c r="F39" s="372">
        <v>0</v>
      </c>
      <c r="G39" s="372">
        <v>0</v>
      </c>
      <c r="H39" s="372">
        <v>0</v>
      </c>
    </row>
    <row r="40" spans="1:8" ht="24" customHeight="1">
      <c r="A40" s="373">
        <v>16</v>
      </c>
      <c r="B40" s="360" t="s">
        <v>591</v>
      </c>
      <c r="C40" s="372">
        <v>0</v>
      </c>
      <c r="D40" s="372">
        <v>0</v>
      </c>
      <c r="E40" s="372">
        <v>0</v>
      </c>
      <c r="F40" s="372">
        <v>0</v>
      </c>
      <c r="G40" s="372">
        <v>0</v>
      </c>
      <c r="H40" s="372">
        <v>0</v>
      </c>
    </row>
    <row r="41" spans="1:8">
      <c r="A41" s="373">
        <v>17</v>
      </c>
      <c r="B41" s="360" t="s">
        <v>592</v>
      </c>
      <c r="C41" s="372">
        <v>826725218.26986861</v>
      </c>
      <c r="D41" s="372">
        <v>678199877.45109963</v>
      </c>
      <c r="E41" s="372">
        <v>1504925095.7209682</v>
      </c>
      <c r="F41" s="372">
        <v>708922771.94922602</v>
      </c>
      <c r="G41" s="372">
        <v>651248066.23079383</v>
      </c>
      <c r="H41" s="372">
        <v>1360170838.1800199</v>
      </c>
    </row>
    <row r="42" spans="1:8">
      <c r="A42" s="373">
        <v>17.100000000000001</v>
      </c>
      <c r="B42" s="375" t="s">
        <v>593</v>
      </c>
      <c r="C42" s="372">
        <v>703431962.20889819</v>
      </c>
      <c r="D42" s="372">
        <v>520416327.27109969</v>
      </c>
      <c r="E42" s="372">
        <v>1223848289.4799979</v>
      </c>
      <c r="F42" s="372">
        <v>520760618.74001962</v>
      </c>
      <c r="G42" s="372">
        <v>528607639.72000027</v>
      </c>
      <c r="H42" s="372">
        <v>1049368258.4600198</v>
      </c>
    </row>
    <row r="43" spans="1:8">
      <c r="A43" s="373">
        <v>17.2</v>
      </c>
      <c r="B43" s="376" t="s">
        <v>594</v>
      </c>
      <c r="C43" s="372">
        <v>110757013.97</v>
      </c>
      <c r="D43" s="372">
        <v>147923949.91</v>
      </c>
      <c r="E43" s="372">
        <v>258680963.88</v>
      </c>
      <c r="F43" s="372">
        <v>178809175.00999999</v>
      </c>
      <c r="G43" s="372">
        <v>79901714.299999997</v>
      </c>
      <c r="H43" s="372">
        <v>258710889.31</v>
      </c>
    </row>
    <row r="44" spans="1:8">
      <c r="A44" s="373">
        <v>17.3</v>
      </c>
      <c r="B44" s="375" t="s">
        <v>595</v>
      </c>
      <c r="C44" s="372">
        <v>0</v>
      </c>
      <c r="D44" s="372">
        <v>0</v>
      </c>
      <c r="E44" s="372">
        <v>0</v>
      </c>
      <c r="F44" s="372">
        <v>0</v>
      </c>
      <c r="G44" s="372">
        <v>36643693.440000005</v>
      </c>
      <c r="H44" s="372">
        <v>36643693.440000005</v>
      </c>
    </row>
    <row r="45" spans="1:8">
      <c r="A45" s="373">
        <v>17.399999999999999</v>
      </c>
      <c r="B45" s="375" t="s">
        <v>596</v>
      </c>
      <c r="C45" s="372">
        <v>12536242.090970438</v>
      </c>
      <c r="D45" s="531">
        <v>9859600.2699999996</v>
      </c>
      <c r="E45" s="372">
        <v>22395842.360970438</v>
      </c>
      <c r="F45" s="372">
        <v>9352978.1992064584</v>
      </c>
      <c r="G45" s="531">
        <v>6095018.7707935423</v>
      </c>
      <c r="H45" s="372">
        <v>15447996.970000001</v>
      </c>
    </row>
    <row r="46" spans="1:8">
      <c r="A46" s="373">
        <v>18</v>
      </c>
      <c r="B46" s="363" t="s">
        <v>597</v>
      </c>
      <c r="C46" s="372">
        <v>470746.10753858439</v>
      </c>
      <c r="D46" s="372">
        <v>0</v>
      </c>
      <c r="E46" s="372">
        <v>470746.10753858439</v>
      </c>
      <c r="F46" s="372">
        <v>780874.22840559972</v>
      </c>
      <c r="G46" s="372">
        <v>1705453.06</v>
      </c>
      <c r="H46" s="372">
        <v>2486327.2884056</v>
      </c>
    </row>
    <row r="47" spans="1:8">
      <c r="A47" s="373">
        <v>19</v>
      </c>
      <c r="B47" s="363" t="s">
        <v>598</v>
      </c>
      <c r="C47" s="372">
        <v>3031936</v>
      </c>
      <c r="D47" s="372">
        <v>0</v>
      </c>
      <c r="E47" s="372">
        <v>3031936</v>
      </c>
      <c r="F47" s="372">
        <v>3953415</v>
      </c>
      <c r="G47" s="372">
        <v>0</v>
      </c>
      <c r="H47" s="372">
        <v>3953415</v>
      </c>
    </row>
    <row r="48" spans="1:8">
      <c r="A48" s="373">
        <v>19.100000000000001</v>
      </c>
      <c r="B48" s="377" t="s">
        <v>599</v>
      </c>
      <c r="C48" s="372">
        <v>0</v>
      </c>
      <c r="D48" s="372">
        <v>0</v>
      </c>
      <c r="E48" s="372">
        <v>0</v>
      </c>
      <c r="F48" s="372">
        <v>2313078</v>
      </c>
      <c r="G48" s="372">
        <v>0</v>
      </c>
      <c r="H48" s="372">
        <v>2313078</v>
      </c>
    </row>
    <row r="49" spans="1:8">
      <c r="A49" s="373">
        <v>19.2</v>
      </c>
      <c r="B49" s="378" t="s">
        <v>600</v>
      </c>
      <c r="C49" s="372">
        <v>3031936</v>
      </c>
      <c r="D49" s="372">
        <v>0</v>
      </c>
      <c r="E49" s="372">
        <v>3031936</v>
      </c>
      <c r="F49" s="372">
        <v>1640337</v>
      </c>
      <c r="G49" s="372">
        <v>0</v>
      </c>
      <c r="H49" s="372">
        <v>1640337</v>
      </c>
    </row>
    <row r="50" spans="1:8">
      <c r="A50" s="373">
        <v>20</v>
      </c>
      <c r="B50" s="379" t="s">
        <v>601</v>
      </c>
      <c r="C50" s="372">
        <v>0</v>
      </c>
      <c r="D50" s="372">
        <v>101781209.53999999</v>
      </c>
      <c r="E50" s="372">
        <v>101781209.53999999</v>
      </c>
      <c r="F50" s="372">
        <v>0</v>
      </c>
      <c r="G50" s="372">
        <v>61557898.839999996</v>
      </c>
      <c r="H50" s="372">
        <v>61557898.839999996</v>
      </c>
    </row>
    <row r="51" spans="1:8">
      <c r="A51" s="373">
        <v>21</v>
      </c>
      <c r="B51" s="367" t="s">
        <v>602</v>
      </c>
      <c r="C51" s="372">
        <v>208233.24000000011</v>
      </c>
      <c r="D51" s="372">
        <v>36809.240000001388</v>
      </c>
      <c r="E51" s="372">
        <v>245042.48000000149</v>
      </c>
      <c r="F51" s="372">
        <v>2496811.9500000002</v>
      </c>
      <c r="G51" s="372">
        <v>1516266.67</v>
      </c>
      <c r="H51" s="372">
        <v>4013078.62</v>
      </c>
    </row>
    <row r="52" spans="1:8">
      <c r="A52" s="373">
        <v>21.1</v>
      </c>
      <c r="B52" s="376" t="s">
        <v>603</v>
      </c>
      <c r="C52" s="372">
        <v>0</v>
      </c>
      <c r="D52" s="372">
        <v>0</v>
      </c>
      <c r="E52" s="372">
        <v>0</v>
      </c>
      <c r="F52" s="372">
        <v>0</v>
      </c>
      <c r="G52" s="372">
        <v>0</v>
      </c>
      <c r="H52" s="372">
        <v>0</v>
      </c>
    </row>
    <row r="53" spans="1:8">
      <c r="A53" s="373">
        <v>22</v>
      </c>
      <c r="B53" s="380" t="s">
        <v>604</v>
      </c>
      <c r="C53" s="372">
        <v>830436133.6174072</v>
      </c>
      <c r="D53" s="372">
        <v>780017896.23109961</v>
      </c>
      <c r="E53" s="372">
        <v>1610454029.8485069</v>
      </c>
      <c r="F53" s="372">
        <v>716153873.12763166</v>
      </c>
      <c r="G53" s="372">
        <v>716027684.80079377</v>
      </c>
      <c r="H53" s="372">
        <v>1432181557.9284253</v>
      </c>
    </row>
    <row r="54" spans="1:8" ht="24" customHeight="1">
      <c r="A54" s="373"/>
      <c r="B54" s="381" t="s">
        <v>605</v>
      </c>
      <c r="C54" s="548"/>
      <c r="D54" s="549"/>
      <c r="E54" s="549"/>
      <c r="F54" s="549"/>
      <c r="G54" s="549"/>
      <c r="H54" s="550"/>
    </row>
    <row r="55" spans="1:8">
      <c r="A55" s="373">
        <v>23</v>
      </c>
      <c r="B55" s="379" t="s">
        <v>606</v>
      </c>
      <c r="C55" s="372">
        <v>121372000</v>
      </c>
      <c r="D55" s="372">
        <v>0</v>
      </c>
      <c r="E55" s="372">
        <v>121372000</v>
      </c>
      <c r="F55" s="372">
        <v>121372000</v>
      </c>
      <c r="G55" s="372">
        <v>0</v>
      </c>
      <c r="H55" s="372">
        <v>121372000</v>
      </c>
    </row>
    <row r="56" spans="1:8">
      <c r="A56" s="373">
        <v>24</v>
      </c>
      <c r="B56" s="379" t="s">
        <v>607</v>
      </c>
      <c r="C56" s="372">
        <v>0</v>
      </c>
      <c r="D56" s="372">
        <v>0</v>
      </c>
      <c r="E56" s="372">
        <v>0</v>
      </c>
      <c r="F56" s="372">
        <v>0</v>
      </c>
      <c r="G56" s="372">
        <v>0</v>
      </c>
      <c r="H56" s="372">
        <v>0</v>
      </c>
    </row>
    <row r="57" spans="1:8">
      <c r="A57" s="373">
        <v>25</v>
      </c>
      <c r="B57" s="363" t="s">
        <v>608</v>
      </c>
      <c r="C57" s="372">
        <v>0</v>
      </c>
      <c r="D57" s="372">
        <v>0</v>
      </c>
      <c r="E57" s="372">
        <v>0</v>
      </c>
      <c r="F57" s="372">
        <v>0</v>
      </c>
      <c r="G57" s="372">
        <v>0</v>
      </c>
      <c r="H57" s="372">
        <v>0</v>
      </c>
    </row>
    <row r="58" spans="1:8">
      <c r="A58" s="373">
        <v>26</v>
      </c>
      <c r="B58" s="363" t="s">
        <v>609</v>
      </c>
      <c r="C58" s="372">
        <v>0</v>
      </c>
      <c r="D58" s="372">
        <v>0</v>
      </c>
      <c r="E58" s="372">
        <v>0</v>
      </c>
      <c r="F58" s="372">
        <v>0</v>
      </c>
      <c r="G58" s="372">
        <v>0</v>
      </c>
      <c r="H58" s="372">
        <v>0</v>
      </c>
    </row>
    <row r="59" spans="1:8">
      <c r="A59" s="373">
        <v>27</v>
      </c>
      <c r="B59" s="363" t="s">
        <v>610</v>
      </c>
      <c r="C59" s="372">
        <v>0</v>
      </c>
      <c r="D59" s="372">
        <v>0</v>
      </c>
      <c r="E59" s="372">
        <v>0</v>
      </c>
      <c r="F59" s="372">
        <v>0</v>
      </c>
      <c r="G59" s="372">
        <v>0</v>
      </c>
      <c r="H59" s="372">
        <v>0</v>
      </c>
    </row>
    <row r="60" spans="1:8">
      <c r="A60" s="373">
        <v>27.1</v>
      </c>
      <c r="B60" s="375" t="s">
        <v>611</v>
      </c>
      <c r="C60" s="372">
        <v>0</v>
      </c>
      <c r="D60" s="372">
        <v>0</v>
      </c>
      <c r="E60" s="372">
        <v>0</v>
      </c>
      <c r="F60" s="372">
        <v>0</v>
      </c>
      <c r="G60" s="372">
        <v>0</v>
      </c>
      <c r="H60" s="372">
        <v>0</v>
      </c>
    </row>
    <row r="61" spans="1:8">
      <c r="A61" s="373">
        <v>27.2</v>
      </c>
      <c r="B61" s="375" t="s">
        <v>612</v>
      </c>
      <c r="C61" s="372">
        <v>0</v>
      </c>
      <c r="D61" s="372">
        <v>0</v>
      </c>
      <c r="E61" s="372">
        <v>0</v>
      </c>
      <c r="F61" s="372">
        <v>0</v>
      </c>
      <c r="G61" s="372">
        <v>0</v>
      </c>
      <c r="H61" s="372">
        <v>0</v>
      </c>
    </row>
    <row r="62" spans="1:8">
      <c r="A62" s="373">
        <v>28</v>
      </c>
      <c r="B62" s="382" t="s">
        <v>613</v>
      </c>
      <c r="C62" s="372">
        <v>0</v>
      </c>
      <c r="D62" s="372">
        <v>0</v>
      </c>
      <c r="E62" s="372">
        <v>0</v>
      </c>
      <c r="F62" s="372">
        <v>0</v>
      </c>
      <c r="G62" s="372">
        <v>0</v>
      </c>
      <c r="H62" s="372">
        <v>0</v>
      </c>
    </row>
    <row r="63" spans="1:8">
      <c r="A63" s="373">
        <v>29</v>
      </c>
      <c r="B63" s="363" t="s">
        <v>614</v>
      </c>
      <c r="C63" s="372">
        <v>0</v>
      </c>
      <c r="D63" s="372">
        <v>0</v>
      </c>
      <c r="E63" s="372">
        <v>0</v>
      </c>
      <c r="F63" s="372">
        <v>0</v>
      </c>
      <c r="G63" s="372">
        <v>0</v>
      </c>
      <c r="H63" s="372">
        <v>0</v>
      </c>
    </row>
    <row r="64" spans="1:8">
      <c r="A64" s="373">
        <v>29.1</v>
      </c>
      <c r="B64" s="366" t="s">
        <v>615</v>
      </c>
      <c r="C64" s="372">
        <v>0</v>
      </c>
      <c r="D64" s="372">
        <v>0</v>
      </c>
      <c r="E64" s="372">
        <v>0</v>
      </c>
      <c r="F64" s="372">
        <v>0</v>
      </c>
      <c r="G64" s="372">
        <v>0</v>
      </c>
      <c r="H64" s="372">
        <v>0</v>
      </c>
    </row>
    <row r="65" spans="1:8" ht="24.9" customHeight="1">
      <c r="A65" s="373">
        <v>29.2</v>
      </c>
      <c r="B65" s="377" t="s">
        <v>616</v>
      </c>
      <c r="C65" s="372">
        <v>0</v>
      </c>
      <c r="D65" s="372">
        <v>0</v>
      </c>
      <c r="E65" s="372">
        <v>0</v>
      </c>
      <c r="F65" s="372">
        <v>0</v>
      </c>
      <c r="G65" s="372">
        <v>0</v>
      </c>
      <c r="H65" s="372">
        <v>0</v>
      </c>
    </row>
    <row r="66" spans="1:8" ht="22.5" customHeight="1">
      <c r="A66" s="373">
        <v>29.3</v>
      </c>
      <c r="B66" s="377" t="s">
        <v>617</v>
      </c>
      <c r="C66" s="372">
        <v>0</v>
      </c>
      <c r="D66" s="372">
        <v>0</v>
      </c>
      <c r="E66" s="372">
        <v>0</v>
      </c>
      <c r="F66" s="372">
        <v>0</v>
      </c>
      <c r="G66" s="372">
        <v>0</v>
      </c>
      <c r="H66" s="372">
        <v>0</v>
      </c>
    </row>
    <row r="67" spans="1:8">
      <c r="A67" s="373">
        <v>30</v>
      </c>
      <c r="B67" s="363" t="s">
        <v>618</v>
      </c>
      <c r="C67" s="372">
        <v>153346153</v>
      </c>
      <c r="D67" s="372">
        <v>0</v>
      </c>
      <c r="E67" s="372">
        <v>153346153</v>
      </c>
      <c r="F67" s="372">
        <v>126341563</v>
      </c>
      <c r="G67" s="372">
        <v>0</v>
      </c>
      <c r="H67" s="372">
        <v>126341563</v>
      </c>
    </row>
    <row r="68" spans="1:8">
      <c r="A68" s="373">
        <v>31</v>
      </c>
      <c r="B68" s="383" t="s">
        <v>619</v>
      </c>
      <c r="C68" s="372">
        <v>274718153</v>
      </c>
      <c r="D68" s="372">
        <v>0</v>
      </c>
      <c r="E68" s="372">
        <v>274718153</v>
      </c>
      <c r="F68" s="372">
        <v>247713563</v>
      </c>
      <c r="G68" s="372">
        <v>0</v>
      </c>
      <c r="H68" s="372">
        <v>247713563</v>
      </c>
    </row>
    <row r="69" spans="1:8">
      <c r="A69" s="373">
        <v>32</v>
      </c>
      <c r="B69" s="384" t="s">
        <v>620</v>
      </c>
      <c r="C69" s="372">
        <v>1105154286.6174073</v>
      </c>
      <c r="D69" s="372">
        <v>780017896.23109961</v>
      </c>
      <c r="E69" s="372">
        <v>1885172182.8485069</v>
      </c>
      <c r="F69" s="372">
        <v>963867436.12763166</v>
      </c>
      <c r="G69" s="372">
        <v>716027684.80079377</v>
      </c>
      <c r="H69" s="372">
        <v>1679895120.9284253</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92D050"/>
  </sheetPr>
  <dimension ref="A1:H45"/>
  <sheetViews>
    <sheetView zoomScale="80" zoomScaleNormal="80" workbookViewId="0"/>
  </sheetViews>
  <sheetFormatPr defaultRowHeight="14.4"/>
  <cols>
    <col min="2" max="2" width="66.5546875" customWidth="1"/>
    <col min="3" max="8" width="17.88671875" customWidth="1"/>
  </cols>
  <sheetData>
    <row r="1" spans="1:8" s="5" customFormat="1" ht="13.8">
      <c r="A1" s="2" t="s">
        <v>30</v>
      </c>
      <c r="B1" s="3" t="str">
        <f>Info!C2</f>
        <v>Terabank</v>
      </c>
      <c r="C1" s="3"/>
      <c r="D1" s="4"/>
      <c r="E1" s="4"/>
      <c r="F1" s="4"/>
      <c r="G1" s="4"/>
    </row>
    <row r="2" spans="1:8" s="5" customFormat="1" ht="13.8">
      <c r="A2" s="2" t="s">
        <v>31</v>
      </c>
      <c r="B2" s="309">
        <f>'1. key ratios'!B2</f>
        <v>45565</v>
      </c>
      <c r="C2" s="3"/>
      <c r="D2" s="4"/>
      <c r="E2" s="4"/>
      <c r="F2" s="4"/>
      <c r="G2" s="4"/>
    </row>
    <row r="4" spans="1:8">
      <c r="A4" s="559" t="s">
        <v>6</v>
      </c>
      <c r="B4" s="561" t="s">
        <v>621</v>
      </c>
      <c r="C4" s="554" t="s">
        <v>558</v>
      </c>
      <c r="D4" s="554"/>
      <c r="E4" s="554"/>
      <c r="F4" s="554" t="s">
        <v>559</v>
      </c>
      <c r="G4" s="554"/>
      <c r="H4" s="555"/>
    </row>
    <row r="5" spans="1:8" ht="15.6" customHeight="1">
      <c r="A5" s="560"/>
      <c r="B5" s="562"/>
      <c r="C5" s="387" t="s">
        <v>32</v>
      </c>
      <c r="D5" s="387" t="s">
        <v>33</v>
      </c>
      <c r="E5" s="387" t="s">
        <v>34</v>
      </c>
      <c r="F5" s="387" t="s">
        <v>32</v>
      </c>
      <c r="G5" s="387" t="s">
        <v>33</v>
      </c>
      <c r="H5" s="387" t="s">
        <v>34</v>
      </c>
    </row>
    <row r="6" spans="1:8">
      <c r="A6" s="388">
        <v>1</v>
      </c>
      <c r="B6" s="389" t="s">
        <v>622</v>
      </c>
      <c r="C6" s="372">
        <v>95075200.388073117</v>
      </c>
      <c r="D6" s="372">
        <v>44746173.611926831</v>
      </c>
      <c r="E6" s="372">
        <v>139821373.99999994</v>
      </c>
      <c r="F6" s="372">
        <v>83471326.880170718</v>
      </c>
      <c r="G6" s="372">
        <v>34853032.67982921</v>
      </c>
      <c r="H6" s="372">
        <v>118324359.55999993</v>
      </c>
    </row>
    <row r="7" spans="1:8">
      <c r="A7" s="388">
        <v>1.1000000000000001</v>
      </c>
      <c r="B7" s="377" t="s">
        <v>565</v>
      </c>
      <c r="C7" s="372">
        <v>0</v>
      </c>
      <c r="D7" s="372">
        <v>0</v>
      </c>
      <c r="E7" s="372">
        <v>0</v>
      </c>
      <c r="F7" s="372">
        <v>0</v>
      </c>
      <c r="G7" s="372">
        <v>0</v>
      </c>
      <c r="H7" s="372">
        <v>0</v>
      </c>
    </row>
    <row r="8" spans="1:8">
      <c r="A8" s="388">
        <v>1.2</v>
      </c>
      <c r="B8" s="377" t="s">
        <v>567</v>
      </c>
      <c r="C8" s="372">
        <v>0</v>
      </c>
      <c r="D8" s="372">
        <v>0</v>
      </c>
      <c r="E8" s="372">
        <v>0</v>
      </c>
      <c r="F8" s="372">
        <v>0</v>
      </c>
      <c r="G8" s="372">
        <v>0</v>
      </c>
      <c r="H8" s="372">
        <v>0</v>
      </c>
    </row>
    <row r="9" spans="1:8" ht="21.6" customHeight="1">
      <c r="A9" s="388">
        <v>1.3</v>
      </c>
      <c r="B9" s="377" t="s">
        <v>623</v>
      </c>
      <c r="C9" s="372">
        <v>0</v>
      </c>
      <c r="D9" s="372">
        <v>0</v>
      </c>
      <c r="E9" s="372">
        <v>0</v>
      </c>
      <c r="F9" s="372">
        <v>0</v>
      </c>
      <c r="G9" s="372">
        <v>0</v>
      </c>
      <c r="H9" s="372">
        <v>0</v>
      </c>
    </row>
    <row r="10" spans="1:8">
      <c r="A10" s="388">
        <v>1.4</v>
      </c>
      <c r="B10" s="377" t="s">
        <v>569</v>
      </c>
      <c r="C10" s="372">
        <v>0</v>
      </c>
      <c r="D10" s="372">
        <v>0</v>
      </c>
      <c r="E10" s="372">
        <v>0</v>
      </c>
      <c r="F10" s="372">
        <v>0</v>
      </c>
      <c r="G10" s="372">
        <v>0</v>
      </c>
      <c r="H10" s="372">
        <v>0</v>
      </c>
    </row>
    <row r="11" spans="1:8">
      <c r="A11" s="388">
        <v>1.5</v>
      </c>
      <c r="B11" s="377" t="s">
        <v>573</v>
      </c>
      <c r="C11" s="372">
        <v>95118594.437308118</v>
      </c>
      <c r="D11" s="372">
        <v>44746173.611926831</v>
      </c>
      <c r="E11" s="372">
        <v>139864768.04923496</v>
      </c>
      <c r="F11" s="372">
        <v>86247688.52614975</v>
      </c>
      <c r="G11" s="372">
        <v>34853032.67982921</v>
      </c>
      <c r="H11" s="372">
        <v>121100721.20597896</v>
      </c>
    </row>
    <row r="12" spans="1:8">
      <c r="A12" s="388">
        <v>1.6</v>
      </c>
      <c r="B12" s="378" t="s">
        <v>455</v>
      </c>
      <c r="C12" s="372">
        <v>-43394.049235000944</v>
      </c>
      <c r="D12" s="372">
        <v>0</v>
      </c>
      <c r="E12" s="372">
        <v>-43394.049235000944</v>
      </c>
      <c r="F12" s="372">
        <v>-2776361.6459790268</v>
      </c>
      <c r="G12" s="372">
        <v>0</v>
      </c>
      <c r="H12" s="372">
        <v>-2776361.6459790268</v>
      </c>
    </row>
    <row r="13" spans="1:8">
      <c r="A13" s="388">
        <v>2</v>
      </c>
      <c r="B13" s="390" t="s">
        <v>624</v>
      </c>
      <c r="C13" s="372">
        <v>-59811151.359999962</v>
      </c>
      <c r="D13" s="372">
        <v>-23812351.00709261</v>
      </c>
      <c r="E13" s="372">
        <v>-83623502.36709258</v>
      </c>
      <c r="F13" s="372">
        <v>-51628684.789999962</v>
      </c>
      <c r="G13" s="372">
        <v>-16580781.6</v>
      </c>
      <c r="H13" s="372">
        <v>-68209466.389999956</v>
      </c>
    </row>
    <row r="14" spans="1:8">
      <c r="A14" s="388">
        <v>2.1</v>
      </c>
      <c r="B14" s="377" t="s">
        <v>625</v>
      </c>
      <c r="C14" s="372">
        <v>0</v>
      </c>
      <c r="D14" s="372">
        <v>0</v>
      </c>
      <c r="E14" s="372">
        <v>0</v>
      </c>
      <c r="F14" s="372">
        <v>0</v>
      </c>
      <c r="G14" s="372">
        <v>0</v>
      </c>
      <c r="H14" s="372">
        <v>0</v>
      </c>
    </row>
    <row r="15" spans="1:8" ht="24.6" customHeight="1">
      <c r="A15" s="388">
        <v>2.2000000000000002</v>
      </c>
      <c r="B15" s="377" t="s">
        <v>626</v>
      </c>
      <c r="C15" s="372">
        <v>0</v>
      </c>
      <c r="D15" s="372">
        <v>0</v>
      </c>
      <c r="E15" s="372">
        <v>0</v>
      </c>
      <c r="F15" s="372">
        <v>0</v>
      </c>
      <c r="G15" s="372">
        <v>0</v>
      </c>
      <c r="H15" s="372">
        <v>0</v>
      </c>
    </row>
    <row r="16" spans="1:8" ht="20.399999999999999" customHeight="1">
      <c r="A16" s="388">
        <v>2.2999999999999998</v>
      </c>
      <c r="B16" s="377" t="s">
        <v>627</v>
      </c>
      <c r="C16" s="372">
        <v>-59141291.249999963</v>
      </c>
      <c r="D16" s="372">
        <v>-23812351.00709261</v>
      </c>
      <c r="E16" s="372">
        <v>-82953642.257092565</v>
      </c>
      <c r="F16" s="372">
        <v>-51184799.04999996</v>
      </c>
      <c r="G16" s="372">
        <v>-16580781.6</v>
      </c>
      <c r="H16" s="372">
        <v>-67765580.649999961</v>
      </c>
    </row>
    <row r="17" spans="1:8">
      <c r="A17" s="388">
        <v>2.4</v>
      </c>
      <c r="B17" s="377" t="s">
        <v>628</v>
      </c>
      <c r="C17" s="372">
        <v>-669860.11</v>
      </c>
      <c r="D17" s="372">
        <v>0</v>
      </c>
      <c r="E17" s="372">
        <v>-669860.11</v>
      </c>
      <c r="F17" s="372">
        <v>-443885.74</v>
      </c>
      <c r="G17" s="372">
        <v>0</v>
      </c>
      <c r="H17" s="372">
        <v>-443885.74</v>
      </c>
    </row>
    <row r="18" spans="1:8">
      <c r="A18" s="388">
        <v>3</v>
      </c>
      <c r="B18" s="390" t="s">
        <v>629</v>
      </c>
      <c r="C18" s="372">
        <v>0</v>
      </c>
      <c r="D18" s="372">
        <v>0</v>
      </c>
      <c r="E18" s="372">
        <v>0</v>
      </c>
      <c r="F18" s="372">
        <v>0</v>
      </c>
      <c r="G18" s="372">
        <v>0</v>
      </c>
      <c r="H18" s="372">
        <v>0</v>
      </c>
    </row>
    <row r="19" spans="1:8">
      <c r="A19" s="388">
        <v>4</v>
      </c>
      <c r="B19" s="390" t="s">
        <v>630</v>
      </c>
      <c r="C19" s="372">
        <v>5591064.3800000008</v>
      </c>
      <c r="D19" s="372">
        <v>1993018.6199999992</v>
      </c>
      <c r="E19" s="372">
        <v>7584083</v>
      </c>
      <c r="F19" s="372">
        <v>5249263.8900000006</v>
      </c>
      <c r="G19" s="372">
        <v>1926251.1099999994</v>
      </c>
      <c r="H19" s="372">
        <v>7175515</v>
      </c>
    </row>
    <row r="20" spans="1:8">
      <c r="A20" s="388">
        <v>5</v>
      </c>
      <c r="B20" s="390" t="s">
        <v>631</v>
      </c>
      <c r="C20" s="372">
        <v>-2019344.72</v>
      </c>
      <c r="D20" s="372">
        <v>-1631993.28</v>
      </c>
      <c r="E20" s="372">
        <v>-3651338</v>
      </c>
      <c r="F20" s="372">
        <v>-1758648.0300000003</v>
      </c>
      <c r="G20" s="372">
        <v>-1509410.9699999997</v>
      </c>
      <c r="H20" s="372">
        <v>-3268059</v>
      </c>
    </row>
    <row r="21" spans="1:8" ht="24" customHeight="1">
      <c r="A21" s="388">
        <v>6</v>
      </c>
      <c r="B21" s="390" t="s">
        <v>632</v>
      </c>
      <c r="C21" s="372">
        <v>0</v>
      </c>
      <c r="D21" s="372">
        <v>0</v>
      </c>
      <c r="E21" s="372">
        <v>0</v>
      </c>
      <c r="F21" s="372">
        <v>0</v>
      </c>
      <c r="G21" s="372">
        <v>0</v>
      </c>
      <c r="H21" s="372">
        <v>0</v>
      </c>
    </row>
    <row r="22" spans="1:8" ht="18.600000000000001" customHeight="1">
      <c r="A22" s="388">
        <v>7</v>
      </c>
      <c r="B22" s="390" t="s">
        <v>633</v>
      </c>
      <c r="C22" s="372">
        <v>0</v>
      </c>
      <c r="D22" s="372">
        <v>0</v>
      </c>
      <c r="E22" s="372">
        <v>0</v>
      </c>
      <c r="F22" s="372">
        <v>0</v>
      </c>
      <c r="G22" s="372">
        <v>0</v>
      </c>
      <c r="H22" s="372">
        <v>0</v>
      </c>
    </row>
    <row r="23" spans="1:8" ht="25.5" customHeight="1">
      <c r="A23" s="388">
        <v>8</v>
      </c>
      <c r="B23" s="391" t="s">
        <v>634</v>
      </c>
      <c r="C23" s="372">
        <v>0</v>
      </c>
      <c r="D23" s="372">
        <v>0</v>
      </c>
      <c r="E23" s="372">
        <v>0</v>
      </c>
      <c r="F23" s="372">
        <v>0</v>
      </c>
      <c r="G23" s="372">
        <v>0</v>
      </c>
      <c r="H23" s="372">
        <v>0</v>
      </c>
    </row>
    <row r="24" spans="1:8" ht="34.5" customHeight="1">
      <c r="A24" s="388">
        <v>9</v>
      </c>
      <c r="B24" s="391" t="s">
        <v>635</v>
      </c>
      <c r="C24" s="372">
        <v>0</v>
      </c>
      <c r="D24" s="372">
        <v>0</v>
      </c>
      <c r="E24" s="372">
        <v>0</v>
      </c>
      <c r="F24" s="372">
        <v>0</v>
      </c>
      <c r="G24" s="372">
        <v>0</v>
      </c>
      <c r="H24" s="372">
        <v>0</v>
      </c>
    </row>
    <row r="25" spans="1:8">
      <c r="A25" s="388">
        <v>10</v>
      </c>
      <c r="B25" s="390" t="s">
        <v>636</v>
      </c>
      <c r="C25" s="372">
        <v>6141236</v>
      </c>
      <c r="D25" s="372">
        <v>0</v>
      </c>
      <c r="E25" s="372">
        <v>6141236</v>
      </c>
      <c r="F25" s="372">
        <v>3412087</v>
      </c>
      <c r="G25" s="372">
        <v>0</v>
      </c>
      <c r="H25" s="372">
        <v>3412087</v>
      </c>
    </row>
    <row r="26" spans="1:8">
      <c r="A26" s="388">
        <v>11</v>
      </c>
      <c r="B26" s="392" t="s">
        <v>637</v>
      </c>
      <c r="C26" s="537">
        <v>430998.85971635132</v>
      </c>
      <c r="D26" s="372">
        <v>0</v>
      </c>
      <c r="E26" s="372">
        <v>430998.85971635132</v>
      </c>
      <c r="F26" s="372">
        <v>4123165.3742127577</v>
      </c>
      <c r="G26" s="372">
        <v>0</v>
      </c>
      <c r="H26" s="372">
        <v>4123165.3742127577</v>
      </c>
    </row>
    <row r="27" spans="1:8">
      <c r="A27" s="388">
        <v>12</v>
      </c>
      <c r="B27" s="390" t="s">
        <v>638</v>
      </c>
      <c r="C27" s="372">
        <v>324677.90999999992</v>
      </c>
      <c r="D27" s="372">
        <v>424197.98</v>
      </c>
      <c r="E27" s="372">
        <v>748875.8899999999</v>
      </c>
      <c r="F27" s="372">
        <v>45419.15</v>
      </c>
      <c r="G27" s="372">
        <v>0</v>
      </c>
      <c r="H27" s="372">
        <v>45419.15</v>
      </c>
    </row>
    <row r="28" spans="1:8">
      <c r="A28" s="388">
        <v>13</v>
      </c>
      <c r="B28" s="393" t="s">
        <v>639</v>
      </c>
      <c r="C28" s="372">
        <v>-6799854.6193328267</v>
      </c>
      <c r="D28" s="372">
        <v>-51804.94</v>
      </c>
      <c r="E28" s="372">
        <v>-6851659.5593328271</v>
      </c>
      <c r="F28" s="372">
        <v>-5271836.431365015</v>
      </c>
      <c r="G28" s="372">
        <v>0</v>
      </c>
      <c r="H28" s="372">
        <v>-5271836.431365015</v>
      </c>
    </row>
    <row r="29" spans="1:8">
      <c r="A29" s="388">
        <v>14</v>
      </c>
      <c r="B29" s="394" t="s">
        <v>640</v>
      </c>
      <c r="C29" s="372">
        <v>-24364127.149999999</v>
      </c>
      <c r="D29" s="372">
        <v>-120770.01</v>
      </c>
      <c r="E29" s="372">
        <v>-24484897.16</v>
      </c>
      <c r="F29" s="372">
        <v>-22473671.449999999</v>
      </c>
      <c r="G29" s="372">
        <v>-104307.54</v>
      </c>
      <c r="H29" s="372">
        <v>-22577978.989999998</v>
      </c>
    </row>
    <row r="30" spans="1:8">
      <c r="A30" s="388">
        <v>14.1</v>
      </c>
      <c r="B30" s="365" t="s">
        <v>641</v>
      </c>
      <c r="C30" s="372">
        <v>-21909106.609999999</v>
      </c>
      <c r="D30" s="372">
        <v>0</v>
      </c>
      <c r="E30" s="372">
        <v>-21909106.609999999</v>
      </c>
      <c r="F30" s="372">
        <v>-19945721.699999999</v>
      </c>
      <c r="G30" s="372">
        <v>0</v>
      </c>
      <c r="H30" s="372">
        <v>-19945721.699999999</v>
      </c>
    </row>
    <row r="31" spans="1:8">
      <c r="A31" s="388">
        <v>14.2</v>
      </c>
      <c r="B31" s="365" t="s">
        <v>642</v>
      </c>
      <c r="C31" s="372">
        <v>-2455020.54</v>
      </c>
      <c r="D31" s="372">
        <v>-120770.01</v>
      </c>
      <c r="E31" s="372">
        <v>-2575790.5499999998</v>
      </c>
      <c r="F31" s="372">
        <v>-2527949.75</v>
      </c>
      <c r="G31" s="372">
        <v>-104307.54</v>
      </c>
      <c r="H31" s="372">
        <v>-2632257.29</v>
      </c>
    </row>
    <row r="32" spans="1:8">
      <c r="A32" s="388">
        <v>15</v>
      </c>
      <c r="B32" s="390" t="s">
        <v>643</v>
      </c>
      <c r="C32" s="372">
        <v>-4422185</v>
      </c>
      <c r="D32" s="372">
        <v>0</v>
      </c>
      <c r="E32" s="372">
        <v>-4422185</v>
      </c>
      <c r="F32" s="372">
        <v>-3980726</v>
      </c>
      <c r="G32" s="372">
        <v>0</v>
      </c>
      <c r="H32" s="372">
        <v>-3980726</v>
      </c>
    </row>
    <row r="33" spans="1:8" ht="22.5" customHeight="1">
      <c r="A33" s="388">
        <v>16</v>
      </c>
      <c r="B33" s="363" t="s">
        <v>644</v>
      </c>
      <c r="C33" s="372">
        <v>0</v>
      </c>
      <c r="D33" s="372">
        <v>0</v>
      </c>
      <c r="E33" s="372">
        <v>0</v>
      </c>
      <c r="F33" s="372">
        <v>0</v>
      </c>
      <c r="G33" s="372">
        <v>0</v>
      </c>
      <c r="H33" s="372">
        <v>0</v>
      </c>
    </row>
    <row r="34" spans="1:8">
      <c r="A34" s="388">
        <v>17</v>
      </c>
      <c r="B34" s="390" t="s">
        <v>645</v>
      </c>
      <c r="C34" s="372">
        <v>496338.49458663439</v>
      </c>
      <c r="D34" s="372">
        <v>0</v>
      </c>
      <c r="E34" s="372">
        <v>496338.49458663439</v>
      </c>
      <c r="F34" s="372">
        <v>-540141.10284774459</v>
      </c>
      <c r="G34" s="372">
        <v>0</v>
      </c>
      <c r="H34" s="372">
        <v>-540141.10284774459</v>
      </c>
    </row>
    <row r="35" spans="1:8">
      <c r="A35" s="388">
        <v>17.100000000000001</v>
      </c>
      <c r="B35" s="365" t="s">
        <v>646</v>
      </c>
      <c r="C35" s="542">
        <v>496338.49458663439</v>
      </c>
      <c r="D35" s="372">
        <v>0</v>
      </c>
      <c r="E35" s="372">
        <v>496338.49458663439</v>
      </c>
      <c r="F35" s="372">
        <v>0</v>
      </c>
      <c r="G35" s="372">
        <v>0</v>
      </c>
      <c r="H35" s="372">
        <v>0</v>
      </c>
    </row>
    <row r="36" spans="1:8">
      <c r="A36" s="388">
        <v>17.2</v>
      </c>
      <c r="B36" s="365" t="s">
        <v>647</v>
      </c>
      <c r="C36" s="372">
        <v>0</v>
      </c>
      <c r="D36" s="372">
        <v>0</v>
      </c>
      <c r="E36" s="372">
        <v>0</v>
      </c>
      <c r="F36" s="372">
        <v>-540141.10284774459</v>
      </c>
      <c r="G36" s="372">
        <v>0</v>
      </c>
      <c r="H36" s="372">
        <v>-540141.10284774459</v>
      </c>
    </row>
    <row r="37" spans="1:8" ht="41.4" customHeight="1">
      <c r="A37" s="388">
        <v>18</v>
      </c>
      <c r="B37" s="395" t="s">
        <v>648</v>
      </c>
      <c r="C37" s="372">
        <v>-4599334.4560299274</v>
      </c>
      <c r="D37" s="372">
        <v>-158813.61358039264</v>
      </c>
      <c r="E37" s="372">
        <v>-4758148.06961032</v>
      </c>
      <c r="F37" s="372">
        <v>-2837832.288820527</v>
      </c>
      <c r="G37" s="372">
        <v>4074057.2548084767</v>
      </c>
      <c r="H37" s="372">
        <v>1236224.9659879496</v>
      </c>
    </row>
    <row r="38" spans="1:8">
      <c r="A38" s="388">
        <v>18.100000000000001</v>
      </c>
      <c r="B38" s="396" t="s">
        <v>649</v>
      </c>
      <c r="C38" s="372">
        <v>0</v>
      </c>
      <c r="D38" s="372">
        <v>0</v>
      </c>
      <c r="E38" s="372">
        <v>0</v>
      </c>
      <c r="F38" s="372">
        <v>0</v>
      </c>
      <c r="G38" s="372">
        <v>0</v>
      </c>
      <c r="H38" s="372">
        <v>0</v>
      </c>
    </row>
    <row r="39" spans="1:8">
      <c r="A39" s="388">
        <v>18.2</v>
      </c>
      <c r="B39" s="396" t="s">
        <v>650</v>
      </c>
      <c r="C39" s="372">
        <v>-4599334.4560299274</v>
      </c>
      <c r="D39" s="372">
        <v>-158813.61358039264</v>
      </c>
      <c r="E39" s="372">
        <v>-4758148.06961032</v>
      </c>
      <c r="F39" s="372">
        <v>-2837832.288820527</v>
      </c>
      <c r="G39" s="372">
        <v>4074057.2548084767</v>
      </c>
      <c r="H39" s="372">
        <v>1236224.9659879496</v>
      </c>
    </row>
    <row r="40" spans="1:8" ht="24.6" customHeight="1">
      <c r="A40" s="388">
        <v>19</v>
      </c>
      <c r="B40" s="395" t="s">
        <v>651</v>
      </c>
      <c r="C40" s="372">
        <v>0</v>
      </c>
      <c r="D40" s="372">
        <v>0</v>
      </c>
      <c r="E40" s="372">
        <v>0</v>
      </c>
      <c r="F40" s="372">
        <v>0</v>
      </c>
      <c r="G40" s="372">
        <v>0</v>
      </c>
      <c r="H40" s="372">
        <v>0</v>
      </c>
    </row>
    <row r="41" spans="1:8" ht="17.399999999999999" customHeight="1">
      <c r="A41" s="388">
        <v>20</v>
      </c>
      <c r="B41" s="395" t="s">
        <v>652</v>
      </c>
      <c r="C41" s="537">
        <v>0</v>
      </c>
      <c r="D41" s="372">
        <v>0</v>
      </c>
      <c r="E41" s="372">
        <v>0</v>
      </c>
      <c r="F41" s="372">
        <v>0</v>
      </c>
      <c r="G41" s="372">
        <v>0</v>
      </c>
      <c r="H41" s="372">
        <v>0</v>
      </c>
    </row>
    <row r="42" spans="1:8" ht="26.4" customHeight="1">
      <c r="A42" s="388">
        <v>21</v>
      </c>
      <c r="B42" s="395" t="s">
        <v>653</v>
      </c>
      <c r="C42" s="372">
        <v>0</v>
      </c>
      <c r="D42" s="372">
        <v>0</v>
      </c>
      <c r="E42" s="372">
        <v>0</v>
      </c>
      <c r="F42" s="372">
        <v>0</v>
      </c>
      <c r="G42" s="372">
        <v>0</v>
      </c>
      <c r="H42" s="372">
        <v>0</v>
      </c>
    </row>
    <row r="43" spans="1:8">
      <c r="A43" s="388">
        <v>22</v>
      </c>
      <c r="B43" s="397" t="s">
        <v>654</v>
      </c>
      <c r="C43" s="372">
        <v>6043518.7270133831</v>
      </c>
      <c r="D43" s="372">
        <v>21387657.361253824</v>
      </c>
      <c r="E43" s="372">
        <v>27431176.088267207</v>
      </c>
      <c r="F43" s="372">
        <v>7809722.201350227</v>
      </c>
      <c r="G43" s="372">
        <v>22658840.934637688</v>
      </c>
      <c r="H43" s="372">
        <v>30468563.135987915</v>
      </c>
    </row>
    <row r="44" spans="1:8">
      <c r="A44" s="388">
        <v>23</v>
      </c>
      <c r="B44" s="397" t="s">
        <v>655</v>
      </c>
      <c r="C44" s="372">
        <v>4434534</v>
      </c>
      <c r="D44" s="372">
        <v>0</v>
      </c>
      <c r="E44" s="372">
        <v>4434534</v>
      </c>
      <c r="F44" s="372">
        <v>4644988</v>
      </c>
      <c r="G44" s="372">
        <v>0</v>
      </c>
      <c r="H44" s="372">
        <v>4644988</v>
      </c>
    </row>
    <row r="45" spans="1:8">
      <c r="A45" s="388">
        <v>24</v>
      </c>
      <c r="B45" s="398" t="s">
        <v>656</v>
      </c>
      <c r="C45" s="372">
        <v>1608984.7270133831</v>
      </c>
      <c r="D45" s="372">
        <v>21387657.361253824</v>
      </c>
      <c r="E45" s="372">
        <v>22996642.088267207</v>
      </c>
      <c r="F45" s="372">
        <v>3164734.201350227</v>
      </c>
      <c r="G45" s="372">
        <v>22658840.934637688</v>
      </c>
      <c r="H45" s="372">
        <v>25823575.135987915</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92D050"/>
  </sheetPr>
  <dimension ref="A1:H47"/>
  <sheetViews>
    <sheetView zoomScale="70" zoomScaleNormal="70" workbookViewId="0"/>
  </sheetViews>
  <sheetFormatPr defaultRowHeight="14.4"/>
  <cols>
    <col min="1" max="1" width="8.6640625" style="385"/>
    <col min="2" max="2" width="87.5546875" bestFit="1" customWidth="1"/>
    <col min="3" max="8" width="15.44140625" customWidth="1"/>
  </cols>
  <sheetData>
    <row r="1" spans="1:8" s="5" customFormat="1" ht="13.8">
      <c r="A1" s="2" t="s">
        <v>30</v>
      </c>
      <c r="B1" s="3" t="str">
        <f>Info!C2</f>
        <v>Terabank</v>
      </c>
      <c r="C1" s="3"/>
      <c r="D1" s="4"/>
      <c r="E1" s="4"/>
      <c r="F1" s="4"/>
      <c r="G1" s="4"/>
    </row>
    <row r="2" spans="1:8" s="5" customFormat="1" ht="13.8">
      <c r="A2" s="2" t="s">
        <v>31</v>
      </c>
      <c r="B2" s="309">
        <f>'1. key ratios'!B2</f>
        <v>45565</v>
      </c>
      <c r="C2" s="3"/>
      <c r="D2" s="4"/>
      <c r="E2" s="4"/>
      <c r="F2" s="4"/>
      <c r="G2" s="4"/>
    </row>
    <row r="3" spans="1:8" ht="15" thickBot="1">
      <c r="A3"/>
    </row>
    <row r="4" spans="1:8">
      <c r="A4" s="563" t="s">
        <v>6</v>
      </c>
      <c r="B4" s="564" t="s">
        <v>94</v>
      </c>
      <c r="C4" s="554" t="s">
        <v>558</v>
      </c>
      <c r="D4" s="554"/>
      <c r="E4" s="554"/>
      <c r="F4" s="554" t="s">
        <v>559</v>
      </c>
      <c r="G4" s="554"/>
      <c r="H4" s="555"/>
    </row>
    <row r="5" spans="1:8">
      <c r="A5" s="563"/>
      <c r="B5" s="564"/>
      <c r="C5" s="387" t="s">
        <v>32</v>
      </c>
      <c r="D5" s="387" t="s">
        <v>33</v>
      </c>
      <c r="E5" s="387" t="s">
        <v>34</v>
      </c>
      <c r="F5" s="387" t="s">
        <v>32</v>
      </c>
      <c r="G5" s="387" t="s">
        <v>33</v>
      </c>
      <c r="H5" s="387" t="s">
        <v>34</v>
      </c>
    </row>
    <row r="6" spans="1:8">
      <c r="A6" s="373">
        <v>1</v>
      </c>
      <c r="B6" s="399" t="s">
        <v>657</v>
      </c>
      <c r="C6" s="400">
        <v>0</v>
      </c>
      <c r="D6" s="400">
        <v>0</v>
      </c>
      <c r="E6" s="400">
        <v>0</v>
      </c>
      <c r="F6" s="400">
        <v>0</v>
      </c>
      <c r="G6" s="400">
        <v>0</v>
      </c>
      <c r="H6" s="400">
        <v>0</v>
      </c>
    </row>
    <row r="7" spans="1:8">
      <c r="A7" s="373">
        <v>2</v>
      </c>
      <c r="B7" s="399" t="s">
        <v>196</v>
      </c>
      <c r="C7" s="400">
        <v>0</v>
      </c>
      <c r="D7" s="400">
        <v>0</v>
      </c>
      <c r="E7" s="400">
        <v>0</v>
      </c>
      <c r="F7" s="400">
        <v>0</v>
      </c>
      <c r="G7" s="400">
        <v>0</v>
      </c>
      <c r="H7" s="400">
        <v>0</v>
      </c>
    </row>
    <row r="8" spans="1:8">
      <c r="A8" s="373">
        <v>3</v>
      </c>
      <c r="B8" s="399" t="s">
        <v>206</v>
      </c>
      <c r="C8" s="400">
        <v>272129911.03000045</v>
      </c>
      <c r="D8" s="400">
        <v>422148523.17000049</v>
      </c>
      <c r="E8" s="400">
        <v>694278434.200001</v>
      </c>
      <c r="F8" s="400">
        <v>241443988.27999997</v>
      </c>
      <c r="G8" s="400">
        <v>403205210.95999992</v>
      </c>
      <c r="H8" s="400">
        <v>644649199.23999989</v>
      </c>
    </row>
    <row r="9" spans="1:8">
      <c r="A9" s="373">
        <v>3.1</v>
      </c>
      <c r="B9" s="401" t="s">
        <v>197</v>
      </c>
      <c r="C9" s="400">
        <v>183657336.53000045</v>
      </c>
      <c r="D9" s="400">
        <v>422148523.17000049</v>
      </c>
      <c r="E9" s="400">
        <v>605805859.700001</v>
      </c>
      <c r="F9" s="400">
        <v>181065016.37</v>
      </c>
      <c r="G9" s="400">
        <v>403205210.95999992</v>
      </c>
      <c r="H9" s="400">
        <v>584270227.32999992</v>
      </c>
    </row>
    <row r="10" spans="1:8">
      <c r="A10" s="373">
        <v>3.2</v>
      </c>
      <c r="B10" s="401" t="s">
        <v>193</v>
      </c>
      <c r="C10" s="400">
        <v>88472574.499999985</v>
      </c>
      <c r="D10" s="400">
        <v>0</v>
      </c>
      <c r="E10" s="400">
        <v>88472574.499999985</v>
      </c>
      <c r="F10" s="400">
        <v>60378971.909999982</v>
      </c>
      <c r="G10" s="400">
        <v>0</v>
      </c>
      <c r="H10" s="400">
        <v>60378971.909999982</v>
      </c>
    </row>
    <row r="11" spans="1:8">
      <c r="A11" s="373">
        <v>4</v>
      </c>
      <c r="B11" s="402" t="s">
        <v>195</v>
      </c>
      <c r="C11" s="400">
        <v>0</v>
      </c>
      <c r="D11" s="400">
        <v>0</v>
      </c>
      <c r="E11" s="400">
        <v>0</v>
      </c>
      <c r="F11" s="400">
        <v>58105800</v>
      </c>
      <c r="G11" s="400">
        <v>0</v>
      </c>
      <c r="H11" s="400">
        <v>58105800</v>
      </c>
    </row>
    <row r="12" spans="1:8">
      <c r="A12" s="373">
        <v>4.0999999999999996</v>
      </c>
      <c r="B12" s="401" t="s">
        <v>179</v>
      </c>
      <c r="C12" s="400">
        <v>0</v>
      </c>
      <c r="D12" s="400">
        <v>0</v>
      </c>
      <c r="E12" s="400">
        <v>0</v>
      </c>
      <c r="F12" s="400">
        <v>58105800</v>
      </c>
      <c r="G12" s="400">
        <v>0</v>
      </c>
      <c r="H12" s="400">
        <v>58105800</v>
      </c>
    </row>
    <row r="13" spans="1:8">
      <c r="A13" s="373">
        <v>4.2</v>
      </c>
      <c r="B13" s="401" t="s">
        <v>180</v>
      </c>
      <c r="C13" s="400">
        <v>0</v>
      </c>
      <c r="D13" s="400">
        <v>0</v>
      </c>
      <c r="E13" s="400">
        <v>0</v>
      </c>
      <c r="F13" s="400">
        <v>0</v>
      </c>
      <c r="G13" s="400">
        <v>0</v>
      </c>
      <c r="H13" s="400">
        <v>0</v>
      </c>
    </row>
    <row r="14" spans="1:8">
      <c r="A14" s="373">
        <v>5</v>
      </c>
      <c r="B14" s="402" t="s">
        <v>205</v>
      </c>
      <c r="C14" s="400">
        <v>1423789034.6844289</v>
      </c>
      <c r="D14" s="400">
        <v>1310116496.5025094</v>
      </c>
      <c r="E14" s="400">
        <v>2733905531.1869383</v>
      </c>
      <c r="F14" s="400">
        <v>1155066621.1317208</v>
      </c>
      <c r="G14" s="400">
        <v>3550211662.3856058</v>
      </c>
      <c r="H14" s="400">
        <v>4705278283.5173264</v>
      </c>
    </row>
    <row r="15" spans="1:8">
      <c r="A15" s="373">
        <v>5.0999999999999996</v>
      </c>
      <c r="B15" s="403" t="s">
        <v>183</v>
      </c>
      <c r="C15" s="400">
        <v>9761229.6300000027</v>
      </c>
      <c r="D15" s="400">
        <v>31122465.790000003</v>
      </c>
      <c r="E15" s="400">
        <v>40883695.420000002</v>
      </c>
      <c r="F15" s="400">
        <v>13202187.369999995</v>
      </c>
      <c r="G15" s="400">
        <v>25352347.02999999</v>
      </c>
      <c r="H15" s="400">
        <v>38554534.399999984</v>
      </c>
    </row>
    <row r="16" spans="1:8">
      <c r="A16" s="373">
        <v>5.2</v>
      </c>
      <c r="B16" s="403" t="s">
        <v>182</v>
      </c>
      <c r="C16" s="400">
        <v>104359195.83</v>
      </c>
      <c r="D16" s="400">
        <v>2968381.1</v>
      </c>
      <c r="E16" s="400">
        <v>107327576.92999999</v>
      </c>
      <c r="F16" s="400">
        <v>56785008.289999999</v>
      </c>
      <c r="G16" s="400">
        <v>2615209.59</v>
      </c>
      <c r="H16" s="400">
        <v>59400217.879999995</v>
      </c>
    </row>
    <row r="17" spans="1:8">
      <c r="A17" s="373">
        <v>5.3</v>
      </c>
      <c r="B17" s="403" t="s">
        <v>181</v>
      </c>
      <c r="C17" s="400">
        <v>1037369700.0899996</v>
      </c>
      <c r="D17" s="400">
        <v>1205076705.9299998</v>
      </c>
      <c r="E17" s="400">
        <v>2242446406.0199995</v>
      </c>
      <c r="F17" s="400">
        <v>901726863.31000078</v>
      </c>
      <c r="G17" s="400">
        <v>3483748075.73</v>
      </c>
      <c r="H17" s="400">
        <v>4385474939.0400009</v>
      </c>
    </row>
    <row r="18" spans="1:8">
      <c r="A18" s="373" t="s">
        <v>15</v>
      </c>
      <c r="B18" s="404" t="s">
        <v>36</v>
      </c>
      <c r="C18" s="400">
        <v>601774941.75999951</v>
      </c>
      <c r="D18" s="400">
        <v>437968206.66999954</v>
      </c>
      <c r="E18" s="400">
        <v>1039743148.4299991</v>
      </c>
      <c r="F18" s="400">
        <v>496541843.51000077</v>
      </c>
      <c r="G18" s="400">
        <v>406796509.48999977</v>
      </c>
      <c r="H18" s="400">
        <v>903338353.00000048</v>
      </c>
    </row>
    <row r="19" spans="1:8">
      <c r="A19" s="373" t="s">
        <v>16</v>
      </c>
      <c r="B19" s="404" t="s">
        <v>37</v>
      </c>
      <c r="C19" s="400">
        <v>187239878.23000032</v>
      </c>
      <c r="D19" s="400">
        <v>412584578.74000007</v>
      </c>
      <c r="E19" s="400">
        <v>599824456.97000039</v>
      </c>
      <c r="F19" s="400">
        <v>186459811.15999988</v>
      </c>
      <c r="G19" s="400">
        <v>373643111.61999983</v>
      </c>
      <c r="H19" s="400">
        <v>560102922.77999973</v>
      </c>
    </row>
    <row r="20" spans="1:8">
      <c r="A20" s="373" t="s">
        <v>17</v>
      </c>
      <c r="B20" s="404" t="s">
        <v>38</v>
      </c>
      <c r="C20" s="400">
        <v>21991412.41</v>
      </c>
      <c r="D20" s="400">
        <v>69241622.730000004</v>
      </c>
      <c r="E20" s="400">
        <v>91233035.140000001</v>
      </c>
      <c r="F20" s="400">
        <v>27127001.150000006</v>
      </c>
      <c r="G20" s="400">
        <v>71411783.099999994</v>
      </c>
      <c r="H20" s="400">
        <v>98538784.25</v>
      </c>
    </row>
    <row r="21" spans="1:8">
      <c r="A21" s="373" t="s">
        <v>18</v>
      </c>
      <c r="B21" s="404" t="s">
        <v>39</v>
      </c>
      <c r="C21" s="400">
        <v>180575504.30999988</v>
      </c>
      <c r="D21" s="400">
        <v>148878162.50000015</v>
      </c>
      <c r="E21" s="400">
        <v>329453666.81000006</v>
      </c>
      <c r="F21" s="400">
        <v>146272495.67000008</v>
      </c>
      <c r="G21" s="400">
        <v>2508951666.8200006</v>
      </c>
      <c r="H21" s="400">
        <v>2655224162.4900007</v>
      </c>
    </row>
    <row r="22" spans="1:8">
      <c r="A22" s="373" t="s">
        <v>19</v>
      </c>
      <c r="B22" s="404" t="s">
        <v>40</v>
      </c>
      <c r="C22" s="400">
        <v>45787963.37999998</v>
      </c>
      <c r="D22" s="400">
        <v>136404135.29000008</v>
      </c>
      <c r="E22" s="400">
        <v>182192098.67000008</v>
      </c>
      <c r="F22" s="400">
        <v>45325711.82</v>
      </c>
      <c r="G22" s="400">
        <v>122945004.70000002</v>
      </c>
      <c r="H22" s="400">
        <v>168270716.52000001</v>
      </c>
    </row>
    <row r="23" spans="1:8">
      <c r="A23" s="373">
        <v>5.4</v>
      </c>
      <c r="B23" s="403" t="s">
        <v>184</v>
      </c>
      <c r="C23" s="400">
        <v>148056252.93611696</v>
      </c>
      <c r="D23" s="400">
        <v>28122674.577941176</v>
      </c>
      <c r="E23" s="400">
        <v>176178927.51405814</v>
      </c>
      <c r="F23" s="400">
        <v>109929152.21170004</v>
      </c>
      <c r="G23" s="400">
        <v>21833412.027460009</v>
      </c>
      <c r="H23" s="400">
        <v>131762564.23916005</v>
      </c>
    </row>
    <row r="24" spans="1:8">
      <c r="A24" s="373">
        <v>5.5</v>
      </c>
      <c r="B24" s="403" t="s">
        <v>185</v>
      </c>
      <c r="C24" s="400">
        <v>0</v>
      </c>
      <c r="D24" s="400">
        <v>0</v>
      </c>
      <c r="E24" s="400">
        <v>0</v>
      </c>
      <c r="F24" s="400">
        <v>0</v>
      </c>
      <c r="G24" s="400">
        <v>0</v>
      </c>
      <c r="H24" s="400">
        <v>0</v>
      </c>
    </row>
    <row r="25" spans="1:8">
      <c r="A25" s="373">
        <v>5.6</v>
      </c>
      <c r="B25" s="403" t="s">
        <v>186</v>
      </c>
      <c r="C25" s="400">
        <v>0</v>
      </c>
      <c r="D25" s="400">
        <v>0</v>
      </c>
      <c r="E25" s="400">
        <v>0</v>
      </c>
      <c r="F25" s="400">
        <v>0</v>
      </c>
      <c r="G25" s="400">
        <v>0</v>
      </c>
      <c r="H25" s="400">
        <v>0</v>
      </c>
    </row>
    <row r="26" spans="1:8">
      <c r="A26" s="373">
        <v>5.7</v>
      </c>
      <c r="B26" s="403" t="s">
        <v>40</v>
      </c>
      <c r="C26" s="400">
        <v>124242656.19831251</v>
      </c>
      <c r="D26" s="400">
        <v>42826269.104568325</v>
      </c>
      <c r="E26" s="400">
        <v>167068925.30288082</v>
      </c>
      <c r="F26" s="400">
        <v>73423409.95002003</v>
      </c>
      <c r="G26" s="400">
        <v>16662618.008145804</v>
      </c>
      <c r="H26" s="400">
        <v>90086027.958165839</v>
      </c>
    </row>
    <row r="27" spans="1:8">
      <c r="A27" s="373">
        <v>6</v>
      </c>
      <c r="B27" s="405" t="s">
        <v>658</v>
      </c>
      <c r="C27" s="400">
        <v>19219712.389999982</v>
      </c>
      <c r="D27" s="400">
        <v>27525660.210000001</v>
      </c>
      <c r="E27" s="400">
        <v>46745372.599999979</v>
      </c>
      <c r="F27" s="400">
        <v>18575254.570000011</v>
      </c>
      <c r="G27" s="400">
        <v>24497210.400000002</v>
      </c>
      <c r="H27" s="400">
        <v>43072464.970000014</v>
      </c>
    </row>
    <row r="28" spans="1:8">
      <c r="A28" s="373">
        <v>7</v>
      </c>
      <c r="B28" s="405" t="s">
        <v>659</v>
      </c>
      <c r="C28" s="400">
        <v>33823458.660000004</v>
      </c>
      <c r="D28" s="400">
        <v>16360379.220000001</v>
      </c>
      <c r="E28" s="400">
        <v>50183837.880000003</v>
      </c>
      <c r="F28" s="400">
        <v>34858228.780000001</v>
      </c>
      <c r="G28" s="400">
        <v>2122829.87</v>
      </c>
      <c r="H28" s="400">
        <v>36981058.649999999</v>
      </c>
    </row>
    <row r="29" spans="1:8">
      <c r="A29" s="373">
        <v>8</v>
      </c>
      <c r="B29" s="405" t="s">
        <v>194</v>
      </c>
      <c r="C29" s="400">
        <v>0</v>
      </c>
      <c r="D29" s="400">
        <v>0</v>
      </c>
      <c r="E29" s="400">
        <v>0</v>
      </c>
      <c r="F29" s="400">
        <v>0</v>
      </c>
      <c r="G29" s="400">
        <v>0</v>
      </c>
      <c r="H29" s="400">
        <v>0</v>
      </c>
    </row>
    <row r="30" spans="1:8">
      <c r="A30" s="373">
        <v>9</v>
      </c>
      <c r="B30" s="406" t="s">
        <v>211</v>
      </c>
      <c r="C30" s="400">
        <v>32254800</v>
      </c>
      <c r="D30" s="400">
        <v>87118800</v>
      </c>
      <c r="E30" s="400">
        <v>119373600</v>
      </c>
      <c r="F30" s="400">
        <v>25415900</v>
      </c>
      <c r="G30" s="400">
        <v>144788300</v>
      </c>
      <c r="H30" s="400">
        <v>170204200</v>
      </c>
    </row>
    <row r="31" spans="1:8">
      <c r="A31" s="373">
        <v>9.1</v>
      </c>
      <c r="B31" s="407" t="s">
        <v>201</v>
      </c>
      <c r="C31" s="400">
        <v>32254800</v>
      </c>
      <c r="D31" s="400">
        <v>27432000</v>
      </c>
      <c r="E31" s="400">
        <v>59686800</v>
      </c>
      <c r="F31" s="400">
        <v>25415900</v>
      </c>
      <c r="G31" s="400">
        <v>59686200</v>
      </c>
      <c r="H31" s="400">
        <v>85102100</v>
      </c>
    </row>
    <row r="32" spans="1:8">
      <c r="A32" s="373">
        <v>9.1999999999999993</v>
      </c>
      <c r="B32" s="407" t="s">
        <v>202</v>
      </c>
      <c r="C32" s="400">
        <v>0</v>
      </c>
      <c r="D32" s="400">
        <v>59686800</v>
      </c>
      <c r="E32" s="400">
        <v>59686800</v>
      </c>
      <c r="F32" s="400">
        <v>0</v>
      </c>
      <c r="G32" s="400">
        <v>85102100</v>
      </c>
      <c r="H32" s="400">
        <v>85102100</v>
      </c>
    </row>
    <row r="33" spans="1:8">
      <c r="A33" s="373">
        <v>9.3000000000000007</v>
      </c>
      <c r="B33" s="407" t="s">
        <v>198</v>
      </c>
      <c r="C33" s="400">
        <v>0</v>
      </c>
      <c r="D33" s="400">
        <v>0</v>
      </c>
      <c r="E33" s="400">
        <v>0</v>
      </c>
      <c r="F33" s="400">
        <v>0</v>
      </c>
      <c r="G33" s="400">
        <v>0</v>
      </c>
      <c r="H33" s="400">
        <v>0</v>
      </c>
    </row>
    <row r="34" spans="1:8">
      <c r="A34" s="373">
        <v>9.4</v>
      </c>
      <c r="B34" s="407" t="s">
        <v>199</v>
      </c>
      <c r="C34" s="400">
        <v>0</v>
      </c>
      <c r="D34" s="400">
        <v>0</v>
      </c>
      <c r="E34" s="400">
        <v>0</v>
      </c>
      <c r="F34" s="400">
        <v>0</v>
      </c>
      <c r="G34" s="400">
        <v>0</v>
      </c>
      <c r="H34" s="400">
        <v>0</v>
      </c>
    </row>
    <row r="35" spans="1:8">
      <c r="A35" s="373">
        <v>9.5</v>
      </c>
      <c r="B35" s="407" t="s">
        <v>200</v>
      </c>
      <c r="C35" s="400">
        <v>0</v>
      </c>
      <c r="D35" s="400">
        <v>0</v>
      </c>
      <c r="E35" s="400">
        <v>0</v>
      </c>
      <c r="F35" s="400">
        <v>0</v>
      </c>
      <c r="G35" s="400">
        <v>0</v>
      </c>
      <c r="H35" s="400">
        <v>0</v>
      </c>
    </row>
    <row r="36" spans="1:8">
      <c r="A36" s="373">
        <v>9.6</v>
      </c>
      <c r="B36" s="407" t="s">
        <v>203</v>
      </c>
      <c r="C36" s="400">
        <v>0</v>
      </c>
      <c r="D36" s="400">
        <v>0</v>
      </c>
      <c r="E36" s="400">
        <v>0</v>
      </c>
      <c r="F36" s="400">
        <v>0</v>
      </c>
      <c r="G36" s="400">
        <v>0</v>
      </c>
      <c r="H36" s="400">
        <v>0</v>
      </c>
    </row>
    <row r="37" spans="1:8">
      <c r="A37" s="373">
        <v>9.6999999999999993</v>
      </c>
      <c r="B37" s="407" t="s">
        <v>204</v>
      </c>
      <c r="C37" s="400">
        <v>0</v>
      </c>
      <c r="D37" s="400">
        <v>0</v>
      </c>
      <c r="E37" s="400">
        <v>0</v>
      </c>
      <c r="F37" s="400">
        <v>0</v>
      </c>
      <c r="G37" s="400">
        <v>0</v>
      </c>
      <c r="H37" s="400">
        <v>0</v>
      </c>
    </row>
    <row r="38" spans="1:8">
      <c r="A38" s="373">
        <v>10</v>
      </c>
      <c r="B38" s="402" t="s">
        <v>207</v>
      </c>
      <c r="C38" s="400">
        <v>15498073.289999992</v>
      </c>
      <c r="D38" s="400">
        <v>6932576.7300000004</v>
      </c>
      <c r="E38" s="400">
        <v>22430650.019999992</v>
      </c>
      <c r="F38" s="400">
        <v>12121075.589999996</v>
      </c>
      <c r="G38" s="400">
        <v>14456620.789999999</v>
      </c>
      <c r="H38" s="400">
        <v>26577696.379999995</v>
      </c>
    </row>
    <row r="39" spans="1:8">
      <c r="A39" s="373">
        <v>10.1</v>
      </c>
      <c r="B39" s="408" t="s">
        <v>208</v>
      </c>
      <c r="C39" s="400">
        <v>1544001.3899999994</v>
      </c>
      <c r="D39" s="400">
        <v>336253.77</v>
      </c>
      <c r="E39" s="400">
        <v>1880255.1599999995</v>
      </c>
      <c r="F39" s="400">
        <v>718274.72</v>
      </c>
      <c r="G39" s="400">
        <v>232252.27999999997</v>
      </c>
      <c r="H39" s="400">
        <v>950527</v>
      </c>
    </row>
    <row r="40" spans="1:8">
      <c r="A40" s="373">
        <v>10.199999999999999</v>
      </c>
      <c r="B40" s="408" t="s">
        <v>209</v>
      </c>
      <c r="C40" s="400">
        <v>1310764.2100000004</v>
      </c>
      <c r="D40" s="400">
        <v>297268.86</v>
      </c>
      <c r="E40" s="400">
        <v>1608033.0700000003</v>
      </c>
      <c r="F40" s="400">
        <v>570684.3600000001</v>
      </c>
      <c r="G40" s="400">
        <v>48468.77</v>
      </c>
      <c r="H40" s="400">
        <v>619153.13000000012</v>
      </c>
    </row>
    <row r="41" spans="1:8">
      <c r="A41" s="373">
        <v>10.3</v>
      </c>
      <c r="B41" s="408" t="s">
        <v>212</v>
      </c>
      <c r="C41" s="400">
        <v>8780553.8799999896</v>
      </c>
      <c r="D41" s="400">
        <v>4323171.3600000003</v>
      </c>
      <c r="E41" s="400">
        <v>13103725.239999991</v>
      </c>
      <c r="F41" s="400">
        <v>6234682.9099999974</v>
      </c>
      <c r="G41" s="400">
        <v>11695670.16</v>
      </c>
      <c r="H41" s="400">
        <v>17930353.069999997</v>
      </c>
    </row>
    <row r="42" spans="1:8" ht="26.4">
      <c r="A42" s="373">
        <v>10.4</v>
      </c>
      <c r="B42" s="408" t="s">
        <v>213</v>
      </c>
      <c r="C42" s="400">
        <v>6717519.410000002</v>
      </c>
      <c r="D42" s="400">
        <v>2609405.37</v>
      </c>
      <c r="E42" s="400">
        <v>9326924.7800000012</v>
      </c>
      <c r="F42" s="400">
        <v>5886392.6799999978</v>
      </c>
      <c r="G42" s="400">
        <v>2760950.63</v>
      </c>
      <c r="H42" s="400">
        <v>8647343.3099999987</v>
      </c>
    </row>
    <row r="43" spans="1:8" ht="15" thickBot="1">
      <c r="A43" s="373">
        <v>11</v>
      </c>
      <c r="B43" s="138" t="s">
        <v>210</v>
      </c>
      <c r="C43" s="400">
        <v>0</v>
      </c>
      <c r="D43" s="400">
        <v>0</v>
      </c>
      <c r="E43" s="400">
        <v>0</v>
      </c>
      <c r="F43" s="400">
        <v>0</v>
      </c>
      <c r="G43" s="400">
        <v>0</v>
      </c>
      <c r="H43" s="400">
        <v>0</v>
      </c>
    </row>
    <row r="44" spans="1:8">
      <c r="C44" s="409"/>
      <c r="D44" s="409"/>
      <c r="E44" s="409"/>
      <c r="F44" s="409"/>
      <c r="G44" s="409"/>
      <c r="H44" s="409"/>
    </row>
    <row r="45" spans="1:8">
      <c r="C45" s="409"/>
      <c r="D45" s="409"/>
      <c r="E45" s="409"/>
      <c r="F45" s="409"/>
      <c r="G45" s="409"/>
      <c r="H45" s="409"/>
    </row>
    <row r="46" spans="1:8">
      <c r="C46" s="409"/>
      <c r="D46" s="409"/>
      <c r="E46" s="409"/>
      <c r="F46" s="409"/>
      <c r="G46" s="409"/>
      <c r="H46" s="409"/>
    </row>
    <row r="47" spans="1:8">
      <c r="C47" s="409"/>
      <c r="D47" s="409"/>
      <c r="E47" s="409"/>
      <c r="F47" s="409"/>
      <c r="G47" s="409"/>
      <c r="H47" s="409"/>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G29"/>
  <sheetViews>
    <sheetView zoomScaleNormal="100" workbookViewId="0">
      <pane xSplit="1" ySplit="4" topLeftCell="B5" activePane="bottomRight" state="frozen"/>
      <selection pane="topRight"/>
      <selection pane="bottomLeft"/>
      <selection pane="bottomRight" activeCell="B5" sqref="B5"/>
    </sheetView>
  </sheetViews>
  <sheetFormatPr defaultColWidth="9.109375" defaultRowHeight="13.2"/>
  <cols>
    <col min="1" max="1" width="9.5546875" style="4" bestFit="1" customWidth="1"/>
    <col min="2" max="2" width="93.5546875" style="4" customWidth="1"/>
    <col min="3" max="4" width="12.33203125" style="4" bestFit="1" customWidth="1"/>
    <col min="5" max="7" width="12.33203125" style="14" bestFit="1" customWidth="1"/>
    <col min="8" max="11" width="9.6640625" style="14" customWidth="1"/>
    <col min="12" max="16384" width="9.109375" style="14"/>
  </cols>
  <sheetData>
    <row r="1" spans="1:7">
      <c r="A1" s="2" t="s">
        <v>30</v>
      </c>
      <c r="B1" s="3" t="str">
        <f>Info!C2</f>
        <v>Terabank</v>
      </c>
      <c r="C1" s="3"/>
    </row>
    <row r="2" spans="1:7">
      <c r="A2" s="2" t="s">
        <v>31</v>
      </c>
      <c r="B2" s="309">
        <f>'1. key ratios'!B2</f>
        <v>45565</v>
      </c>
      <c r="C2" s="3"/>
    </row>
    <row r="3" spans="1:7">
      <c r="A3" s="2"/>
      <c r="B3" s="3"/>
      <c r="C3" s="3"/>
    </row>
    <row r="4" spans="1:7" ht="15" customHeight="1" thickBot="1">
      <c r="A4" s="4" t="s">
        <v>96</v>
      </c>
      <c r="B4" s="85" t="s">
        <v>187</v>
      </c>
      <c r="C4" s="17" t="s">
        <v>35</v>
      </c>
    </row>
    <row r="5" spans="1:7" ht="15" customHeight="1">
      <c r="A5" s="161" t="s">
        <v>6</v>
      </c>
      <c r="B5" s="162"/>
      <c r="C5" s="307" t="str">
        <f>INT((MONTH($B$2))/3)&amp;"Q"&amp;"-"&amp;YEAR($B$2)</f>
        <v>3Q-2024</v>
      </c>
      <c r="D5" s="307" t="str">
        <f>IF(INT(MONTH($B$2))=3, "4"&amp;"Q"&amp;"-"&amp;YEAR($B$2)-1, IF(INT(MONTH($B$2))=6, "1"&amp;"Q"&amp;"-"&amp;YEAR($B$2), IF(INT(MONTH($B$2))=9, "2"&amp;"Q"&amp;"-"&amp;YEAR($B$2),IF(INT(MONTH($B$2))=12, "3"&amp;"Q"&amp;"-"&amp;YEAR($B$2), 0))))</f>
        <v>2Q-2024</v>
      </c>
      <c r="E5" s="307" t="str">
        <f>IF(INT(MONTH($B$2))=3, "3"&amp;"Q"&amp;"-"&amp;YEAR($B$2)-1, IF(INT(MONTH($B$2))=6, "4"&amp;"Q"&amp;"-"&amp;YEAR($B$2)-1, IF(INT(MONTH($B$2))=9, "1"&amp;"Q"&amp;"-"&amp;YEAR($B$2),IF(INT(MONTH($B$2))=12, "2"&amp;"Q"&amp;"-"&amp;YEAR($B$2), 0))))</f>
        <v>1Q-2024</v>
      </c>
      <c r="F5" s="307" t="str">
        <f>IF(INT(MONTH($B$2))=3, "2"&amp;"Q"&amp;"-"&amp;YEAR($B$2)-1, IF(INT(MONTH($B$2))=6, "3"&amp;"Q"&amp;"-"&amp;YEAR($B$2)-1, IF(INT(MONTH($B$2))=9, "4"&amp;"Q"&amp;"-"&amp;YEAR($B$2)-1,IF(INT(MONTH($B$2))=12, "1"&amp;"Q"&amp;"-"&amp;YEAR($B$2), 0))))</f>
        <v>4Q-2023</v>
      </c>
      <c r="G5" s="308" t="str">
        <f>IF(INT(MONTH($B$2))=3, "1"&amp;"Q"&amp;"-"&amp;YEAR($B$2)-1, IF(INT(MONTH($B$2))=6, "2"&amp;"Q"&amp;"-"&amp;YEAR($B$2)-1, IF(INT(MONTH($B$2))=9, "3"&amp;"Q"&amp;"-"&amp;YEAR($B$2)-1,IF(INT(MONTH($B$2))=12, "4"&amp;"Q"&amp;"-"&amp;YEAR($B$2)-1, 0))))</f>
        <v>3Q-2023</v>
      </c>
    </row>
    <row r="6" spans="1:7" ht="15" customHeight="1">
      <c r="A6" s="18">
        <v>1</v>
      </c>
      <c r="B6" s="246" t="s">
        <v>191</v>
      </c>
      <c r="C6" s="306">
        <v>1389765334.2910295</v>
      </c>
      <c r="D6" s="306">
        <v>1380007632.4720359</v>
      </c>
      <c r="E6" s="306">
        <v>1270071428.1039405</v>
      </c>
      <c r="F6" s="306">
        <v>1261076183.084425</v>
      </c>
      <c r="G6" s="306">
        <v>1203682980.9504628</v>
      </c>
    </row>
    <row r="7" spans="1:7" ht="15" customHeight="1">
      <c r="A7" s="18">
        <v>1.1000000000000001</v>
      </c>
      <c r="B7" s="246" t="s">
        <v>357</v>
      </c>
      <c r="C7" s="524">
        <v>1345042861.6652462</v>
      </c>
      <c r="D7" s="524">
        <v>1334052852.1587818</v>
      </c>
      <c r="E7" s="524">
        <v>1226104856.814033</v>
      </c>
      <c r="F7" s="524">
        <v>1211837948.044946</v>
      </c>
      <c r="G7" s="524">
        <v>1169324214.2158442</v>
      </c>
    </row>
    <row r="8" spans="1:7">
      <c r="A8" s="18" t="s">
        <v>14</v>
      </c>
      <c r="B8" s="246" t="s">
        <v>95</v>
      </c>
      <c r="C8" s="524">
        <v>0</v>
      </c>
      <c r="D8" s="524">
        <v>0</v>
      </c>
      <c r="E8" s="524">
        <v>0</v>
      </c>
      <c r="F8" s="524">
        <v>0</v>
      </c>
      <c r="G8" s="524">
        <v>0</v>
      </c>
    </row>
    <row r="9" spans="1:7" ht="15" customHeight="1">
      <c r="A9" s="18">
        <v>1.2</v>
      </c>
      <c r="B9" s="247" t="s">
        <v>94</v>
      </c>
      <c r="C9" s="524">
        <v>43528736.62578328</v>
      </c>
      <c r="D9" s="524">
        <v>43696948.668454148</v>
      </c>
      <c r="E9" s="524">
        <v>40966727.429907568</v>
      </c>
      <c r="F9" s="524">
        <v>47339761.039479092</v>
      </c>
      <c r="G9" s="524">
        <v>32656724.734618783</v>
      </c>
    </row>
    <row r="10" spans="1:7" ht="15" customHeight="1">
      <c r="A10" s="18">
        <v>1.3</v>
      </c>
      <c r="B10" s="246" t="s">
        <v>28</v>
      </c>
      <c r="C10" s="524">
        <v>1193736</v>
      </c>
      <c r="D10" s="524">
        <v>2257831.6447999999</v>
      </c>
      <c r="E10" s="524">
        <v>2999843.86</v>
      </c>
      <c r="F10" s="524">
        <v>1898474</v>
      </c>
      <c r="G10" s="524">
        <v>1702042</v>
      </c>
    </row>
    <row r="11" spans="1:7" ht="15" customHeight="1">
      <c r="A11" s="18">
        <v>2</v>
      </c>
      <c r="B11" s="246" t="s">
        <v>188</v>
      </c>
      <c r="C11" s="524">
        <v>3577157.4302716758</v>
      </c>
      <c r="D11" s="524">
        <v>2317289.9530450967</v>
      </c>
      <c r="E11" s="524">
        <v>10106858.62886098</v>
      </c>
      <c r="F11" s="524">
        <v>13149533.439328006</v>
      </c>
      <c r="G11" s="524">
        <v>14351438.46045292</v>
      </c>
    </row>
    <row r="12" spans="1:7" ht="15" customHeight="1">
      <c r="A12" s="18">
        <v>3</v>
      </c>
      <c r="B12" s="246" t="s">
        <v>189</v>
      </c>
      <c r="C12" s="524">
        <v>128535367</v>
      </c>
      <c r="D12" s="524">
        <v>128535367</v>
      </c>
      <c r="E12" s="524">
        <v>128535367</v>
      </c>
      <c r="F12" s="524">
        <v>128535367</v>
      </c>
      <c r="G12" s="524">
        <v>110315745</v>
      </c>
    </row>
    <row r="13" spans="1:7" ht="15" customHeight="1" thickBot="1">
      <c r="A13" s="20">
        <v>4</v>
      </c>
      <c r="B13" s="21" t="s">
        <v>190</v>
      </c>
      <c r="C13" s="306">
        <v>1521877858.7213011</v>
      </c>
      <c r="D13" s="306">
        <v>1510860289.425081</v>
      </c>
      <c r="E13" s="306">
        <v>1408713653.7328014</v>
      </c>
      <c r="F13" s="306">
        <v>1402761083.5237529</v>
      </c>
      <c r="G13" s="306">
        <v>1328350164.4109159</v>
      </c>
    </row>
    <row r="14" spans="1:7">
      <c r="B14" s="24"/>
    </row>
    <row r="15" spans="1:7" ht="26.4">
      <c r="B15" s="24" t="s">
        <v>358</v>
      </c>
    </row>
    <row r="16" spans="1:7">
      <c r="B16" s="24"/>
    </row>
    <row r="17" s="14" customFormat="1" ht="10.199999999999999"/>
    <row r="18" s="14" customFormat="1" ht="10.199999999999999"/>
    <row r="19" s="14" customFormat="1" ht="10.199999999999999"/>
    <row r="20" s="14" customFormat="1" ht="10.199999999999999"/>
    <row r="21" s="14" customFormat="1" ht="10.199999999999999"/>
    <row r="22" s="14" customFormat="1" ht="10.199999999999999"/>
    <row r="23" s="14" customFormat="1" ht="10.199999999999999"/>
    <row r="24" s="14" customFormat="1" ht="10.199999999999999"/>
    <row r="25" s="14" customFormat="1" ht="10.199999999999999"/>
    <row r="26" s="14" customFormat="1" ht="10.199999999999999"/>
    <row r="27" s="14" customFormat="1" ht="10.199999999999999"/>
    <row r="28" s="14" customFormat="1" ht="10.199999999999999"/>
    <row r="29" s="14" customFormat="1" ht="10.199999999999999"/>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H31"/>
  <sheetViews>
    <sheetView zoomScaleNormal="100" workbookViewId="0">
      <pane xSplit="1" ySplit="4" topLeftCell="B5" activePane="bottomRight" state="frozen"/>
      <selection pane="topRight"/>
      <selection pane="bottomLeft"/>
      <selection pane="bottomRight" activeCell="B5" sqref="B5"/>
    </sheetView>
  </sheetViews>
  <sheetFormatPr defaultColWidth="9.109375" defaultRowHeight="13.8"/>
  <cols>
    <col min="1" max="1" width="9.5546875" style="4" bestFit="1" customWidth="1"/>
    <col min="2" max="2" width="65.5546875" style="4" customWidth="1"/>
    <col min="3" max="3" width="32.6640625" style="4" bestFit="1" customWidth="1"/>
    <col min="4" max="16384" width="9.109375" style="5"/>
  </cols>
  <sheetData>
    <row r="1" spans="1:8">
      <c r="A1" s="2" t="s">
        <v>30</v>
      </c>
      <c r="B1" s="3" t="str">
        <f>Info!C2</f>
        <v>Terabank</v>
      </c>
    </row>
    <row r="2" spans="1:8">
      <c r="A2" s="2" t="s">
        <v>31</v>
      </c>
      <c r="B2" s="309">
        <f>'1. key ratios'!B2</f>
        <v>45565</v>
      </c>
    </row>
    <row r="4" spans="1:8" ht="27.9" customHeight="1" thickBot="1">
      <c r="A4" s="25" t="s">
        <v>41</v>
      </c>
      <c r="B4" s="26" t="s">
        <v>163</v>
      </c>
      <c r="C4" s="27"/>
    </row>
    <row r="5" spans="1:8">
      <c r="A5" s="28"/>
      <c r="B5" s="303" t="s">
        <v>42</v>
      </c>
      <c r="C5" s="304" t="s">
        <v>371</v>
      </c>
    </row>
    <row r="6" spans="1:8">
      <c r="A6" s="29">
        <v>1</v>
      </c>
      <c r="B6" s="30" t="s">
        <v>719</v>
      </c>
      <c r="C6" s="31" t="s">
        <v>720</v>
      </c>
    </row>
    <row r="7" spans="1:8">
      <c r="A7" s="29">
        <v>2</v>
      </c>
      <c r="B7" s="30" t="s">
        <v>721</v>
      </c>
      <c r="C7" s="31" t="s">
        <v>722</v>
      </c>
    </row>
    <row r="8" spans="1:8">
      <c r="A8" s="29">
        <v>3</v>
      </c>
      <c r="B8" s="30" t="s">
        <v>723</v>
      </c>
      <c r="C8" s="31" t="s">
        <v>724</v>
      </c>
    </row>
    <row r="9" spans="1:8">
      <c r="A9" s="29">
        <v>4</v>
      </c>
      <c r="B9" s="30" t="s">
        <v>725</v>
      </c>
      <c r="C9" s="31" t="s">
        <v>724</v>
      </c>
    </row>
    <row r="10" spans="1:8">
      <c r="A10" s="29">
        <v>5</v>
      </c>
      <c r="B10" s="30" t="s">
        <v>726</v>
      </c>
      <c r="C10" s="31" t="s">
        <v>727</v>
      </c>
    </row>
    <row r="11" spans="1:8">
      <c r="A11" s="29">
        <v>6</v>
      </c>
      <c r="B11" s="30" t="s">
        <v>728</v>
      </c>
      <c r="C11" s="31" t="s">
        <v>724</v>
      </c>
    </row>
    <row r="12" spans="1:8">
      <c r="A12" s="29"/>
      <c r="B12" s="30"/>
      <c r="C12" s="31"/>
      <c r="H12" s="32"/>
    </row>
    <row r="13" spans="1:8">
      <c r="A13" s="29"/>
      <c r="B13" s="539"/>
      <c r="C13" s="540"/>
      <c r="H13" s="32"/>
    </row>
    <row r="14" spans="1:8" ht="26.4">
      <c r="A14" s="29"/>
      <c r="B14" s="144" t="s">
        <v>43</v>
      </c>
      <c r="C14" s="305" t="s">
        <v>372</v>
      </c>
    </row>
    <row r="15" spans="1:8">
      <c r="A15" s="29">
        <v>1</v>
      </c>
      <c r="B15" s="30" t="s">
        <v>717</v>
      </c>
      <c r="C15" s="33" t="s">
        <v>729</v>
      </c>
    </row>
    <row r="16" spans="1:8">
      <c r="A16" s="29">
        <v>2</v>
      </c>
      <c r="B16" s="30" t="s">
        <v>730</v>
      </c>
      <c r="C16" s="33" t="s">
        <v>731</v>
      </c>
    </row>
    <row r="17" spans="1:3">
      <c r="A17" s="29">
        <v>3</v>
      </c>
      <c r="B17" s="30" t="s">
        <v>732</v>
      </c>
      <c r="C17" s="33" t="s">
        <v>733</v>
      </c>
    </row>
    <row r="18" spans="1:3">
      <c r="A18" s="29">
        <v>4</v>
      </c>
      <c r="B18" s="30" t="s">
        <v>734</v>
      </c>
      <c r="C18" s="33" t="s">
        <v>735</v>
      </c>
    </row>
    <row r="19" spans="1:3">
      <c r="A19" s="29">
        <v>5</v>
      </c>
      <c r="B19" s="30" t="s">
        <v>736</v>
      </c>
      <c r="C19" s="33" t="s">
        <v>737</v>
      </c>
    </row>
    <row r="20" spans="1:3">
      <c r="A20" s="29"/>
      <c r="B20" s="30"/>
      <c r="C20" s="33"/>
    </row>
    <row r="21" spans="1:3" ht="30" customHeight="1">
      <c r="A21" s="29"/>
      <c r="B21" s="565" t="s">
        <v>44</v>
      </c>
      <c r="C21" s="566"/>
    </row>
    <row r="22" spans="1:3">
      <c r="A22" s="29">
        <v>1</v>
      </c>
      <c r="B22" s="30" t="s">
        <v>738</v>
      </c>
      <c r="C22" s="525">
        <v>0.65</v>
      </c>
    </row>
    <row r="23" spans="1:3">
      <c r="A23" s="29">
        <v>2</v>
      </c>
      <c r="B23" s="30" t="s">
        <v>739</v>
      </c>
      <c r="C23" s="525">
        <v>0.15</v>
      </c>
    </row>
    <row r="24" spans="1:3">
      <c r="A24" s="29">
        <v>3</v>
      </c>
      <c r="B24" s="30" t="s">
        <v>740</v>
      </c>
      <c r="C24" s="525">
        <v>0.15</v>
      </c>
    </row>
    <row r="25" spans="1:3">
      <c r="A25" s="29">
        <v>4</v>
      </c>
      <c r="B25" s="30" t="s">
        <v>741</v>
      </c>
      <c r="C25" s="525">
        <v>0.05</v>
      </c>
    </row>
    <row r="26" spans="1:3" ht="15.75" customHeight="1">
      <c r="A26" s="29"/>
      <c r="B26" s="30"/>
      <c r="C26" s="31"/>
    </row>
    <row r="27" spans="1:3" ht="29.25" customHeight="1">
      <c r="A27" s="29"/>
      <c r="B27" s="565" t="s">
        <v>45</v>
      </c>
      <c r="C27" s="566"/>
    </row>
    <row r="28" spans="1:3">
      <c r="A28" s="29">
        <v>1</v>
      </c>
      <c r="B28" s="30" t="s">
        <v>738</v>
      </c>
      <c r="C28" s="525">
        <v>0.65</v>
      </c>
    </row>
    <row r="29" spans="1:3">
      <c r="A29" s="526">
        <v>2</v>
      </c>
      <c r="B29" s="30" t="s">
        <v>739</v>
      </c>
      <c r="C29" s="525">
        <v>0.15</v>
      </c>
    </row>
    <row r="30" spans="1:3">
      <c r="A30" s="526">
        <v>3</v>
      </c>
      <c r="B30" s="30" t="s">
        <v>740</v>
      </c>
      <c r="C30" s="525">
        <v>0.15</v>
      </c>
    </row>
    <row r="31" spans="1:3" ht="14.4" thickBot="1">
      <c r="A31" s="34">
        <v>4</v>
      </c>
      <c r="B31" s="30" t="s">
        <v>741</v>
      </c>
      <c r="C31" s="525">
        <v>0.05</v>
      </c>
    </row>
  </sheetData>
  <mergeCells count="2">
    <mergeCell ref="B27:C27"/>
    <mergeCell ref="B21:C21"/>
  </mergeCells>
  <dataValidations count="1">
    <dataValidation type="list" allowBlank="1" showInputMessage="1" showErrorMessage="1" sqref="C6:C13" xr:uid="{00000000-0002-0000-0600-000000000000}">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92D050"/>
  </sheetPr>
  <dimension ref="A1:G53"/>
  <sheetViews>
    <sheetView zoomScale="70" zoomScaleNormal="70" workbookViewId="0">
      <pane xSplit="1" ySplit="5" topLeftCell="B6" activePane="bottomRight" state="frozen"/>
      <selection pane="topRight"/>
      <selection pane="bottomLeft"/>
      <selection pane="bottomRight" activeCell="B6" sqref="B6:B7"/>
    </sheetView>
  </sheetViews>
  <sheetFormatPr defaultColWidth="9.109375" defaultRowHeight="13.8"/>
  <cols>
    <col min="1" max="1" width="9.5546875" style="4" bestFit="1" customWidth="1"/>
    <col min="2" max="2" width="54.33203125" style="4" customWidth="1"/>
    <col min="3" max="3" width="28" style="4" customWidth="1"/>
    <col min="4" max="4" width="22.44140625" style="4" customWidth="1"/>
    <col min="5" max="5" width="22.33203125" style="4" customWidth="1"/>
    <col min="6" max="6" width="12" style="5" bestFit="1" customWidth="1"/>
    <col min="7" max="7" width="12.5546875" style="5" bestFit="1" customWidth="1"/>
    <col min="8" max="16384" width="9.109375" style="5"/>
  </cols>
  <sheetData>
    <row r="1" spans="1:5">
      <c r="A1" s="23" t="s">
        <v>30</v>
      </c>
      <c r="B1" s="3" t="str">
        <f>Info!C2</f>
        <v>Terabank</v>
      </c>
    </row>
    <row r="2" spans="1:5" s="2" customFormat="1" ht="15.75" customHeight="1">
      <c r="A2" s="23" t="s">
        <v>31</v>
      </c>
      <c r="B2" s="309">
        <f>'1. key ratios'!B2</f>
        <v>45565</v>
      </c>
    </row>
    <row r="3" spans="1:5" s="2" customFormat="1" ht="15.75" customHeight="1">
      <c r="A3" s="23"/>
    </row>
    <row r="4" spans="1:5" s="2" customFormat="1" ht="15.75" customHeight="1" thickBot="1">
      <c r="A4" s="197" t="s">
        <v>99</v>
      </c>
      <c r="B4" s="571" t="s">
        <v>225</v>
      </c>
      <c r="C4" s="572"/>
      <c r="D4" s="572"/>
      <c r="E4" s="572"/>
    </row>
    <row r="5" spans="1:5" s="38" customFormat="1" ht="17.399999999999999" customHeight="1">
      <c r="A5" s="147"/>
      <c r="B5" s="148"/>
      <c r="C5" s="36" t="s">
        <v>0</v>
      </c>
      <c r="D5" s="36" t="s">
        <v>1</v>
      </c>
      <c r="E5" s="37" t="s">
        <v>2</v>
      </c>
    </row>
    <row r="6" spans="1:5" ht="14.4" customHeight="1">
      <c r="A6" s="102"/>
      <c r="B6" s="567" t="s">
        <v>232</v>
      </c>
      <c r="C6" s="567" t="s">
        <v>660</v>
      </c>
      <c r="D6" s="569" t="s">
        <v>98</v>
      </c>
      <c r="E6" s="570"/>
    </row>
    <row r="7" spans="1:5" ht="99.6" customHeight="1">
      <c r="A7" s="102"/>
      <c r="B7" s="568"/>
      <c r="C7" s="567"/>
      <c r="D7" s="232" t="s">
        <v>97</v>
      </c>
      <c r="E7" s="233" t="s">
        <v>233</v>
      </c>
    </row>
    <row r="8" spans="1:5" ht="20.399999999999999">
      <c r="A8" s="357">
        <v>1</v>
      </c>
      <c r="B8" s="358" t="s">
        <v>561</v>
      </c>
      <c r="C8" s="410">
        <v>240356910.29000002</v>
      </c>
      <c r="D8" s="410">
        <v>0</v>
      </c>
      <c r="E8" s="410">
        <v>240356910.29000002</v>
      </c>
    </row>
    <row r="9" spans="1:5" ht="14.4">
      <c r="A9" s="357">
        <v>1.1000000000000001</v>
      </c>
      <c r="B9" s="359" t="s">
        <v>562</v>
      </c>
      <c r="C9" s="410">
        <v>56428717.689999998</v>
      </c>
      <c r="D9" s="410">
        <v>0</v>
      </c>
      <c r="E9" s="410">
        <v>56428717.689999998</v>
      </c>
    </row>
    <row r="10" spans="1:5" ht="14.4">
      <c r="A10" s="357">
        <v>1.2</v>
      </c>
      <c r="B10" s="359" t="s">
        <v>563</v>
      </c>
      <c r="C10" s="410">
        <v>139992291.13</v>
      </c>
      <c r="D10" s="410">
        <v>0</v>
      </c>
      <c r="E10" s="410">
        <v>139992291.13</v>
      </c>
    </row>
    <row r="11" spans="1:5" ht="14.4">
      <c r="A11" s="357">
        <v>1.3</v>
      </c>
      <c r="B11" s="359" t="s">
        <v>564</v>
      </c>
      <c r="C11" s="410">
        <v>43935901.469999999</v>
      </c>
      <c r="D11" s="410">
        <v>0</v>
      </c>
      <c r="E11" s="410">
        <v>43935901.469999999</v>
      </c>
    </row>
    <row r="12" spans="1:5" ht="14.4">
      <c r="A12" s="357">
        <v>2</v>
      </c>
      <c r="B12" s="360" t="s">
        <v>565</v>
      </c>
      <c r="C12" s="410">
        <v>0</v>
      </c>
      <c r="D12" s="410">
        <v>0</v>
      </c>
      <c r="E12" s="410">
        <v>0</v>
      </c>
    </row>
    <row r="13" spans="1:5" ht="14.4">
      <c r="A13" s="357">
        <v>2.1</v>
      </c>
      <c r="B13" s="361" t="s">
        <v>566</v>
      </c>
      <c r="C13" s="410">
        <v>0</v>
      </c>
      <c r="D13" s="410">
        <v>0</v>
      </c>
      <c r="E13" s="410">
        <v>0</v>
      </c>
    </row>
    <row r="14" spans="1:5" ht="20.399999999999999">
      <c r="A14" s="357">
        <v>3</v>
      </c>
      <c r="B14" s="362" t="s">
        <v>567</v>
      </c>
      <c r="C14" s="410">
        <v>0</v>
      </c>
      <c r="D14" s="410">
        <v>0</v>
      </c>
      <c r="E14" s="410">
        <v>0</v>
      </c>
    </row>
    <row r="15" spans="1:5" ht="14.4">
      <c r="A15" s="357">
        <v>4</v>
      </c>
      <c r="B15" s="363" t="s">
        <v>568</v>
      </c>
      <c r="C15" s="410">
        <v>0</v>
      </c>
      <c r="D15" s="410">
        <v>0</v>
      </c>
      <c r="E15" s="410">
        <v>0</v>
      </c>
    </row>
    <row r="16" spans="1:5" ht="20.399999999999999">
      <c r="A16" s="357">
        <v>5</v>
      </c>
      <c r="B16" s="364" t="s">
        <v>569</v>
      </c>
      <c r="C16" s="410">
        <v>0</v>
      </c>
      <c r="D16" s="410">
        <v>0</v>
      </c>
      <c r="E16" s="410">
        <v>0</v>
      </c>
    </row>
    <row r="17" spans="1:5" ht="14.4">
      <c r="A17" s="357">
        <v>5.0999999999999996</v>
      </c>
      <c r="B17" s="365" t="s">
        <v>570</v>
      </c>
      <c r="C17" s="410">
        <v>0</v>
      </c>
      <c r="D17" s="410">
        <v>0</v>
      </c>
      <c r="E17" s="410">
        <v>0</v>
      </c>
    </row>
    <row r="18" spans="1:5" ht="14.4">
      <c r="A18" s="357">
        <v>5.2</v>
      </c>
      <c r="B18" s="365" t="s">
        <v>571</v>
      </c>
      <c r="C18" s="410">
        <v>0</v>
      </c>
      <c r="D18" s="410">
        <v>0</v>
      </c>
      <c r="E18" s="410">
        <v>0</v>
      </c>
    </row>
    <row r="19" spans="1:5" ht="14.4">
      <c r="A19" s="357">
        <v>5.3</v>
      </c>
      <c r="B19" s="366" t="s">
        <v>572</v>
      </c>
      <c r="C19" s="410">
        <v>0</v>
      </c>
      <c r="D19" s="410">
        <v>0</v>
      </c>
      <c r="E19" s="410">
        <v>0</v>
      </c>
    </row>
    <row r="20" spans="1:5" ht="14.4">
      <c r="A20" s="357">
        <v>6</v>
      </c>
      <c r="B20" s="362" t="s">
        <v>573</v>
      </c>
      <c r="C20" s="410">
        <v>1540503251.3704476</v>
      </c>
      <c r="D20" s="410">
        <v>0</v>
      </c>
      <c r="E20" s="410">
        <v>1540503251.3704476</v>
      </c>
    </row>
    <row r="21" spans="1:5" ht="14.4">
      <c r="A21" s="357">
        <v>6.1</v>
      </c>
      <c r="B21" s="365" t="s">
        <v>571</v>
      </c>
      <c r="C21" s="410">
        <v>161756742.56367603</v>
      </c>
      <c r="D21" s="410">
        <v>0</v>
      </c>
      <c r="E21" s="410">
        <v>161756742.56367603</v>
      </c>
    </row>
    <row r="22" spans="1:5" ht="14.4">
      <c r="A22" s="357">
        <v>6.2</v>
      </c>
      <c r="B22" s="366" t="s">
        <v>572</v>
      </c>
      <c r="C22" s="410">
        <v>1378746508.8067718</v>
      </c>
      <c r="D22" s="410">
        <v>0</v>
      </c>
      <c r="E22" s="410">
        <v>1378746508.8067718</v>
      </c>
    </row>
    <row r="23" spans="1:5" ht="14.4">
      <c r="A23" s="357">
        <v>7</v>
      </c>
      <c r="B23" s="360" t="s">
        <v>574</v>
      </c>
      <c r="C23" s="410">
        <v>2538</v>
      </c>
      <c r="D23" s="410">
        <v>0</v>
      </c>
      <c r="E23" s="410">
        <v>2538</v>
      </c>
    </row>
    <row r="24" spans="1:5" ht="20.399999999999999">
      <c r="A24" s="357">
        <v>8</v>
      </c>
      <c r="B24" s="367" t="s">
        <v>575</v>
      </c>
      <c r="C24" s="410">
        <v>0</v>
      </c>
      <c r="D24" s="410">
        <v>0</v>
      </c>
      <c r="E24" s="410">
        <v>0</v>
      </c>
    </row>
    <row r="25" spans="1:5" ht="14.4">
      <c r="A25" s="357">
        <v>9</v>
      </c>
      <c r="B25" s="363" t="s">
        <v>576</v>
      </c>
      <c r="C25" s="410">
        <v>27990504</v>
      </c>
      <c r="D25" s="410">
        <v>0</v>
      </c>
      <c r="E25" s="410">
        <v>27990504</v>
      </c>
    </row>
    <row r="26" spans="1:5" ht="14.4">
      <c r="A26" s="357">
        <v>9.1</v>
      </c>
      <c r="B26" s="365" t="s">
        <v>577</v>
      </c>
      <c r="C26" s="410">
        <v>27990504</v>
      </c>
      <c r="D26" s="410">
        <v>0</v>
      </c>
      <c r="E26" s="410">
        <v>27990504</v>
      </c>
    </row>
    <row r="27" spans="1:5" ht="14.4">
      <c r="A27" s="357">
        <v>9.1999999999999993</v>
      </c>
      <c r="B27" s="365" t="s">
        <v>578</v>
      </c>
      <c r="C27" s="410">
        <v>0</v>
      </c>
      <c r="D27" s="410">
        <v>0</v>
      </c>
      <c r="E27" s="410">
        <v>0</v>
      </c>
    </row>
    <row r="28" spans="1:5" ht="14.4">
      <c r="A28" s="357">
        <v>10</v>
      </c>
      <c r="B28" s="363" t="s">
        <v>579</v>
      </c>
      <c r="C28" s="410">
        <v>30084628</v>
      </c>
      <c r="D28" s="410">
        <v>30084628</v>
      </c>
      <c r="E28" s="410">
        <v>0</v>
      </c>
    </row>
    <row r="29" spans="1:5" ht="14.4">
      <c r="A29" s="357">
        <v>10.1</v>
      </c>
      <c r="B29" s="365" t="s">
        <v>580</v>
      </c>
      <c r="C29" s="410">
        <v>20374000</v>
      </c>
      <c r="D29" s="410">
        <v>20374000</v>
      </c>
      <c r="E29" s="410">
        <v>0</v>
      </c>
    </row>
    <row r="30" spans="1:5" ht="14.4">
      <c r="A30" s="357">
        <v>10.199999999999999</v>
      </c>
      <c r="B30" s="365" t="s">
        <v>581</v>
      </c>
      <c r="C30" s="410">
        <v>9710628</v>
      </c>
      <c r="D30" s="410">
        <v>9710628</v>
      </c>
      <c r="E30" s="410">
        <v>0</v>
      </c>
    </row>
    <row r="31" spans="1:5" ht="14.4">
      <c r="A31" s="357">
        <v>11</v>
      </c>
      <c r="B31" s="363" t="s">
        <v>582</v>
      </c>
      <c r="C31" s="410">
        <v>4879777.011521427</v>
      </c>
      <c r="D31" s="410">
        <v>0</v>
      </c>
      <c r="E31" s="410">
        <v>4879777.011521427</v>
      </c>
    </row>
    <row r="32" spans="1:5" ht="14.4">
      <c r="A32" s="357">
        <v>11.1</v>
      </c>
      <c r="B32" s="365" t="s">
        <v>583</v>
      </c>
      <c r="C32" s="410">
        <v>4879777.011521427</v>
      </c>
      <c r="D32" s="410">
        <v>0</v>
      </c>
      <c r="E32" s="410">
        <v>4879777.011521427</v>
      </c>
    </row>
    <row r="33" spans="1:7" ht="14.4">
      <c r="A33" s="357">
        <v>11.2</v>
      </c>
      <c r="B33" s="365" t="s">
        <v>584</v>
      </c>
      <c r="C33" s="410">
        <v>0</v>
      </c>
      <c r="D33" s="410">
        <v>0</v>
      </c>
      <c r="E33" s="410">
        <v>0</v>
      </c>
    </row>
    <row r="34" spans="1:7" ht="14.4">
      <c r="A34" s="357">
        <v>13</v>
      </c>
      <c r="B34" s="363" t="s">
        <v>585</v>
      </c>
      <c r="C34" s="410">
        <v>41354573.628448531</v>
      </c>
      <c r="D34" s="410">
        <v>0</v>
      </c>
      <c r="E34" s="410">
        <v>41354573.628448531</v>
      </c>
    </row>
    <row r="35" spans="1:7" ht="14.4">
      <c r="A35" s="357">
        <v>13.1</v>
      </c>
      <c r="B35" s="368" t="s">
        <v>586</v>
      </c>
      <c r="C35" s="410">
        <v>30246982</v>
      </c>
      <c r="D35" s="410">
        <v>0</v>
      </c>
      <c r="E35" s="410">
        <v>30246982</v>
      </c>
    </row>
    <row r="36" spans="1:7" ht="14.4">
      <c r="A36" s="357">
        <v>13.2</v>
      </c>
      <c r="B36" s="368" t="s">
        <v>587</v>
      </c>
      <c r="C36" s="410">
        <v>0</v>
      </c>
      <c r="D36" s="410">
        <v>0</v>
      </c>
      <c r="E36" s="410">
        <v>0</v>
      </c>
    </row>
    <row r="37" spans="1:7" ht="27" thickBot="1">
      <c r="A37" s="105"/>
      <c r="B37" s="198" t="s">
        <v>234</v>
      </c>
      <c r="C37" s="149">
        <v>1885172182.3004174</v>
      </c>
      <c r="D37" s="149">
        <v>30084628</v>
      </c>
      <c r="E37" s="149">
        <v>1855087554.3004174</v>
      </c>
    </row>
    <row r="38" spans="1:7">
      <c r="A38" s="5"/>
      <c r="B38" s="5"/>
      <c r="C38" s="5"/>
      <c r="D38" s="5"/>
      <c r="E38" s="5"/>
    </row>
    <row r="39" spans="1:7">
      <c r="A39" s="5"/>
      <c r="B39" s="5"/>
      <c r="C39" s="5"/>
      <c r="D39" s="5"/>
      <c r="E39" s="5"/>
    </row>
    <row r="41" spans="1:7" s="4" customFormat="1">
      <c r="B41" s="40"/>
      <c r="F41" s="5"/>
      <c r="G41" s="5"/>
    </row>
    <row r="42" spans="1:7" s="4" customFormat="1">
      <c r="B42" s="40"/>
      <c r="F42" s="5"/>
      <c r="G42" s="5"/>
    </row>
    <row r="43" spans="1:7" s="4" customFormat="1">
      <c r="B43" s="40"/>
      <c r="F43" s="5"/>
      <c r="G43" s="5"/>
    </row>
    <row r="44" spans="1:7" s="4" customFormat="1">
      <c r="B44" s="40"/>
      <c r="F44" s="5"/>
      <c r="G44" s="5"/>
    </row>
    <row r="45" spans="1:7" s="4" customFormat="1">
      <c r="B45" s="40"/>
      <c r="F45" s="5"/>
      <c r="G45" s="5"/>
    </row>
    <row r="46" spans="1:7" s="4" customFormat="1">
      <c r="B46" s="40"/>
      <c r="F46" s="5"/>
      <c r="G46" s="5"/>
    </row>
    <row r="47" spans="1:7" s="4" customFormat="1">
      <c r="B47" s="40"/>
      <c r="F47" s="5"/>
      <c r="G47" s="5"/>
    </row>
    <row r="48" spans="1:7" s="4" customFormat="1">
      <c r="B48" s="40"/>
      <c r="F48" s="5"/>
      <c r="G48" s="5"/>
    </row>
    <row r="49" spans="2:7" s="4" customFormat="1">
      <c r="B49" s="40"/>
      <c r="F49" s="5"/>
      <c r="G49" s="5"/>
    </row>
    <row r="50" spans="2:7" s="4" customFormat="1">
      <c r="B50" s="40"/>
      <c r="F50" s="5"/>
      <c r="G50" s="5"/>
    </row>
    <row r="51" spans="2:7" s="4" customFormat="1">
      <c r="B51" s="40"/>
      <c r="F51" s="5"/>
      <c r="G51" s="5"/>
    </row>
    <row r="52" spans="2:7" s="4" customFormat="1">
      <c r="B52" s="40"/>
      <c r="F52" s="5"/>
      <c r="G52" s="5"/>
    </row>
    <row r="53" spans="2:7" s="4" customFormat="1">
      <c r="B53" s="40"/>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F33"/>
  <sheetViews>
    <sheetView zoomScaleNormal="100" workbookViewId="0">
      <pane xSplit="1" ySplit="4" topLeftCell="B5" activePane="bottomRight" state="frozen"/>
      <selection pane="topRight"/>
      <selection pane="bottomLeft"/>
      <selection pane="bottomRight" activeCell="B5" sqref="B5"/>
    </sheetView>
  </sheetViews>
  <sheetFormatPr defaultColWidth="9.109375" defaultRowHeight="13.2" outlineLevelRow="1"/>
  <cols>
    <col min="1" max="1" width="9.5546875" style="4" bestFit="1" customWidth="1"/>
    <col min="2" max="2" width="114.33203125" style="4" customWidth="1"/>
    <col min="3" max="3" width="18.88671875" style="4" customWidth="1"/>
    <col min="4" max="4" width="25.44140625" style="4" customWidth="1"/>
    <col min="5" max="5" width="24.33203125" style="4" customWidth="1"/>
    <col min="6" max="6" width="24" style="4" customWidth="1"/>
    <col min="7" max="7" width="10" style="4" bestFit="1" customWidth="1"/>
    <col min="8" max="8" width="12" style="4" bestFit="1" customWidth="1"/>
    <col min="9" max="9" width="12.5546875" style="4" bestFit="1" customWidth="1"/>
    <col min="10" max="16384" width="9.109375" style="4"/>
  </cols>
  <sheetData>
    <row r="1" spans="1:6">
      <c r="A1" s="2" t="s">
        <v>30</v>
      </c>
      <c r="B1" s="3" t="str">
        <f>Info!C2</f>
        <v>Terabank</v>
      </c>
    </row>
    <row r="2" spans="1:6" s="2" customFormat="1" ht="15.75" customHeight="1">
      <c r="A2" s="2" t="s">
        <v>31</v>
      </c>
      <c r="B2" s="309">
        <f>'1. key ratios'!B2</f>
        <v>45565</v>
      </c>
      <c r="C2" s="4"/>
      <c r="D2" s="4"/>
      <c r="E2" s="4"/>
      <c r="F2" s="4"/>
    </row>
    <row r="3" spans="1:6" s="2" customFormat="1" ht="15.75" customHeight="1">
      <c r="C3" s="4"/>
      <c r="D3" s="4"/>
      <c r="E3" s="4"/>
      <c r="F3" s="4"/>
    </row>
    <row r="4" spans="1:6" s="2" customFormat="1" ht="13.8" thickBot="1">
      <c r="A4" s="2" t="s">
        <v>46</v>
      </c>
      <c r="B4" s="199" t="s">
        <v>554</v>
      </c>
      <c r="C4" s="35" t="s">
        <v>35</v>
      </c>
      <c r="D4" s="4"/>
      <c r="E4" s="4"/>
      <c r="F4" s="4"/>
    </row>
    <row r="5" spans="1:6">
      <c r="A5" s="153">
        <v>1</v>
      </c>
      <c r="B5" s="200" t="s">
        <v>556</v>
      </c>
      <c r="C5" s="154">
        <f>'7. LI1'!E37</f>
        <v>1855087554.3004174</v>
      </c>
    </row>
    <row r="6" spans="1:6">
      <c r="A6" s="41">
        <v>2.1</v>
      </c>
      <c r="B6" s="103" t="s">
        <v>214</v>
      </c>
      <c r="C6" s="94">
        <v>96518264.42729035</v>
      </c>
    </row>
    <row r="7" spans="1:6" s="24" customFormat="1" outlineLevel="1">
      <c r="A7" s="18">
        <v>2.2000000000000002</v>
      </c>
      <c r="B7" s="19" t="s">
        <v>215</v>
      </c>
      <c r="C7" s="94">
        <v>59686800</v>
      </c>
    </row>
    <row r="8" spans="1:6" s="24" customFormat="1">
      <c r="A8" s="18">
        <v>3</v>
      </c>
      <c r="B8" s="151" t="s">
        <v>555</v>
      </c>
      <c r="C8" s="155">
        <f>SUM(C5:C7)</f>
        <v>2011292618.7277079</v>
      </c>
    </row>
    <row r="9" spans="1:6">
      <c r="A9" s="41">
        <v>4</v>
      </c>
      <c r="B9" s="42" t="s">
        <v>48</v>
      </c>
      <c r="C9" s="94">
        <v>0</v>
      </c>
    </row>
    <row r="10" spans="1:6" s="24" customFormat="1" outlineLevel="1">
      <c r="A10" s="18">
        <v>5.0999999999999996</v>
      </c>
      <c r="B10" s="19" t="s">
        <v>216</v>
      </c>
      <c r="C10" s="94">
        <v>-46566531.742185161</v>
      </c>
    </row>
    <row r="11" spans="1:6" s="24" customFormat="1" outlineLevel="1">
      <c r="A11" s="18">
        <v>5.2</v>
      </c>
      <c r="B11" s="19" t="s">
        <v>217</v>
      </c>
      <c r="C11" s="94">
        <v>-58493064</v>
      </c>
    </row>
    <row r="12" spans="1:6" s="24" customFormat="1">
      <c r="A12" s="18">
        <v>6</v>
      </c>
      <c r="B12" s="150" t="s">
        <v>359</v>
      </c>
      <c r="C12" s="94">
        <v>0</v>
      </c>
    </row>
    <row r="13" spans="1:6" s="24" customFormat="1" ht="13.8" thickBot="1">
      <c r="A13" s="20">
        <v>7</v>
      </c>
      <c r="B13" s="152" t="s">
        <v>177</v>
      </c>
      <c r="C13" s="156">
        <f>SUM(C8:C12)</f>
        <v>1906233022.9855227</v>
      </c>
    </row>
    <row r="15" spans="1:6" ht="26.4">
      <c r="B15" s="24" t="s">
        <v>360</v>
      </c>
    </row>
    <row r="17" spans="1:2" ht="13.8">
      <c r="A17" s="163"/>
      <c r="B17" s="164"/>
    </row>
    <row r="18" spans="1:2" ht="14.4">
      <c r="A18" s="168"/>
      <c r="B18" s="169"/>
    </row>
    <row r="19" spans="1:2" ht="13.8">
      <c r="A19" s="170"/>
      <c r="B19" s="165"/>
    </row>
    <row r="20" spans="1:2" ht="13.8">
      <c r="A20" s="171"/>
      <c r="B20" s="166"/>
    </row>
    <row r="21" spans="1:2" ht="13.8">
      <c r="A21" s="171"/>
      <c r="B21" s="169"/>
    </row>
    <row r="22" spans="1:2" ht="13.8">
      <c r="A22" s="170"/>
      <c r="B22" s="167"/>
    </row>
    <row r="23" spans="1:2" ht="13.8">
      <c r="A23" s="171"/>
      <c r="B23" s="166"/>
    </row>
    <row r="24" spans="1:2" ht="13.8">
      <c r="A24" s="171"/>
      <c r="B24" s="166"/>
    </row>
    <row r="25" spans="1:2" ht="13.8">
      <c r="A25" s="171"/>
      <c r="B25" s="172"/>
    </row>
    <row r="26" spans="1:2" ht="13.8">
      <c r="A26" s="171"/>
      <c r="B26" s="169"/>
    </row>
    <row r="27" spans="1:2">
      <c r="B27" s="40"/>
    </row>
    <row r="28" spans="1:2">
      <c r="B28" s="40"/>
    </row>
    <row r="29" spans="1:2">
      <c r="B29" s="40"/>
    </row>
    <row r="30" spans="1:2">
      <c r="B30" s="40"/>
    </row>
    <row r="31" spans="1:2">
      <c r="B31" s="40"/>
    </row>
    <row r="32" spans="1:2">
      <c r="B32" s="40"/>
    </row>
    <row r="33" spans="2:2">
      <c r="B33" s="40"/>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92D050"/>
  </sheetPr>
  <dimension ref="A1:C56"/>
  <sheetViews>
    <sheetView zoomScale="90" zoomScaleNormal="90" workbookViewId="0">
      <pane xSplit="1" ySplit="5" topLeftCell="B6" activePane="bottomRight" state="frozen"/>
      <selection pane="topRight"/>
      <selection pane="bottomLeft"/>
      <selection pane="bottomRight" activeCell="B6" sqref="B6"/>
    </sheetView>
  </sheetViews>
  <sheetFormatPr defaultColWidth="9.109375" defaultRowHeight="13.2"/>
  <cols>
    <col min="1" max="1" width="9.5546875" style="4" bestFit="1" customWidth="1"/>
    <col min="2" max="2" width="132.44140625" style="4" customWidth="1"/>
    <col min="3" max="3" width="18.44140625" style="4" customWidth="1"/>
    <col min="4" max="16384" width="9.109375" style="4"/>
  </cols>
  <sheetData>
    <row r="1" spans="1:3">
      <c r="A1" s="2" t="s">
        <v>30</v>
      </c>
      <c r="B1" s="3" t="str">
        <f>Info!C2</f>
        <v>Terabank</v>
      </c>
    </row>
    <row r="2" spans="1:3" s="2" customFormat="1" ht="15.75" customHeight="1">
      <c r="A2" s="2" t="s">
        <v>31</v>
      </c>
      <c r="B2" s="309">
        <f>'1. key ratios'!B2</f>
        <v>45565</v>
      </c>
    </row>
    <row r="3" spans="1:3" s="2" customFormat="1" ht="15.75" customHeight="1"/>
    <row r="4" spans="1:3" ht="13.8" thickBot="1">
      <c r="A4" s="4" t="s">
        <v>143</v>
      </c>
      <c r="B4" s="85" t="s">
        <v>142</v>
      </c>
    </row>
    <row r="5" spans="1:3">
      <c r="A5" s="44" t="s">
        <v>6</v>
      </c>
      <c r="B5" s="45"/>
      <c r="C5" s="46" t="s">
        <v>35</v>
      </c>
    </row>
    <row r="6" spans="1:3">
      <c r="A6" s="47">
        <v>1</v>
      </c>
      <c r="B6" s="48" t="s">
        <v>141</v>
      </c>
      <c r="C6" s="49">
        <v>274718153</v>
      </c>
    </row>
    <row r="7" spans="1:3">
      <c r="A7" s="47">
        <v>2</v>
      </c>
      <c r="B7" s="50" t="s">
        <v>140</v>
      </c>
      <c r="C7" s="51">
        <v>121372000</v>
      </c>
    </row>
    <row r="8" spans="1:3">
      <c r="A8" s="47">
        <v>3</v>
      </c>
      <c r="B8" s="52" t="s">
        <v>139</v>
      </c>
      <c r="C8" s="51">
        <v>0</v>
      </c>
    </row>
    <row r="9" spans="1:3">
      <c r="A9" s="47">
        <v>4</v>
      </c>
      <c r="B9" s="52" t="s">
        <v>138</v>
      </c>
      <c r="C9" s="51">
        <v>0</v>
      </c>
    </row>
    <row r="10" spans="1:3">
      <c r="A10" s="47">
        <v>5</v>
      </c>
      <c r="B10" s="52" t="s">
        <v>137</v>
      </c>
      <c r="C10" s="51">
        <v>0</v>
      </c>
    </row>
    <row r="11" spans="1:3">
      <c r="A11" s="47">
        <v>6</v>
      </c>
      <c r="B11" s="53" t="s">
        <v>136</v>
      </c>
      <c r="C11" s="51">
        <v>153346153</v>
      </c>
    </row>
    <row r="12" spans="1:3" s="24" customFormat="1">
      <c r="A12" s="47">
        <v>7</v>
      </c>
      <c r="B12" s="48" t="s">
        <v>135</v>
      </c>
      <c r="C12" s="54">
        <v>30084628</v>
      </c>
    </row>
    <row r="13" spans="1:3" s="24" customFormat="1">
      <c r="A13" s="47">
        <v>8</v>
      </c>
      <c r="B13" s="55" t="s">
        <v>134</v>
      </c>
      <c r="C13" s="56">
        <v>0</v>
      </c>
    </row>
    <row r="14" spans="1:3" s="24" customFormat="1" ht="26.4">
      <c r="A14" s="47">
        <v>9</v>
      </c>
      <c r="B14" s="57" t="s">
        <v>133</v>
      </c>
      <c r="C14" s="56">
        <v>0</v>
      </c>
    </row>
    <row r="15" spans="1:3" s="24" customFormat="1">
      <c r="A15" s="47">
        <v>10</v>
      </c>
      <c r="B15" s="58" t="s">
        <v>132</v>
      </c>
      <c r="C15" s="56">
        <v>30084628</v>
      </c>
    </row>
    <row r="16" spans="1:3" s="24" customFormat="1">
      <c r="A16" s="47">
        <v>11</v>
      </c>
      <c r="B16" s="59" t="s">
        <v>131</v>
      </c>
      <c r="C16" s="56">
        <v>0</v>
      </c>
    </row>
    <row r="17" spans="1:3" s="24" customFormat="1">
      <c r="A17" s="47">
        <v>12</v>
      </c>
      <c r="B17" s="58" t="s">
        <v>130</v>
      </c>
      <c r="C17" s="56">
        <v>0</v>
      </c>
    </row>
    <row r="18" spans="1:3" s="24" customFormat="1">
      <c r="A18" s="47">
        <v>13</v>
      </c>
      <c r="B18" s="58" t="s">
        <v>129</v>
      </c>
      <c r="C18" s="56">
        <v>0</v>
      </c>
    </row>
    <row r="19" spans="1:3" s="24" customFormat="1">
      <c r="A19" s="47">
        <v>14</v>
      </c>
      <c r="B19" s="58" t="s">
        <v>128</v>
      </c>
      <c r="C19" s="56">
        <v>0</v>
      </c>
    </row>
    <row r="20" spans="1:3" s="24" customFormat="1">
      <c r="A20" s="47">
        <v>15</v>
      </c>
      <c r="B20" s="58" t="s">
        <v>127</v>
      </c>
      <c r="C20" s="56">
        <v>0</v>
      </c>
    </row>
    <row r="21" spans="1:3" s="24" customFormat="1" ht="26.4">
      <c r="A21" s="47">
        <v>16</v>
      </c>
      <c r="B21" s="57" t="s">
        <v>126</v>
      </c>
      <c r="C21" s="56">
        <v>0</v>
      </c>
    </row>
    <row r="22" spans="1:3" s="24" customFormat="1">
      <c r="A22" s="47">
        <v>17</v>
      </c>
      <c r="B22" s="60" t="s">
        <v>125</v>
      </c>
      <c r="C22" s="56">
        <v>0</v>
      </c>
    </row>
    <row r="23" spans="1:3" s="24" customFormat="1">
      <c r="A23" s="47">
        <v>18</v>
      </c>
      <c r="B23" s="522" t="s">
        <v>553</v>
      </c>
      <c r="C23" s="56">
        <v>0</v>
      </c>
    </row>
    <row r="24" spans="1:3" s="24" customFormat="1">
      <c r="A24" s="47">
        <v>19</v>
      </c>
      <c r="B24" s="57" t="s">
        <v>124</v>
      </c>
      <c r="C24" s="56">
        <v>0</v>
      </c>
    </row>
    <row r="25" spans="1:3" s="24" customFormat="1" ht="26.4">
      <c r="A25" s="47">
        <v>20</v>
      </c>
      <c r="B25" s="57" t="s">
        <v>101</v>
      </c>
      <c r="C25" s="56">
        <v>0</v>
      </c>
    </row>
    <row r="26" spans="1:3" s="24" customFormat="1">
      <c r="A26" s="47">
        <v>21</v>
      </c>
      <c r="B26" s="59" t="s">
        <v>123</v>
      </c>
      <c r="C26" s="56">
        <v>0</v>
      </c>
    </row>
    <row r="27" spans="1:3" s="24" customFormat="1">
      <c r="A27" s="47">
        <v>22</v>
      </c>
      <c r="B27" s="59" t="s">
        <v>122</v>
      </c>
      <c r="C27" s="56">
        <v>0</v>
      </c>
    </row>
    <row r="28" spans="1:3" s="24" customFormat="1">
      <c r="A28" s="47">
        <v>23</v>
      </c>
      <c r="B28" s="59" t="s">
        <v>121</v>
      </c>
      <c r="C28" s="56">
        <v>0</v>
      </c>
    </row>
    <row r="29" spans="1:3" s="24" customFormat="1">
      <c r="A29" s="47">
        <v>24</v>
      </c>
      <c r="B29" s="61" t="s">
        <v>120</v>
      </c>
      <c r="C29" s="54">
        <v>244633525</v>
      </c>
    </row>
    <row r="30" spans="1:3" s="24" customFormat="1">
      <c r="A30" s="62"/>
      <c r="B30" s="63"/>
      <c r="C30" s="56">
        <v>0</v>
      </c>
    </row>
    <row r="31" spans="1:3" s="24" customFormat="1">
      <c r="A31" s="62">
        <v>25</v>
      </c>
      <c r="B31" s="61" t="s">
        <v>119</v>
      </c>
      <c r="C31" s="54">
        <v>35486100</v>
      </c>
    </row>
    <row r="32" spans="1:3" s="24" customFormat="1">
      <c r="A32" s="62">
        <v>26</v>
      </c>
      <c r="B32" s="52" t="s">
        <v>118</v>
      </c>
      <c r="C32" s="64">
        <v>35486100</v>
      </c>
    </row>
    <row r="33" spans="1:3" s="24" customFormat="1">
      <c r="A33" s="62">
        <v>27</v>
      </c>
      <c r="B33" s="65" t="s">
        <v>192</v>
      </c>
      <c r="C33" s="56">
        <v>0</v>
      </c>
    </row>
    <row r="34" spans="1:3" s="24" customFormat="1">
      <c r="A34" s="62">
        <v>28</v>
      </c>
      <c r="B34" s="65" t="s">
        <v>117</v>
      </c>
      <c r="C34" s="56">
        <v>35486100</v>
      </c>
    </row>
    <row r="35" spans="1:3" s="24" customFormat="1">
      <c r="A35" s="62">
        <v>29</v>
      </c>
      <c r="B35" s="52" t="s">
        <v>116</v>
      </c>
      <c r="C35" s="56">
        <v>0</v>
      </c>
    </row>
    <row r="36" spans="1:3" s="24" customFormat="1">
      <c r="A36" s="62">
        <v>30</v>
      </c>
      <c r="B36" s="61" t="s">
        <v>115</v>
      </c>
      <c r="C36" s="54">
        <v>0</v>
      </c>
    </row>
    <row r="37" spans="1:3" s="24" customFormat="1">
      <c r="A37" s="62">
        <v>31</v>
      </c>
      <c r="B37" s="57" t="s">
        <v>114</v>
      </c>
      <c r="C37" s="56">
        <v>0</v>
      </c>
    </row>
    <row r="38" spans="1:3" s="24" customFormat="1">
      <c r="A38" s="62">
        <v>32</v>
      </c>
      <c r="B38" s="58" t="s">
        <v>113</v>
      </c>
      <c r="C38" s="56">
        <v>0</v>
      </c>
    </row>
    <row r="39" spans="1:3" s="24" customFormat="1">
      <c r="A39" s="62">
        <v>33</v>
      </c>
      <c r="B39" s="57" t="s">
        <v>112</v>
      </c>
      <c r="C39" s="56">
        <v>0</v>
      </c>
    </row>
    <row r="40" spans="1:3" s="24" customFormat="1" ht="26.4">
      <c r="A40" s="62">
        <v>34</v>
      </c>
      <c r="B40" s="57" t="s">
        <v>101</v>
      </c>
      <c r="C40" s="56">
        <v>0</v>
      </c>
    </row>
    <row r="41" spans="1:3" s="24" customFormat="1">
      <c r="A41" s="62">
        <v>35</v>
      </c>
      <c r="B41" s="59" t="s">
        <v>111</v>
      </c>
      <c r="C41" s="56">
        <v>0</v>
      </c>
    </row>
    <row r="42" spans="1:3" s="24" customFormat="1">
      <c r="A42" s="62">
        <v>36</v>
      </c>
      <c r="B42" s="61" t="s">
        <v>110</v>
      </c>
      <c r="C42" s="54">
        <v>35486100</v>
      </c>
    </row>
    <row r="43" spans="1:3" s="24" customFormat="1">
      <c r="A43" s="62"/>
      <c r="B43" s="63"/>
      <c r="C43" s="56">
        <v>0</v>
      </c>
    </row>
    <row r="44" spans="1:3" s="24" customFormat="1">
      <c r="A44" s="62">
        <v>37</v>
      </c>
      <c r="B44" s="66" t="s">
        <v>109</v>
      </c>
      <c r="C44" s="54">
        <v>43194385.619999997</v>
      </c>
    </row>
    <row r="45" spans="1:3" s="24" customFormat="1">
      <c r="A45" s="62">
        <v>38</v>
      </c>
      <c r="B45" s="52" t="s">
        <v>108</v>
      </c>
      <c r="C45" s="56">
        <v>43194385.619999997</v>
      </c>
    </row>
    <row r="46" spans="1:3" s="24" customFormat="1">
      <c r="A46" s="62">
        <v>39</v>
      </c>
      <c r="B46" s="52" t="s">
        <v>107</v>
      </c>
      <c r="C46" s="56">
        <v>0</v>
      </c>
    </row>
    <row r="47" spans="1:3" s="24" customFormat="1">
      <c r="A47" s="62">
        <v>40</v>
      </c>
      <c r="B47" s="52" t="s">
        <v>106</v>
      </c>
      <c r="C47" s="56">
        <v>0</v>
      </c>
    </row>
    <row r="48" spans="1:3" s="24" customFormat="1">
      <c r="A48" s="62">
        <v>41</v>
      </c>
      <c r="B48" s="66" t="s">
        <v>105</v>
      </c>
      <c r="C48" s="54">
        <v>0</v>
      </c>
    </row>
    <row r="49" spans="1:3" s="24" customFormat="1">
      <c r="A49" s="62">
        <v>42</v>
      </c>
      <c r="B49" s="57" t="s">
        <v>104</v>
      </c>
      <c r="C49" s="56">
        <v>0</v>
      </c>
    </row>
    <row r="50" spans="1:3" s="24" customFormat="1">
      <c r="A50" s="62">
        <v>43</v>
      </c>
      <c r="B50" s="58" t="s">
        <v>103</v>
      </c>
      <c r="C50" s="56">
        <v>0</v>
      </c>
    </row>
    <row r="51" spans="1:3" s="24" customFormat="1">
      <c r="A51" s="62">
        <v>44</v>
      </c>
      <c r="B51" s="57" t="s">
        <v>102</v>
      </c>
      <c r="C51" s="56">
        <v>0</v>
      </c>
    </row>
    <row r="52" spans="1:3" s="24" customFormat="1" ht="26.4">
      <c r="A52" s="62">
        <v>45</v>
      </c>
      <c r="B52" s="57" t="s">
        <v>101</v>
      </c>
      <c r="C52" s="56">
        <v>0</v>
      </c>
    </row>
    <row r="53" spans="1:3" s="24" customFormat="1" ht="13.8" thickBot="1">
      <c r="A53" s="62">
        <v>46</v>
      </c>
      <c r="B53" s="67" t="s">
        <v>100</v>
      </c>
      <c r="C53" s="68">
        <v>43194385.619999997</v>
      </c>
    </row>
    <row r="56" spans="1:3">
      <c r="B56" s="4" t="s">
        <v>7</v>
      </c>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D23"/>
  <sheetViews>
    <sheetView workbookViewId="0"/>
  </sheetViews>
  <sheetFormatPr defaultColWidth="9.109375" defaultRowHeight="13.8"/>
  <cols>
    <col min="1" max="1" width="9.44140625" style="165" bestFit="1" customWidth="1"/>
    <col min="2" max="2" width="59" style="165" customWidth="1"/>
    <col min="3" max="3" width="16.6640625" style="165" bestFit="1" customWidth="1"/>
    <col min="4" max="4" width="13.33203125" style="165" bestFit="1" customWidth="1"/>
    <col min="5" max="16384" width="9.109375" style="165"/>
  </cols>
  <sheetData>
    <row r="1" spans="1:4">
      <c r="A1" s="163" t="s">
        <v>30</v>
      </c>
      <c r="B1" s="3" t="str">
        <f>Info!C2</f>
        <v>Terabank</v>
      </c>
    </row>
    <row r="2" spans="1:4" s="163" customFormat="1" ht="15.75" customHeight="1">
      <c r="A2" s="163" t="s">
        <v>31</v>
      </c>
      <c r="B2" s="309">
        <f>'1. key ratios'!B2</f>
        <v>45565</v>
      </c>
    </row>
    <row r="3" spans="1:4" s="163" customFormat="1" ht="15.75" customHeight="1"/>
    <row r="4" spans="1:4" ht="14.4" thickBot="1">
      <c r="A4" s="165" t="s">
        <v>281</v>
      </c>
      <c r="B4" s="241" t="s">
        <v>282</v>
      </c>
    </row>
    <row r="5" spans="1:4" s="170" customFormat="1" ht="12.75" customHeight="1">
      <c r="A5" s="296"/>
      <c r="B5" s="297" t="s">
        <v>285</v>
      </c>
      <c r="C5" s="234" t="s">
        <v>283</v>
      </c>
      <c r="D5" s="235" t="s">
        <v>284</v>
      </c>
    </row>
    <row r="6" spans="1:4" s="242" customFormat="1">
      <c r="A6" s="236">
        <v>1</v>
      </c>
      <c r="B6" s="291" t="s">
        <v>286</v>
      </c>
      <c r="C6" s="291"/>
      <c r="D6" s="237"/>
    </row>
    <row r="7" spans="1:4" s="242" customFormat="1">
      <c r="A7" s="238" t="s">
        <v>272</v>
      </c>
      <c r="B7" s="292" t="s">
        <v>287</v>
      </c>
      <c r="C7" s="287">
        <v>4.4999999999999998E-2</v>
      </c>
      <c r="D7" s="288">
        <v>68484503.642458543</v>
      </c>
    </row>
    <row r="8" spans="1:4" s="242" customFormat="1">
      <c r="A8" s="238" t="s">
        <v>273</v>
      </c>
      <c r="B8" s="292" t="s">
        <v>288</v>
      </c>
      <c r="C8" s="287">
        <v>0.06</v>
      </c>
      <c r="D8" s="288">
        <v>91312671.523278058</v>
      </c>
    </row>
    <row r="9" spans="1:4" s="242" customFormat="1">
      <c r="A9" s="238" t="s">
        <v>274</v>
      </c>
      <c r="B9" s="292" t="s">
        <v>289</v>
      </c>
      <c r="C9" s="287">
        <v>0.08</v>
      </c>
      <c r="D9" s="288">
        <v>121750228.69770409</v>
      </c>
    </row>
    <row r="10" spans="1:4" s="242" customFormat="1">
      <c r="A10" s="236" t="s">
        <v>275</v>
      </c>
      <c r="B10" s="291" t="s">
        <v>290</v>
      </c>
      <c r="C10" s="291"/>
      <c r="D10" s="291"/>
    </row>
    <row r="11" spans="1:4" s="243" customFormat="1">
      <c r="A11" s="239" t="s">
        <v>276</v>
      </c>
      <c r="B11" s="286" t="s">
        <v>356</v>
      </c>
      <c r="C11" s="287">
        <v>2.5000000000000001E-2</v>
      </c>
      <c r="D11" s="288">
        <v>38046946.468032531</v>
      </c>
    </row>
    <row r="12" spans="1:4" s="243" customFormat="1">
      <c r="A12" s="239" t="s">
        <v>277</v>
      </c>
      <c r="B12" s="286" t="s">
        <v>291</v>
      </c>
      <c r="C12" s="287">
        <v>2.5000000000000001E-3</v>
      </c>
      <c r="D12" s="288">
        <v>3804694.6468032529</v>
      </c>
    </row>
    <row r="13" spans="1:4" s="243" customFormat="1">
      <c r="A13" s="239" t="s">
        <v>278</v>
      </c>
      <c r="B13" s="286" t="s">
        <v>292</v>
      </c>
      <c r="C13" s="287">
        <v>0</v>
      </c>
      <c r="D13" s="288">
        <v>0</v>
      </c>
    </row>
    <row r="14" spans="1:4" s="243" customFormat="1">
      <c r="A14" s="236" t="s">
        <v>279</v>
      </c>
      <c r="B14" s="291" t="s">
        <v>353</v>
      </c>
      <c r="C14" s="291"/>
      <c r="D14" s="291"/>
    </row>
    <row r="15" spans="1:4" s="243" customFormat="1">
      <c r="A15" s="239">
        <v>3.1</v>
      </c>
      <c r="B15" s="286" t="s">
        <v>297</v>
      </c>
      <c r="C15" s="287">
        <v>5.5151192748282868E-2</v>
      </c>
      <c r="D15" s="288">
        <v>83933379.125682473</v>
      </c>
    </row>
    <row r="16" spans="1:4" s="243" customFormat="1">
      <c r="A16" s="239">
        <v>3.2</v>
      </c>
      <c r="B16" s="286" t="s">
        <v>298</v>
      </c>
      <c r="C16" s="287">
        <v>6.5091189787406689E-2</v>
      </c>
      <c r="D16" s="288">
        <v>99060840.535280317</v>
      </c>
    </row>
    <row r="17" spans="1:4" s="242" customFormat="1">
      <c r="A17" s="239">
        <v>3.3</v>
      </c>
      <c r="B17" s="286" t="s">
        <v>299</v>
      </c>
      <c r="C17" s="287">
        <v>7.8170133259938018E-2</v>
      </c>
      <c r="D17" s="288">
        <v>118965395.02159323</v>
      </c>
    </row>
    <row r="18" spans="1:4" s="170" customFormat="1" ht="12.75" customHeight="1">
      <c r="A18" s="294"/>
      <c r="B18" s="295" t="s">
        <v>352</v>
      </c>
      <c r="C18" s="290" t="s">
        <v>283</v>
      </c>
      <c r="D18" s="293" t="s">
        <v>284</v>
      </c>
    </row>
    <row r="19" spans="1:4" s="242" customFormat="1">
      <c r="A19" s="240">
        <v>4</v>
      </c>
      <c r="B19" s="286" t="s">
        <v>293</v>
      </c>
      <c r="C19" s="289">
        <v>0.12765119274828288</v>
      </c>
      <c r="D19" s="288">
        <v>194269523.88297683</v>
      </c>
    </row>
    <row r="20" spans="1:4" s="242" customFormat="1">
      <c r="A20" s="240">
        <v>5</v>
      </c>
      <c r="B20" s="286" t="s">
        <v>90</v>
      </c>
      <c r="C20" s="289">
        <v>0.15259118978740668</v>
      </c>
      <c r="D20" s="288">
        <v>232225153.17339414</v>
      </c>
    </row>
    <row r="21" spans="1:4" s="242" customFormat="1" ht="14.4" thickBot="1">
      <c r="A21" s="244" t="s">
        <v>280</v>
      </c>
      <c r="B21" s="245" t="s">
        <v>294</v>
      </c>
      <c r="C21" s="289">
        <v>0.18567013325993803</v>
      </c>
      <c r="D21" s="288">
        <v>282567264.83413309</v>
      </c>
    </row>
    <row r="23" spans="1:4" ht="53.4">
      <c r="B23" s="202" t="s">
        <v>355</v>
      </c>
    </row>
  </sheetData>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92D050"/>
  </sheetPr>
  <dimension ref="A1:F68"/>
  <sheetViews>
    <sheetView zoomScale="70" zoomScaleNormal="70" workbookViewId="0">
      <pane xSplit="1" ySplit="5" topLeftCell="B6" activePane="bottomRight" state="frozen"/>
      <selection pane="topRight"/>
      <selection pane="bottomLeft"/>
      <selection pane="bottomRight" activeCell="B6" sqref="B6"/>
    </sheetView>
  </sheetViews>
  <sheetFormatPr defaultColWidth="9.109375" defaultRowHeight="13.8"/>
  <cols>
    <col min="1" max="1" width="10.6640625" style="4" customWidth="1"/>
    <col min="2" max="2" width="91.88671875" style="4" customWidth="1"/>
    <col min="3" max="3" width="53.109375" style="4" customWidth="1"/>
    <col min="4" max="4" width="32.33203125" style="4" customWidth="1"/>
    <col min="5" max="5" width="9.44140625" style="5" customWidth="1"/>
    <col min="6" max="16384" width="9.109375" style="5"/>
  </cols>
  <sheetData>
    <row r="1" spans="1:6">
      <c r="A1" s="2" t="s">
        <v>30</v>
      </c>
      <c r="B1" s="3" t="str">
        <f>Info!C2</f>
        <v>Terabank</v>
      </c>
      <c r="E1" s="4"/>
      <c r="F1" s="4"/>
    </row>
    <row r="2" spans="1:6" s="2" customFormat="1" ht="15.75" customHeight="1">
      <c r="A2" s="2" t="s">
        <v>31</v>
      </c>
      <c r="B2" s="309">
        <f>'1. key ratios'!B2</f>
        <v>45565</v>
      </c>
    </row>
    <row r="3" spans="1:6" s="2" customFormat="1" ht="15.75" customHeight="1">
      <c r="A3" s="69"/>
    </row>
    <row r="4" spans="1:6" s="2" customFormat="1" ht="15.75" customHeight="1" thickBot="1">
      <c r="A4" s="2" t="s">
        <v>47</v>
      </c>
      <c r="B4" s="157" t="s">
        <v>178</v>
      </c>
      <c r="D4" s="15" t="s">
        <v>35</v>
      </c>
    </row>
    <row r="5" spans="1:6" ht="26.4">
      <c r="A5" s="70" t="s">
        <v>6</v>
      </c>
      <c r="B5" s="177" t="s">
        <v>218</v>
      </c>
      <c r="C5" s="71" t="s">
        <v>660</v>
      </c>
      <c r="D5" s="72" t="s">
        <v>49</v>
      </c>
    </row>
    <row r="6" spans="1:6" ht="14.4">
      <c r="A6" s="357">
        <v>1</v>
      </c>
      <c r="B6" s="358" t="s">
        <v>561</v>
      </c>
      <c r="C6" s="423">
        <v>240356910.29000002</v>
      </c>
      <c r="D6" s="73"/>
      <c r="E6" s="74"/>
    </row>
    <row r="7" spans="1:6" ht="14.4">
      <c r="A7" s="357">
        <v>1.1000000000000001</v>
      </c>
      <c r="B7" s="359" t="s">
        <v>562</v>
      </c>
      <c r="C7" s="423">
        <v>56428717.689999998</v>
      </c>
      <c r="D7" s="75"/>
      <c r="E7" s="74"/>
    </row>
    <row r="8" spans="1:6" ht="14.4">
      <c r="A8" s="357">
        <v>1.2</v>
      </c>
      <c r="B8" s="359" t="s">
        <v>563</v>
      </c>
      <c r="C8" s="423">
        <v>139992291.13</v>
      </c>
      <c r="D8" s="75"/>
      <c r="E8" s="74"/>
    </row>
    <row r="9" spans="1:6" ht="14.4">
      <c r="A9" s="357">
        <v>1.3</v>
      </c>
      <c r="B9" s="359" t="s">
        <v>564</v>
      </c>
      <c r="C9" s="423">
        <v>43935901.469999999</v>
      </c>
      <c r="D9" s="75"/>
      <c r="E9" s="74"/>
    </row>
    <row r="10" spans="1:6" ht="14.4">
      <c r="A10" s="357">
        <v>2</v>
      </c>
      <c r="B10" s="360" t="s">
        <v>565</v>
      </c>
      <c r="C10" s="423">
        <v>0</v>
      </c>
      <c r="D10" s="75"/>
      <c r="E10" s="74"/>
    </row>
    <row r="11" spans="1:6" ht="14.4">
      <c r="A11" s="357">
        <v>2.1</v>
      </c>
      <c r="B11" s="361" t="s">
        <v>566</v>
      </c>
      <c r="C11" s="423">
        <v>0</v>
      </c>
      <c r="D11" s="421"/>
      <c r="E11" s="76"/>
    </row>
    <row r="12" spans="1:6" ht="14.4">
      <c r="A12" s="357">
        <v>3</v>
      </c>
      <c r="B12" s="362" t="s">
        <v>567</v>
      </c>
      <c r="C12" s="423">
        <v>0</v>
      </c>
      <c r="D12" s="421"/>
      <c r="E12" s="76"/>
    </row>
    <row r="13" spans="1:6" ht="14.4">
      <c r="A13" s="357">
        <v>4</v>
      </c>
      <c r="B13" s="363" t="s">
        <v>568</v>
      </c>
      <c r="C13" s="423">
        <v>0</v>
      </c>
      <c r="D13" s="421"/>
      <c r="E13" s="76"/>
    </row>
    <row r="14" spans="1:6" ht="14.4">
      <c r="A14" s="357">
        <v>5</v>
      </c>
      <c r="B14" s="364" t="s">
        <v>569</v>
      </c>
      <c r="C14" s="423">
        <v>0</v>
      </c>
      <c r="D14" s="421"/>
      <c r="E14" s="76"/>
    </row>
    <row r="15" spans="1:6" ht="14.4">
      <c r="A15" s="357">
        <v>5.0999999999999996</v>
      </c>
      <c r="B15" s="365" t="s">
        <v>570</v>
      </c>
      <c r="C15" s="423">
        <v>0</v>
      </c>
      <c r="D15" s="421"/>
      <c r="E15" s="74"/>
    </row>
    <row r="16" spans="1:6" ht="14.4">
      <c r="A16" s="357">
        <v>5.2</v>
      </c>
      <c r="B16" s="365" t="s">
        <v>571</v>
      </c>
      <c r="C16" s="423">
        <v>0</v>
      </c>
      <c r="D16" s="75"/>
      <c r="E16" s="74"/>
    </row>
    <row r="17" spans="1:5" ht="14.4">
      <c r="A17" s="357">
        <v>5.3</v>
      </c>
      <c r="B17" s="366" t="s">
        <v>572</v>
      </c>
      <c r="C17" s="423">
        <v>0</v>
      </c>
      <c r="D17" s="75"/>
      <c r="E17" s="74"/>
    </row>
    <row r="18" spans="1:5" ht="14.4">
      <c r="A18" s="357">
        <v>6</v>
      </c>
      <c r="B18" s="362" t="s">
        <v>573</v>
      </c>
      <c r="C18" s="423">
        <v>1540503251.3704476</v>
      </c>
      <c r="D18" s="75"/>
      <c r="E18" s="74"/>
    </row>
    <row r="19" spans="1:5" ht="14.4">
      <c r="A19" s="357">
        <v>6.1</v>
      </c>
      <c r="B19" s="365" t="s">
        <v>571</v>
      </c>
      <c r="C19" s="423">
        <v>161756742.56367603</v>
      </c>
      <c r="D19" s="75"/>
      <c r="E19" s="74"/>
    </row>
    <row r="20" spans="1:5" ht="14.4">
      <c r="A20" s="357">
        <v>6.2</v>
      </c>
      <c r="B20" s="366" t="s">
        <v>572</v>
      </c>
      <c r="C20" s="423">
        <v>1378746508.8067718</v>
      </c>
      <c r="D20" s="75"/>
      <c r="E20" s="74"/>
    </row>
    <row r="21" spans="1:5" ht="14.4">
      <c r="A21" s="357">
        <v>7</v>
      </c>
      <c r="B21" s="360" t="s">
        <v>574</v>
      </c>
      <c r="C21" s="423">
        <v>2538</v>
      </c>
      <c r="D21" s="75"/>
      <c r="E21" s="74"/>
    </row>
    <row r="22" spans="1:5" ht="14.4">
      <c r="A22" s="357">
        <v>8</v>
      </c>
      <c r="B22" s="367" t="s">
        <v>575</v>
      </c>
      <c r="C22" s="423">
        <v>0</v>
      </c>
      <c r="D22" s="75"/>
      <c r="E22" s="74"/>
    </row>
    <row r="23" spans="1:5" ht="14.4">
      <c r="A23" s="357">
        <v>9</v>
      </c>
      <c r="B23" s="363" t="s">
        <v>576</v>
      </c>
      <c r="C23" s="423">
        <v>27990504</v>
      </c>
      <c r="D23" s="422"/>
      <c r="E23" s="74"/>
    </row>
    <row r="24" spans="1:5" ht="14.4">
      <c r="A24" s="357">
        <v>9.1</v>
      </c>
      <c r="B24" s="365" t="s">
        <v>577</v>
      </c>
      <c r="C24" s="423">
        <v>27990504</v>
      </c>
      <c r="D24" s="77"/>
      <c r="E24" s="74"/>
    </row>
    <row r="25" spans="1:5" ht="14.4">
      <c r="A25" s="357">
        <v>9.1999999999999993</v>
      </c>
      <c r="B25" s="365" t="s">
        <v>578</v>
      </c>
      <c r="C25" s="423">
        <v>0</v>
      </c>
      <c r="D25" s="420"/>
      <c r="E25" s="78"/>
    </row>
    <row r="26" spans="1:5" ht="14.4">
      <c r="A26" s="357">
        <v>10</v>
      </c>
      <c r="B26" s="363" t="s">
        <v>579</v>
      </c>
      <c r="C26" s="423">
        <v>30084628</v>
      </c>
      <c r="D26" s="521" t="s">
        <v>701</v>
      </c>
      <c r="E26" s="74"/>
    </row>
    <row r="27" spans="1:5" ht="14.4">
      <c r="A27" s="357">
        <v>10.1</v>
      </c>
      <c r="B27" s="365" t="s">
        <v>580</v>
      </c>
      <c r="C27" s="423">
        <v>20374000</v>
      </c>
      <c r="D27" s="75"/>
      <c r="E27" s="74"/>
    </row>
    <row r="28" spans="1:5" ht="14.4">
      <c r="A28" s="357">
        <v>10.199999999999999</v>
      </c>
      <c r="B28" s="365" t="s">
        <v>581</v>
      </c>
      <c r="C28" s="423">
        <v>9710628</v>
      </c>
      <c r="D28" s="75"/>
      <c r="E28" s="74"/>
    </row>
    <row r="29" spans="1:5" ht="14.4">
      <c r="A29" s="357">
        <v>11</v>
      </c>
      <c r="B29" s="363" t="s">
        <v>582</v>
      </c>
      <c r="C29" s="423">
        <v>4879777.011521427</v>
      </c>
      <c r="D29" s="75"/>
      <c r="E29" s="74"/>
    </row>
    <row r="30" spans="1:5" ht="14.4">
      <c r="A30" s="357">
        <v>11.1</v>
      </c>
      <c r="B30" s="365" t="s">
        <v>583</v>
      </c>
      <c r="C30" s="423">
        <v>4879777.011521427</v>
      </c>
      <c r="D30" s="75"/>
      <c r="E30" s="74"/>
    </row>
    <row r="31" spans="1:5" ht="14.4">
      <c r="A31" s="357">
        <v>11.2</v>
      </c>
      <c r="B31" s="365" t="s">
        <v>584</v>
      </c>
      <c r="C31" s="423">
        <v>0</v>
      </c>
      <c r="D31" s="75"/>
      <c r="E31" s="74"/>
    </row>
    <row r="32" spans="1:5" ht="14.4">
      <c r="A32" s="357">
        <v>13</v>
      </c>
      <c r="B32" s="363" t="s">
        <v>585</v>
      </c>
      <c r="C32" s="423">
        <v>41354573.628448531</v>
      </c>
      <c r="D32" s="75"/>
      <c r="E32" s="74"/>
    </row>
    <row r="33" spans="1:5" ht="14.4">
      <c r="A33" s="357">
        <v>13.1</v>
      </c>
      <c r="B33" s="368" t="s">
        <v>586</v>
      </c>
      <c r="C33" s="423">
        <v>30246982</v>
      </c>
      <c r="D33" s="75"/>
      <c r="E33" s="74"/>
    </row>
    <row r="34" spans="1:5" ht="14.4">
      <c r="A34" s="357">
        <v>13.2</v>
      </c>
      <c r="B34" s="368" t="s">
        <v>587</v>
      </c>
      <c r="C34" s="423">
        <v>0</v>
      </c>
      <c r="D34" s="77"/>
      <c r="E34" s="74"/>
    </row>
    <row r="35" spans="1:5" ht="14.4">
      <c r="A35" s="357">
        <v>14</v>
      </c>
      <c r="B35" s="369" t="s">
        <v>588</v>
      </c>
      <c r="C35" s="423">
        <v>1885172182.3004179</v>
      </c>
      <c r="D35" s="77"/>
      <c r="E35" s="74"/>
    </row>
    <row r="36" spans="1:5" ht="14.4">
      <c r="A36" s="357"/>
      <c r="B36" s="370" t="s">
        <v>589</v>
      </c>
      <c r="C36" s="423">
        <v>0</v>
      </c>
      <c r="D36" s="79"/>
      <c r="E36" s="74"/>
    </row>
    <row r="37" spans="1:5" ht="14.4">
      <c r="A37" s="357">
        <v>15</v>
      </c>
      <c r="B37" s="371" t="s">
        <v>590</v>
      </c>
      <c r="C37" s="423">
        <v>0</v>
      </c>
      <c r="D37" s="420"/>
      <c r="E37" s="78"/>
    </row>
    <row r="38" spans="1:5" ht="14.4">
      <c r="A38" s="373">
        <v>15.1</v>
      </c>
      <c r="B38" s="374" t="s">
        <v>566</v>
      </c>
      <c r="C38" s="423">
        <v>0</v>
      </c>
      <c r="D38" s="75"/>
      <c r="E38" s="74"/>
    </row>
    <row r="39" spans="1:5" ht="14.4">
      <c r="A39" s="373">
        <v>16</v>
      </c>
      <c r="B39" s="360" t="s">
        <v>591</v>
      </c>
      <c r="C39" s="423">
        <v>0</v>
      </c>
      <c r="D39" s="75"/>
      <c r="E39" s="74"/>
    </row>
    <row r="40" spans="1:5" ht="14.4">
      <c r="A40" s="373">
        <v>17</v>
      </c>
      <c r="B40" s="360" t="s">
        <v>592</v>
      </c>
      <c r="C40" s="423">
        <v>1504925095.7209682</v>
      </c>
      <c r="D40" s="75"/>
      <c r="E40" s="74"/>
    </row>
    <row r="41" spans="1:5" ht="14.4">
      <c r="A41" s="373">
        <v>17.100000000000001</v>
      </c>
      <c r="B41" s="375" t="s">
        <v>593</v>
      </c>
      <c r="C41" s="423">
        <v>1223848289.4799979</v>
      </c>
      <c r="D41" s="75"/>
      <c r="E41" s="74"/>
    </row>
    <row r="42" spans="1:5" ht="14.4">
      <c r="A42" s="373">
        <v>17.2</v>
      </c>
      <c r="B42" s="376" t="s">
        <v>594</v>
      </c>
      <c r="C42" s="423">
        <v>258680963.88</v>
      </c>
      <c r="D42" s="75"/>
      <c r="E42" s="74"/>
    </row>
    <row r="43" spans="1:5" ht="14.4">
      <c r="A43" s="373">
        <v>17.3</v>
      </c>
      <c r="B43" s="411" t="s">
        <v>595</v>
      </c>
      <c r="C43" s="423">
        <v>0</v>
      </c>
      <c r="D43" s="77"/>
      <c r="E43" s="74"/>
    </row>
    <row r="44" spans="1:5" ht="14.4">
      <c r="A44" s="373">
        <v>17.399999999999999</v>
      </c>
      <c r="B44" s="412" t="s">
        <v>596</v>
      </c>
      <c r="C44" s="423">
        <v>22395842.360970438</v>
      </c>
      <c r="D44" s="413"/>
      <c r="E44" s="74"/>
    </row>
    <row r="45" spans="1:5" ht="14.4">
      <c r="A45" s="373">
        <v>18</v>
      </c>
      <c r="B45" s="384" t="s">
        <v>597</v>
      </c>
      <c r="C45" s="423">
        <v>470746.10753858439</v>
      </c>
      <c r="D45" s="419"/>
      <c r="E45" s="78"/>
    </row>
    <row r="46" spans="1:5" ht="14.4">
      <c r="A46" s="373">
        <v>19</v>
      </c>
      <c r="B46" s="384" t="s">
        <v>598</v>
      </c>
      <c r="C46" s="423">
        <v>3031936</v>
      </c>
      <c r="D46" s="414"/>
    </row>
    <row r="47" spans="1:5" ht="14.4">
      <c r="A47" s="373">
        <v>19.100000000000001</v>
      </c>
      <c r="B47" s="415" t="s">
        <v>599</v>
      </c>
      <c r="C47" s="423">
        <v>0</v>
      </c>
      <c r="D47" s="414"/>
    </row>
    <row r="48" spans="1:5" ht="14.4">
      <c r="A48" s="373">
        <v>19.2</v>
      </c>
      <c r="B48" s="415" t="s">
        <v>600</v>
      </c>
      <c r="C48" s="423">
        <v>3031936</v>
      </c>
      <c r="D48" s="414"/>
    </row>
    <row r="49" spans="1:4" ht="14.4">
      <c r="A49" s="373">
        <v>20</v>
      </c>
      <c r="B49" s="379" t="s">
        <v>601</v>
      </c>
      <c r="C49" s="423">
        <v>101781209.53999999</v>
      </c>
      <c r="D49" s="521" t="s">
        <v>713</v>
      </c>
    </row>
    <row r="50" spans="1:4" ht="14.4">
      <c r="A50" s="373">
        <v>21</v>
      </c>
      <c r="B50" s="416" t="s">
        <v>602</v>
      </c>
      <c r="C50" s="423">
        <v>245042.48000000149</v>
      </c>
      <c r="D50" s="414"/>
    </row>
    <row r="51" spans="1:4" ht="14.4">
      <c r="A51" s="373">
        <v>21.1</v>
      </c>
      <c r="B51" s="376" t="s">
        <v>603</v>
      </c>
      <c r="C51" s="423">
        <v>0</v>
      </c>
      <c r="D51" s="414"/>
    </row>
    <row r="52" spans="1:4" ht="14.4">
      <c r="A52" s="373">
        <v>22</v>
      </c>
      <c r="B52" s="380" t="s">
        <v>604</v>
      </c>
      <c r="C52" s="423">
        <v>1610454029.8485069</v>
      </c>
      <c r="D52" s="414"/>
    </row>
    <row r="53" spans="1:4" ht="14.4">
      <c r="A53" s="373"/>
      <c r="B53" s="381" t="s">
        <v>605</v>
      </c>
      <c r="C53" s="423">
        <v>0</v>
      </c>
      <c r="D53" s="414"/>
    </row>
    <row r="54" spans="1:4" ht="14.4">
      <c r="A54" s="373">
        <v>23</v>
      </c>
      <c r="B54" s="379" t="s">
        <v>606</v>
      </c>
      <c r="C54" s="423">
        <v>121372000</v>
      </c>
      <c r="D54" s="521" t="s">
        <v>714</v>
      </c>
    </row>
    <row r="55" spans="1:4" ht="14.4">
      <c r="A55" s="373">
        <v>24</v>
      </c>
      <c r="B55" s="379" t="s">
        <v>607</v>
      </c>
      <c r="C55" s="423">
        <v>0</v>
      </c>
      <c r="D55" s="414"/>
    </row>
    <row r="56" spans="1:4" ht="14.4">
      <c r="A56" s="373">
        <v>25</v>
      </c>
      <c r="B56" s="384" t="s">
        <v>608</v>
      </c>
      <c r="C56" s="423">
        <v>0</v>
      </c>
      <c r="D56" s="414"/>
    </row>
    <row r="57" spans="1:4" ht="14.4">
      <c r="A57" s="373">
        <v>26</v>
      </c>
      <c r="B57" s="384" t="s">
        <v>609</v>
      </c>
      <c r="C57" s="423">
        <v>0</v>
      </c>
      <c r="D57" s="414"/>
    </row>
    <row r="58" spans="1:4" ht="14.4">
      <c r="A58" s="373">
        <v>27</v>
      </c>
      <c r="B58" s="384" t="s">
        <v>610</v>
      </c>
      <c r="C58" s="423">
        <v>0</v>
      </c>
      <c r="D58" s="414"/>
    </row>
    <row r="59" spans="1:4" ht="14.4">
      <c r="A59" s="373">
        <v>27.1</v>
      </c>
      <c r="B59" s="412" t="s">
        <v>611</v>
      </c>
      <c r="C59" s="423">
        <v>0</v>
      </c>
      <c r="D59" s="414"/>
    </row>
    <row r="60" spans="1:4" ht="14.4">
      <c r="A60" s="373">
        <v>27.2</v>
      </c>
      <c r="B60" s="412" t="s">
        <v>612</v>
      </c>
      <c r="C60" s="423">
        <v>0</v>
      </c>
      <c r="D60" s="414"/>
    </row>
    <row r="61" spans="1:4" ht="14.4">
      <c r="A61" s="373">
        <v>28</v>
      </c>
      <c r="B61" s="382" t="s">
        <v>613</v>
      </c>
      <c r="C61" s="423">
        <v>0</v>
      </c>
      <c r="D61" s="414"/>
    </row>
    <row r="62" spans="1:4" ht="14.4">
      <c r="A62" s="373">
        <v>29</v>
      </c>
      <c r="B62" s="384" t="s">
        <v>614</v>
      </c>
      <c r="C62" s="423">
        <v>0</v>
      </c>
      <c r="D62" s="414"/>
    </row>
    <row r="63" spans="1:4" ht="14.4">
      <c r="A63" s="373">
        <v>29.1</v>
      </c>
      <c r="B63" s="417" t="s">
        <v>615</v>
      </c>
      <c r="C63" s="423">
        <v>0</v>
      </c>
      <c r="D63" s="414"/>
    </row>
    <row r="64" spans="1:4" ht="14.4">
      <c r="A64" s="373">
        <v>29.2</v>
      </c>
      <c r="B64" s="415" t="s">
        <v>616</v>
      </c>
      <c r="C64" s="423">
        <v>0</v>
      </c>
      <c r="D64" s="414"/>
    </row>
    <row r="65" spans="1:4" ht="14.4">
      <c r="A65" s="373">
        <v>29.3</v>
      </c>
      <c r="B65" s="415" t="s">
        <v>617</v>
      </c>
      <c r="C65" s="423">
        <v>0</v>
      </c>
      <c r="D65" s="414"/>
    </row>
    <row r="66" spans="1:4" ht="14.4">
      <c r="A66" s="373">
        <v>30</v>
      </c>
      <c r="B66" s="384" t="s">
        <v>618</v>
      </c>
      <c r="C66" s="423">
        <v>153346153</v>
      </c>
      <c r="D66" s="521" t="s">
        <v>715</v>
      </c>
    </row>
    <row r="67" spans="1:4" ht="14.4">
      <c r="A67" s="373">
        <v>31</v>
      </c>
      <c r="B67" s="418" t="s">
        <v>619</v>
      </c>
      <c r="C67" s="423">
        <v>274718153</v>
      </c>
      <c r="D67" s="414"/>
    </row>
    <row r="68" spans="1:4" ht="14.4">
      <c r="A68" s="373">
        <v>32</v>
      </c>
      <c r="B68" s="384" t="s">
        <v>620</v>
      </c>
      <c r="C68" s="423">
        <v>1885172182.8485069</v>
      </c>
      <c r="D68" s="414"/>
    </row>
  </sheetData>
  <pageMargins left="0.7" right="0.7" top="0.75" bottom="0.75" header="0.3" footer="0.3"/>
  <pageSetup paperSize="9" orientation="portrait"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S22"/>
  <sheetViews>
    <sheetView zoomScale="70" zoomScaleNormal="70" workbookViewId="0">
      <pane xSplit="1" ySplit="4" topLeftCell="B5" activePane="bottomRight" state="frozen"/>
      <selection pane="topRight"/>
      <selection pane="bottomLeft"/>
      <selection pane="bottomRight" activeCell="B5" sqref="B5"/>
    </sheetView>
  </sheetViews>
  <sheetFormatPr defaultColWidth="9.109375" defaultRowHeight="13.2"/>
  <cols>
    <col min="1" max="1" width="10.5546875" style="4" bestFit="1" customWidth="1"/>
    <col min="2" max="2" width="95" style="4" customWidth="1"/>
    <col min="3" max="3" width="13" style="4" bestFit="1" customWidth="1"/>
    <col min="4" max="4" width="16.44140625" style="4" bestFit="1" customWidth="1"/>
    <col min="5" max="5" width="13" style="4" bestFit="1" customWidth="1"/>
    <col min="6" max="6" width="16.44140625" style="4" bestFit="1" customWidth="1"/>
    <col min="7" max="7" width="13" style="4" bestFit="1" customWidth="1"/>
    <col min="8" max="8" width="13.33203125" style="4" bestFit="1" customWidth="1"/>
    <col min="9" max="9" width="13" style="4" bestFit="1" customWidth="1"/>
    <col min="10" max="10" width="13.33203125" style="4" bestFit="1" customWidth="1"/>
    <col min="11" max="11" width="13" style="4" bestFit="1" customWidth="1"/>
    <col min="12" max="16" width="13" style="14" bestFit="1" customWidth="1"/>
    <col min="17" max="17" width="14.6640625" style="14" customWidth="1"/>
    <col min="18" max="18" width="13" style="14" bestFit="1" customWidth="1"/>
    <col min="19" max="19" width="34.88671875" style="14" customWidth="1"/>
    <col min="20" max="16384" width="9.109375" style="14"/>
  </cols>
  <sheetData>
    <row r="1" spans="1:19">
      <c r="A1" s="2" t="s">
        <v>30</v>
      </c>
      <c r="B1" s="3" t="str">
        <f>Info!C2</f>
        <v>Terabank</v>
      </c>
    </row>
    <row r="2" spans="1:19">
      <c r="A2" s="2" t="s">
        <v>31</v>
      </c>
      <c r="B2" s="309">
        <f>'1. key ratios'!B2</f>
        <v>45565</v>
      </c>
    </row>
    <row r="4" spans="1:19" ht="27" thickBot="1">
      <c r="A4" s="4" t="s">
        <v>146</v>
      </c>
      <c r="B4" s="194" t="s">
        <v>251</v>
      </c>
    </row>
    <row r="5" spans="1:19" s="184" customFormat="1" ht="13.8">
      <c r="A5" s="179"/>
      <c r="B5" s="180"/>
      <c r="C5" s="181" t="s">
        <v>0</v>
      </c>
      <c r="D5" s="181" t="s">
        <v>1</v>
      </c>
      <c r="E5" s="181" t="s">
        <v>2</v>
      </c>
      <c r="F5" s="181" t="s">
        <v>3</v>
      </c>
      <c r="G5" s="181" t="s">
        <v>4</v>
      </c>
      <c r="H5" s="181" t="s">
        <v>5</v>
      </c>
      <c r="I5" s="181" t="s">
        <v>8</v>
      </c>
      <c r="J5" s="181" t="s">
        <v>9</v>
      </c>
      <c r="K5" s="181" t="s">
        <v>10</v>
      </c>
      <c r="L5" s="181" t="s">
        <v>11</v>
      </c>
      <c r="M5" s="181" t="s">
        <v>12</v>
      </c>
      <c r="N5" s="181" t="s">
        <v>13</v>
      </c>
      <c r="O5" s="181" t="s">
        <v>235</v>
      </c>
      <c r="P5" s="181" t="s">
        <v>236</v>
      </c>
      <c r="Q5" s="181" t="s">
        <v>237</v>
      </c>
      <c r="R5" s="182" t="s">
        <v>238</v>
      </c>
      <c r="S5" s="183" t="s">
        <v>239</v>
      </c>
    </row>
    <row r="6" spans="1:19" s="184" customFormat="1" ht="99" customHeight="1">
      <c r="A6" s="185"/>
      <c r="B6" s="577" t="s">
        <v>240</v>
      </c>
      <c r="C6" s="573">
        <v>0</v>
      </c>
      <c r="D6" s="574"/>
      <c r="E6" s="573">
        <v>0.2</v>
      </c>
      <c r="F6" s="574"/>
      <c r="G6" s="573">
        <v>0.35</v>
      </c>
      <c r="H6" s="574"/>
      <c r="I6" s="573">
        <v>0.5</v>
      </c>
      <c r="J6" s="574"/>
      <c r="K6" s="573">
        <v>0.75</v>
      </c>
      <c r="L6" s="574"/>
      <c r="M6" s="573">
        <v>1</v>
      </c>
      <c r="N6" s="574"/>
      <c r="O6" s="573">
        <v>1.5</v>
      </c>
      <c r="P6" s="574"/>
      <c r="Q6" s="573">
        <v>2.5</v>
      </c>
      <c r="R6" s="574"/>
      <c r="S6" s="575" t="s">
        <v>145</v>
      </c>
    </row>
    <row r="7" spans="1:19" s="184" customFormat="1" ht="30.75" customHeight="1">
      <c r="A7" s="185"/>
      <c r="B7" s="578"/>
      <c r="C7" s="176" t="s">
        <v>148</v>
      </c>
      <c r="D7" s="176" t="s">
        <v>147</v>
      </c>
      <c r="E7" s="176" t="s">
        <v>148</v>
      </c>
      <c r="F7" s="176" t="s">
        <v>147</v>
      </c>
      <c r="G7" s="176" t="s">
        <v>148</v>
      </c>
      <c r="H7" s="176" t="s">
        <v>147</v>
      </c>
      <c r="I7" s="176" t="s">
        <v>148</v>
      </c>
      <c r="J7" s="176" t="s">
        <v>147</v>
      </c>
      <c r="K7" s="176" t="s">
        <v>148</v>
      </c>
      <c r="L7" s="176" t="s">
        <v>147</v>
      </c>
      <c r="M7" s="176" t="s">
        <v>148</v>
      </c>
      <c r="N7" s="176" t="s">
        <v>147</v>
      </c>
      <c r="O7" s="176" t="s">
        <v>148</v>
      </c>
      <c r="P7" s="176" t="s">
        <v>147</v>
      </c>
      <c r="Q7" s="176" t="s">
        <v>148</v>
      </c>
      <c r="R7" s="176" t="s">
        <v>147</v>
      </c>
      <c r="S7" s="576"/>
    </row>
    <row r="8" spans="1:19">
      <c r="A8" s="80">
        <v>1</v>
      </c>
      <c r="B8" s="1" t="s">
        <v>51</v>
      </c>
      <c r="C8" s="81">
        <v>175606924.62216216</v>
      </c>
      <c r="D8" s="81">
        <v>0</v>
      </c>
      <c r="E8" s="81">
        <v>0</v>
      </c>
      <c r="F8" s="81">
        <v>0</v>
      </c>
      <c r="G8" s="81">
        <v>0</v>
      </c>
      <c r="H8" s="81">
        <v>0</v>
      </c>
      <c r="I8" s="81">
        <v>0</v>
      </c>
      <c r="J8" s="81">
        <v>0</v>
      </c>
      <c r="K8" s="81">
        <v>0</v>
      </c>
      <c r="L8" s="81">
        <v>0</v>
      </c>
      <c r="M8" s="81">
        <v>95209071.370000005</v>
      </c>
      <c r="N8" s="81">
        <v>0</v>
      </c>
      <c r="O8" s="81">
        <v>0</v>
      </c>
      <c r="P8" s="81">
        <v>0</v>
      </c>
      <c r="Q8" s="81">
        <v>0</v>
      </c>
      <c r="R8" s="81">
        <v>0</v>
      </c>
      <c r="S8" s="195">
        <v>95209071.370000005</v>
      </c>
    </row>
    <row r="9" spans="1:19">
      <c r="A9" s="80">
        <v>2</v>
      </c>
      <c r="B9" s="1" t="s">
        <v>52</v>
      </c>
      <c r="C9" s="81">
        <v>0</v>
      </c>
      <c r="D9" s="81">
        <v>0</v>
      </c>
      <c r="E9" s="81">
        <v>0</v>
      </c>
      <c r="F9" s="81">
        <v>0</v>
      </c>
      <c r="G9" s="81">
        <v>0</v>
      </c>
      <c r="H9" s="81">
        <v>0</v>
      </c>
      <c r="I9" s="81">
        <v>0</v>
      </c>
      <c r="J9" s="81">
        <v>0</v>
      </c>
      <c r="K9" s="81">
        <v>0</v>
      </c>
      <c r="L9" s="81">
        <v>0</v>
      </c>
      <c r="M9" s="81">
        <v>0</v>
      </c>
      <c r="N9" s="81">
        <v>0</v>
      </c>
      <c r="O9" s="81">
        <v>0</v>
      </c>
      <c r="P9" s="81">
        <v>0</v>
      </c>
      <c r="Q9" s="81">
        <v>0</v>
      </c>
      <c r="R9" s="81">
        <v>0</v>
      </c>
      <c r="S9" s="195">
        <v>0</v>
      </c>
    </row>
    <row r="10" spans="1:19">
      <c r="A10" s="80">
        <v>3</v>
      </c>
      <c r="B10" s="1" t="s">
        <v>164</v>
      </c>
      <c r="C10" s="81">
        <v>0</v>
      </c>
      <c r="D10" s="81">
        <v>0</v>
      </c>
      <c r="E10" s="81">
        <v>0</v>
      </c>
      <c r="F10" s="81">
        <v>0</v>
      </c>
      <c r="G10" s="81">
        <v>0</v>
      </c>
      <c r="H10" s="81">
        <v>0</v>
      </c>
      <c r="I10" s="81">
        <v>0</v>
      </c>
      <c r="J10" s="81">
        <v>0</v>
      </c>
      <c r="K10" s="81">
        <v>0</v>
      </c>
      <c r="L10" s="81">
        <v>0</v>
      </c>
      <c r="M10" s="81">
        <v>0</v>
      </c>
      <c r="N10" s="81">
        <v>0</v>
      </c>
      <c r="O10" s="81">
        <v>0</v>
      </c>
      <c r="P10" s="81">
        <v>0</v>
      </c>
      <c r="Q10" s="81">
        <v>0</v>
      </c>
      <c r="R10" s="81">
        <v>0</v>
      </c>
      <c r="S10" s="195">
        <v>0</v>
      </c>
    </row>
    <row r="11" spans="1:19">
      <c r="A11" s="80">
        <v>4</v>
      </c>
      <c r="B11" s="1" t="s">
        <v>53</v>
      </c>
      <c r="C11" s="81">
        <v>0</v>
      </c>
      <c r="D11" s="81">
        <v>0</v>
      </c>
      <c r="E11" s="81">
        <v>0</v>
      </c>
      <c r="F11" s="81">
        <v>0</v>
      </c>
      <c r="G11" s="81">
        <v>0</v>
      </c>
      <c r="H11" s="81">
        <v>0</v>
      </c>
      <c r="I11" s="81">
        <v>0</v>
      </c>
      <c r="J11" s="81">
        <v>0</v>
      </c>
      <c r="K11" s="81">
        <v>0</v>
      </c>
      <c r="L11" s="81">
        <v>0</v>
      </c>
      <c r="M11" s="81">
        <v>0</v>
      </c>
      <c r="N11" s="81">
        <v>0</v>
      </c>
      <c r="O11" s="81">
        <v>0</v>
      </c>
      <c r="P11" s="81">
        <v>0</v>
      </c>
      <c r="Q11" s="81">
        <v>0</v>
      </c>
      <c r="R11" s="81">
        <v>0</v>
      </c>
      <c r="S11" s="195">
        <v>0</v>
      </c>
    </row>
    <row r="12" spans="1:19">
      <c r="A12" s="80">
        <v>5</v>
      </c>
      <c r="B12" s="1" t="s">
        <v>54</v>
      </c>
      <c r="C12" s="81">
        <v>0</v>
      </c>
      <c r="D12" s="81">
        <v>0</v>
      </c>
      <c r="E12" s="81">
        <v>0</v>
      </c>
      <c r="F12" s="81">
        <v>0</v>
      </c>
      <c r="G12" s="81">
        <v>0</v>
      </c>
      <c r="H12" s="81">
        <v>0</v>
      </c>
      <c r="I12" s="81">
        <v>0</v>
      </c>
      <c r="J12" s="81">
        <v>0</v>
      </c>
      <c r="K12" s="81">
        <v>0</v>
      </c>
      <c r="L12" s="81">
        <v>0</v>
      </c>
      <c r="M12" s="81">
        <v>0</v>
      </c>
      <c r="N12" s="81">
        <v>0</v>
      </c>
      <c r="O12" s="81">
        <v>0</v>
      </c>
      <c r="P12" s="81">
        <v>0</v>
      </c>
      <c r="Q12" s="81">
        <v>0</v>
      </c>
      <c r="R12" s="81">
        <v>0</v>
      </c>
      <c r="S12" s="195">
        <v>0</v>
      </c>
    </row>
    <row r="13" spans="1:19">
      <c r="A13" s="80">
        <v>6</v>
      </c>
      <c r="B13" s="1" t="s">
        <v>55</v>
      </c>
      <c r="C13" s="81">
        <v>0</v>
      </c>
      <c r="D13" s="81">
        <v>0</v>
      </c>
      <c r="E13" s="81">
        <v>17376395.259999998</v>
      </c>
      <c r="F13" s="81">
        <v>0</v>
      </c>
      <c r="G13" s="81">
        <v>0</v>
      </c>
      <c r="H13" s="81">
        <v>0</v>
      </c>
      <c r="I13" s="81">
        <v>27633693.960000005</v>
      </c>
      <c r="J13" s="81">
        <v>0</v>
      </c>
      <c r="K13" s="81">
        <v>0</v>
      </c>
      <c r="L13" s="81">
        <v>0</v>
      </c>
      <c r="M13" s="81">
        <v>1263868.32</v>
      </c>
      <c r="N13" s="81">
        <v>0</v>
      </c>
      <c r="O13" s="81">
        <v>0</v>
      </c>
      <c r="P13" s="81">
        <v>0</v>
      </c>
      <c r="Q13" s="81">
        <v>0</v>
      </c>
      <c r="R13" s="81">
        <v>0</v>
      </c>
      <c r="S13" s="195">
        <v>18555994.352000002</v>
      </c>
    </row>
    <row r="14" spans="1:19">
      <c r="A14" s="80">
        <v>7</v>
      </c>
      <c r="B14" s="1" t="s">
        <v>56</v>
      </c>
      <c r="C14" s="81">
        <v>0</v>
      </c>
      <c r="D14" s="81">
        <v>0</v>
      </c>
      <c r="E14" s="81">
        <v>0</v>
      </c>
      <c r="F14" s="81">
        <v>0</v>
      </c>
      <c r="G14" s="81">
        <v>0</v>
      </c>
      <c r="H14" s="81">
        <v>0</v>
      </c>
      <c r="I14" s="81">
        <v>0</v>
      </c>
      <c r="J14" s="81">
        <v>0</v>
      </c>
      <c r="K14" s="81">
        <v>0</v>
      </c>
      <c r="L14" s="81">
        <v>0</v>
      </c>
      <c r="M14" s="81">
        <v>607609124.44301414</v>
      </c>
      <c r="N14" s="81">
        <v>35244025.132257521</v>
      </c>
      <c r="O14" s="81">
        <v>0</v>
      </c>
      <c r="P14" s="81">
        <v>0</v>
      </c>
      <c r="Q14" s="81">
        <v>0</v>
      </c>
      <c r="R14" s="81">
        <v>0</v>
      </c>
      <c r="S14" s="195">
        <v>642853149.57527161</v>
      </c>
    </row>
    <row r="15" spans="1:19">
      <c r="A15" s="80">
        <v>8</v>
      </c>
      <c r="B15" s="1" t="s">
        <v>57</v>
      </c>
      <c r="C15" s="81">
        <v>0</v>
      </c>
      <c r="D15" s="81">
        <v>0</v>
      </c>
      <c r="E15" s="81">
        <v>0</v>
      </c>
      <c r="F15" s="81">
        <v>0</v>
      </c>
      <c r="G15" s="81">
        <v>0</v>
      </c>
      <c r="H15" s="81">
        <v>0</v>
      </c>
      <c r="I15" s="81">
        <v>0</v>
      </c>
      <c r="J15" s="81">
        <v>0</v>
      </c>
      <c r="K15" s="81">
        <v>659331160.16700876</v>
      </c>
      <c r="L15" s="81">
        <v>13831473.918947656</v>
      </c>
      <c r="M15" s="81">
        <v>0</v>
      </c>
      <c r="N15" s="81">
        <v>0</v>
      </c>
      <c r="O15" s="81">
        <v>0</v>
      </c>
      <c r="P15" s="81">
        <v>0</v>
      </c>
      <c r="Q15" s="81">
        <v>0</v>
      </c>
      <c r="R15" s="81">
        <v>0</v>
      </c>
      <c r="S15" s="195">
        <v>504871975.56446731</v>
      </c>
    </row>
    <row r="16" spans="1:19">
      <c r="A16" s="80">
        <v>9</v>
      </c>
      <c r="B16" s="1" t="s">
        <v>58</v>
      </c>
      <c r="C16" s="81">
        <v>0</v>
      </c>
      <c r="D16" s="81">
        <v>0</v>
      </c>
      <c r="E16" s="81">
        <v>0</v>
      </c>
      <c r="F16" s="81">
        <v>0</v>
      </c>
      <c r="G16" s="81">
        <v>118257786.100383</v>
      </c>
      <c r="H16" s="81">
        <v>876233.63390000002</v>
      </c>
      <c r="I16" s="81">
        <v>0</v>
      </c>
      <c r="J16" s="81">
        <v>0</v>
      </c>
      <c r="K16" s="81">
        <v>0</v>
      </c>
      <c r="L16" s="81">
        <v>0</v>
      </c>
      <c r="M16" s="81">
        <v>0</v>
      </c>
      <c r="N16" s="81">
        <v>0</v>
      </c>
      <c r="O16" s="81">
        <v>0</v>
      </c>
      <c r="P16" s="81">
        <v>0</v>
      </c>
      <c r="Q16" s="81">
        <v>0</v>
      </c>
      <c r="R16" s="81">
        <v>0</v>
      </c>
      <c r="S16" s="195">
        <v>41696906.906999044</v>
      </c>
    </row>
    <row r="17" spans="1:19">
      <c r="A17" s="80">
        <v>10</v>
      </c>
      <c r="B17" s="1" t="s">
        <v>59</v>
      </c>
      <c r="C17" s="81">
        <v>0</v>
      </c>
      <c r="D17" s="81">
        <v>0</v>
      </c>
      <c r="E17" s="81">
        <v>0</v>
      </c>
      <c r="F17" s="81">
        <v>0</v>
      </c>
      <c r="G17" s="81">
        <v>0</v>
      </c>
      <c r="H17" s="81">
        <v>0</v>
      </c>
      <c r="I17" s="81">
        <v>0</v>
      </c>
      <c r="J17" s="81">
        <v>0</v>
      </c>
      <c r="K17" s="81">
        <v>0</v>
      </c>
      <c r="L17" s="81">
        <v>0</v>
      </c>
      <c r="M17" s="81">
        <v>0</v>
      </c>
      <c r="N17" s="81">
        <v>0</v>
      </c>
      <c r="O17" s="81">
        <v>24481481.615166992</v>
      </c>
      <c r="P17" s="81">
        <v>0</v>
      </c>
      <c r="Q17" s="81">
        <v>0</v>
      </c>
      <c r="R17" s="81">
        <v>0</v>
      </c>
      <c r="S17" s="195">
        <v>36722222.422750488</v>
      </c>
    </row>
    <row r="18" spans="1:19">
      <c r="A18" s="80">
        <v>11</v>
      </c>
      <c r="B18" s="1" t="s">
        <v>60</v>
      </c>
      <c r="C18" s="81">
        <v>0</v>
      </c>
      <c r="D18" s="81">
        <v>0</v>
      </c>
      <c r="E18" s="81">
        <v>0</v>
      </c>
      <c r="F18" s="81">
        <v>0</v>
      </c>
      <c r="G18" s="81">
        <v>0</v>
      </c>
      <c r="H18" s="81">
        <v>0</v>
      </c>
      <c r="I18" s="81">
        <v>0</v>
      </c>
      <c r="J18" s="81">
        <v>0</v>
      </c>
      <c r="K18" s="81">
        <v>0</v>
      </c>
      <c r="L18" s="81">
        <v>0</v>
      </c>
      <c r="M18" s="81">
        <v>0</v>
      </c>
      <c r="N18" s="81">
        <v>0</v>
      </c>
      <c r="O18" s="81">
        <v>0</v>
      </c>
      <c r="P18" s="81">
        <v>0</v>
      </c>
      <c r="Q18" s="81">
        <v>0</v>
      </c>
      <c r="R18" s="81">
        <v>0</v>
      </c>
      <c r="S18" s="195">
        <v>0</v>
      </c>
    </row>
    <row r="19" spans="1:19">
      <c r="A19" s="80">
        <v>12</v>
      </c>
      <c r="B19" s="1" t="s">
        <v>61</v>
      </c>
      <c r="C19" s="81">
        <v>0</v>
      </c>
      <c r="D19" s="81">
        <v>0</v>
      </c>
      <c r="E19" s="81">
        <v>0</v>
      </c>
      <c r="F19" s="81">
        <v>0</v>
      </c>
      <c r="G19" s="81">
        <v>0</v>
      </c>
      <c r="H19" s="81">
        <v>0</v>
      </c>
      <c r="I19" s="81">
        <v>0</v>
      </c>
      <c r="J19" s="81">
        <v>0</v>
      </c>
      <c r="K19" s="81">
        <v>0</v>
      </c>
      <c r="L19" s="81">
        <v>0</v>
      </c>
      <c r="M19" s="81">
        <v>0</v>
      </c>
      <c r="N19" s="81">
        <v>0</v>
      </c>
      <c r="O19" s="81">
        <v>0</v>
      </c>
      <c r="P19" s="81">
        <v>0</v>
      </c>
      <c r="Q19" s="81">
        <v>0</v>
      </c>
      <c r="R19" s="81">
        <v>0</v>
      </c>
      <c r="S19" s="195">
        <v>0</v>
      </c>
    </row>
    <row r="20" spans="1:19">
      <c r="A20" s="80">
        <v>13</v>
      </c>
      <c r="B20" s="1" t="s">
        <v>144</v>
      </c>
      <c r="C20" s="81">
        <v>0</v>
      </c>
      <c r="D20" s="81">
        <v>0</v>
      </c>
      <c r="E20" s="81">
        <v>0</v>
      </c>
      <c r="F20" s="81">
        <v>0</v>
      </c>
      <c r="G20" s="81">
        <v>0</v>
      </c>
      <c r="H20" s="81">
        <v>0</v>
      </c>
      <c r="I20" s="81">
        <v>0</v>
      </c>
      <c r="J20" s="81">
        <v>0</v>
      </c>
      <c r="K20" s="81">
        <v>0</v>
      </c>
      <c r="L20" s="81">
        <v>0</v>
      </c>
      <c r="M20" s="81">
        <v>0</v>
      </c>
      <c r="N20" s="81">
        <v>0</v>
      </c>
      <c r="O20" s="81">
        <v>0</v>
      </c>
      <c r="P20" s="81">
        <v>0</v>
      </c>
      <c r="Q20" s="81">
        <v>0</v>
      </c>
      <c r="R20" s="81">
        <v>0</v>
      </c>
      <c r="S20" s="195">
        <v>0</v>
      </c>
    </row>
    <row r="21" spans="1:19">
      <c r="A21" s="80">
        <v>14</v>
      </c>
      <c r="B21" s="1" t="s">
        <v>63</v>
      </c>
      <c r="C21" s="81">
        <v>56415856.630000003</v>
      </c>
      <c r="D21" s="81">
        <v>0</v>
      </c>
      <c r="E21" s="81">
        <v>12861.06</v>
      </c>
      <c r="F21" s="81">
        <v>0</v>
      </c>
      <c r="G21" s="81">
        <v>0</v>
      </c>
      <c r="H21" s="81">
        <v>0</v>
      </c>
      <c r="I21" s="81">
        <v>0</v>
      </c>
      <c r="J21" s="81">
        <v>0</v>
      </c>
      <c r="K21" s="81">
        <v>0</v>
      </c>
      <c r="L21" s="81">
        <v>0</v>
      </c>
      <c r="M21" s="81">
        <v>71889330.165691093</v>
      </c>
      <c r="N21" s="81">
        <v>0</v>
      </c>
      <c r="O21" s="81">
        <v>0</v>
      </c>
      <c r="P21" s="81">
        <v>0</v>
      </c>
      <c r="Q21" s="81">
        <v>0</v>
      </c>
      <c r="R21" s="81">
        <v>0</v>
      </c>
      <c r="S21" s="195">
        <v>71891902.37769109</v>
      </c>
    </row>
    <row r="22" spans="1:19" ht="13.8" thickBot="1">
      <c r="A22" s="82"/>
      <c r="B22" s="83" t="s">
        <v>64</v>
      </c>
      <c r="C22" s="84">
        <v>232022781.25216216</v>
      </c>
      <c r="D22" s="84">
        <v>0</v>
      </c>
      <c r="E22" s="84">
        <v>17389256.319999997</v>
      </c>
      <c r="F22" s="84">
        <v>0</v>
      </c>
      <c r="G22" s="84">
        <v>118257786.100383</v>
      </c>
      <c r="H22" s="84">
        <v>876233.63390000002</v>
      </c>
      <c r="I22" s="84">
        <v>27633693.960000005</v>
      </c>
      <c r="J22" s="84">
        <v>0</v>
      </c>
      <c r="K22" s="84">
        <v>659331160.16700876</v>
      </c>
      <c r="L22" s="84">
        <v>13831473.918947656</v>
      </c>
      <c r="M22" s="84">
        <v>775971394.29870534</v>
      </c>
      <c r="N22" s="84">
        <v>35244025.132257521</v>
      </c>
      <c r="O22" s="84">
        <v>24481481.615166992</v>
      </c>
      <c r="P22" s="84">
        <v>0</v>
      </c>
      <c r="Q22" s="84">
        <v>0</v>
      </c>
      <c r="R22" s="84">
        <v>0</v>
      </c>
      <c r="S22" s="196">
        <v>1411801222.5691795</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V28"/>
  <sheetViews>
    <sheetView workbookViewId="0">
      <pane xSplit="2" ySplit="6" topLeftCell="C7" activePane="bottomRight" state="frozen"/>
      <selection pane="topRight"/>
      <selection pane="bottomLeft"/>
      <selection pane="bottomRight" activeCell="C7" sqref="C7"/>
    </sheetView>
  </sheetViews>
  <sheetFormatPr defaultColWidth="9.109375" defaultRowHeight="13.2"/>
  <cols>
    <col min="1" max="1" width="10.5546875" style="4" bestFit="1" customWidth="1"/>
    <col min="2" max="2" width="63.6640625" style="4" bestFit="1" customWidth="1"/>
    <col min="3" max="3" width="19" style="4" customWidth="1"/>
    <col min="4" max="4" width="19.5546875" style="4" customWidth="1"/>
    <col min="5" max="5" width="31.109375" style="4" customWidth="1"/>
    <col min="6" max="6" width="29.109375" style="4" customWidth="1"/>
    <col min="7" max="7" width="28.5546875" style="4" customWidth="1"/>
    <col min="8" max="8" width="26.44140625" style="4" customWidth="1"/>
    <col min="9" max="9" width="23.6640625" style="4" customWidth="1"/>
    <col min="10" max="10" width="21.5546875" style="4" customWidth="1"/>
    <col min="11" max="11" width="15.6640625" style="4" customWidth="1"/>
    <col min="12" max="12" width="13.33203125" style="4" customWidth="1"/>
    <col min="13" max="13" width="20.88671875" style="4" customWidth="1"/>
    <col min="14" max="14" width="19.33203125" style="4" customWidth="1"/>
    <col min="15" max="15" width="18.44140625" style="4" customWidth="1"/>
    <col min="16" max="16" width="19" style="4" customWidth="1"/>
    <col min="17" max="17" width="20.33203125" style="4" customWidth="1"/>
    <col min="18" max="18" width="18" style="4" customWidth="1"/>
    <col min="19" max="19" width="36" style="4" customWidth="1"/>
    <col min="20" max="20" width="26.109375" style="4" customWidth="1"/>
    <col min="21" max="21" width="24.88671875" style="4" customWidth="1"/>
    <col min="22" max="22" width="20" style="4" customWidth="1"/>
    <col min="23" max="16384" width="9.109375" style="14"/>
  </cols>
  <sheetData>
    <row r="1" spans="1:22">
      <c r="A1" s="2" t="s">
        <v>30</v>
      </c>
      <c r="B1" s="3" t="str">
        <f>Info!C2</f>
        <v>Terabank</v>
      </c>
    </row>
    <row r="2" spans="1:22">
      <c r="A2" s="2" t="s">
        <v>31</v>
      </c>
      <c r="B2" s="309">
        <f>'1. key ratios'!B2</f>
        <v>45565</v>
      </c>
    </row>
    <row r="4" spans="1:22" ht="13.8" thickBot="1">
      <c r="A4" s="4" t="s">
        <v>243</v>
      </c>
      <c r="B4" s="85" t="s">
        <v>50</v>
      </c>
      <c r="V4" s="15" t="s">
        <v>35</v>
      </c>
    </row>
    <row r="5" spans="1:22" ht="12.75" customHeight="1">
      <c r="A5" s="86"/>
      <c r="B5" s="87"/>
      <c r="C5" s="579" t="s">
        <v>169</v>
      </c>
      <c r="D5" s="580"/>
      <c r="E5" s="580"/>
      <c r="F5" s="580"/>
      <c r="G5" s="580"/>
      <c r="H5" s="580"/>
      <c r="I5" s="580"/>
      <c r="J5" s="580"/>
      <c r="K5" s="580"/>
      <c r="L5" s="581"/>
      <c r="M5" s="582" t="s">
        <v>170</v>
      </c>
      <c r="N5" s="583"/>
      <c r="O5" s="583"/>
      <c r="P5" s="583"/>
      <c r="Q5" s="583"/>
      <c r="R5" s="583"/>
      <c r="S5" s="584"/>
      <c r="T5" s="587" t="s">
        <v>241</v>
      </c>
      <c r="U5" s="587" t="s">
        <v>242</v>
      </c>
      <c r="V5" s="585" t="s">
        <v>76</v>
      </c>
    </row>
    <row r="6" spans="1:22" s="43" customFormat="1" ht="105.6">
      <c r="A6" s="41"/>
      <c r="B6" s="88"/>
      <c r="C6" s="89" t="s">
        <v>65</v>
      </c>
      <c r="D6" s="160" t="s">
        <v>66</v>
      </c>
      <c r="E6" s="115" t="s">
        <v>172</v>
      </c>
      <c r="F6" s="115" t="s">
        <v>173</v>
      </c>
      <c r="G6" s="160" t="s">
        <v>176</v>
      </c>
      <c r="H6" s="160" t="s">
        <v>171</v>
      </c>
      <c r="I6" s="160" t="s">
        <v>67</v>
      </c>
      <c r="J6" s="160" t="s">
        <v>68</v>
      </c>
      <c r="K6" s="90" t="s">
        <v>69</v>
      </c>
      <c r="L6" s="91" t="s">
        <v>70</v>
      </c>
      <c r="M6" s="89" t="s">
        <v>174</v>
      </c>
      <c r="N6" s="90" t="s">
        <v>71</v>
      </c>
      <c r="O6" s="90" t="s">
        <v>72</v>
      </c>
      <c r="P6" s="90" t="s">
        <v>73</v>
      </c>
      <c r="Q6" s="90" t="s">
        <v>74</v>
      </c>
      <c r="R6" s="90" t="s">
        <v>75</v>
      </c>
      <c r="S6" s="178" t="s">
        <v>175</v>
      </c>
      <c r="T6" s="588"/>
      <c r="U6" s="588"/>
      <c r="V6" s="586"/>
    </row>
    <row r="7" spans="1:22">
      <c r="A7" s="92">
        <v>1</v>
      </c>
      <c r="B7" s="1" t="s">
        <v>51</v>
      </c>
      <c r="C7" s="93">
        <v>0</v>
      </c>
      <c r="D7" s="93">
        <v>0</v>
      </c>
      <c r="E7" s="93">
        <v>0</v>
      </c>
      <c r="F7" s="93">
        <v>0</v>
      </c>
      <c r="G7" s="93">
        <v>0</v>
      </c>
      <c r="H7" s="93">
        <v>0</v>
      </c>
      <c r="I7" s="93">
        <v>0</v>
      </c>
      <c r="J7" s="93">
        <v>0</v>
      </c>
      <c r="K7" s="93">
        <v>0</v>
      </c>
      <c r="L7" s="93">
        <v>0</v>
      </c>
      <c r="M7" s="93">
        <v>0</v>
      </c>
      <c r="N7" s="93">
        <v>0</v>
      </c>
      <c r="O7" s="93">
        <v>0</v>
      </c>
      <c r="P7" s="93">
        <v>0</v>
      </c>
      <c r="Q7" s="93">
        <v>0</v>
      </c>
      <c r="R7" s="93">
        <v>0</v>
      </c>
      <c r="S7" s="93">
        <v>0</v>
      </c>
      <c r="T7" s="93">
        <v>0</v>
      </c>
      <c r="U7" s="93">
        <v>0</v>
      </c>
      <c r="V7" s="95">
        <f>SUM(C7:S7)</f>
        <v>0</v>
      </c>
    </row>
    <row r="8" spans="1:22">
      <c r="A8" s="92">
        <v>2</v>
      </c>
      <c r="B8" s="1" t="s">
        <v>52</v>
      </c>
      <c r="C8" s="93">
        <v>0</v>
      </c>
      <c r="D8" s="93">
        <v>0</v>
      </c>
      <c r="E8" s="93">
        <v>0</v>
      </c>
      <c r="F8" s="93">
        <v>0</v>
      </c>
      <c r="G8" s="93">
        <v>0</v>
      </c>
      <c r="H8" s="93">
        <v>0</v>
      </c>
      <c r="I8" s="93">
        <v>0</v>
      </c>
      <c r="J8" s="93">
        <v>0</v>
      </c>
      <c r="K8" s="93">
        <v>0</v>
      </c>
      <c r="L8" s="93">
        <v>0</v>
      </c>
      <c r="M8" s="93">
        <v>0</v>
      </c>
      <c r="N8" s="93">
        <v>0</v>
      </c>
      <c r="O8" s="93">
        <v>0</v>
      </c>
      <c r="P8" s="93">
        <v>0</v>
      </c>
      <c r="Q8" s="93">
        <v>0</v>
      </c>
      <c r="R8" s="93">
        <v>0</v>
      </c>
      <c r="S8" s="93">
        <v>0</v>
      </c>
      <c r="T8" s="93">
        <v>0</v>
      </c>
      <c r="U8" s="93">
        <v>0</v>
      </c>
      <c r="V8" s="95">
        <f t="shared" ref="V8:V20" si="0">SUM(C8:S8)</f>
        <v>0</v>
      </c>
    </row>
    <row r="9" spans="1:22">
      <c r="A9" s="92">
        <v>3</v>
      </c>
      <c r="B9" s="1" t="s">
        <v>165</v>
      </c>
      <c r="C9" s="93">
        <v>0</v>
      </c>
      <c r="D9" s="93">
        <v>0</v>
      </c>
      <c r="E9" s="93">
        <v>0</v>
      </c>
      <c r="F9" s="93">
        <v>0</v>
      </c>
      <c r="G9" s="93">
        <v>0</v>
      </c>
      <c r="H9" s="93">
        <v>0</v>
      </c>
      <c r="I9" s="93">
        <v>0</v>
      </c>
      <c r="J9" s="93">
        <v>0</v>
      </c>
      <c r="K9" s="93">
        <v>0</v>
      </c>
      <c r="L9" s="93">
        <v>0</v>
      </c>
      <c r="M9" s="93">
        <v>0</v>
      </c>
      <c r="N9" s="93">
        <v>0</v>
      </c>
      <c r="O9" s="93">
        <v>0</v>
      </c>
      <c r="P9" s="93">
        <v>0</v>
      </c>
      <c r="Q9" s="93">
        <v>0</v>
      </c>
      <c r="R9" s="93">
        <v>0</v>
      </c>
      <c r="S9" s="93">
        <v>0</v>
      </c>
      <c r="T9" s="93">
        <v>0</v>
      </c>
      <c r="U9" s="93">
        <v>0</v>
      </c>
      <c r="V9" s="95">
        <f t="shared" si="0"/>
        <v>0</v>
      </c>
    </row>
    <row r="10" spans="1:22">
      <c r="A10" s="92">
        <v>4</v>
      </c>
      <c r="B10" s="1" t="s">
        <v>53</v>
      </c>
      <c r="C10" s="93">
        <v>0</v>
      </c>
      <c r="D10" s="93">
        <v>0</v>
      </c>
      <c r="E10" s="93">
        <v>0</v>
      </c>
      <c r="F10" s="93">
        <v>0</v>
      </c>
      <c r="G10" s="93">
        <v>0</v>
      </c>
      <c r="H10" s="93">
        <v>0</v>
      </c>
      <c r="I10" s="93">
        <v>0</v>
      </c>
      <c r="J10" s="93">
        <v>0</v>
      </c>
      <c r="K10" s="93">
        <v>0</v>
      </c>
      <c r="L10" s="93">
        <v>0</v>
      </c>
      <c r="M10" s="93">
        <v>0</v>
      </c>
      <c r="N10" s="93">
        <v>0</v>
      </c>
      <c r="O10" s="93">
        <v>0</v>
      </c>
      <c r="P10" s="93">
        <v>0</v>
      </c>
      <c r="Q10" s="93">
        <v>0</v>
      </c>
      <c r="R10" s="93">
        <v>0</v>
      </c>
      <c r="S10" s="93">
        <v>0</v>
      </c>
      <c r="T10" s="93">
        <v>0</v>
      </c>
      <c r="U10" s="93">
        <v>0</v>
      </c>
      <c r="V10" s="95">
        <f t="shared" si="0"/>
        <v>0</v>
      </c>
    </row>
    <row r="11" spans="1:22">
      <c r="A11" s="92">
        <v>5</v>
      </c>
      <c r="B11" s="1" t="s">
        <v>54</v>
      </c>
      <c r="C11" s="93">
        <v>0</v>
      </c>
      <c r="D11" s="93">
        <v>0</v>
      </c>
      <c r="E11" s="93">
        <v>0</v>
      </c>
      <c r="F11" s="93">
        <v>0</v>
      </c>
      <c r="G11" s="93">
        <v>0</v>
      </c>
      <c r="H11" s="93">
        <v>0</v>
      </c>
      <c r="I11" s="93">
        <v>0</v>
      </c>
      <c r="J11" s="93">
        <v>0</v>
      </c>
      <c r="K11" s="93">
        <v>0</v>
      </c>
      <c r="L11" s="93">
        <v>0</v>
      </c>
      <c r="M11" s="93">
        <v>0</v>
      </c>
      <c r="N11" s="93">
        <v>0</v>
      </c>
      <c r="O11" s="93">
        <v>0</v>
      </c>
      <c r="P11" s="93">
        <v>0</v>
      </c>
      <c r="Q11" s="93">
        <v>0</v>
      </c>
      <c r="R11" s="93">
        <v>0</v>
      </c>
      <c r="S11" s="93">
        <v>0</v>
      </c>
      <c r="T11" s="93">
        <v>0</v>
      </c>
      <c r="U11" s="93">
        <v>0</v>
      </c>
      <c r="V11" s="95">
        <f t="shared" si="0"/>
        <v>0</v>
      </c>
    </row>
    <row r="12" spans="1:22">
      <c r="A12" s="92">
        <v>6</v>
      </c>
      <c r="B12" s="1" t="s">
        <v>55</v>
      </c>
      <c r="C12" s="93">
        <v>0</v>
      </c>
      <c r="D12" s="93">
        <v>0</v>
      </c>
      <c r="E12" s="93">
        <v>0</v>
      </c>
      <c r="F12" s="93">
        <v>0</v>
      </c>
      <c r="G12" s="93">
        <v>0</v>
      </c>
      <c r="H12" s="93">
        <v>0</v>
      </c>
      <c r="I12" s="93">
        <v>0</v>
      </c>
      <c r="J12" s="93">
        <v>0</v>
      </c>
      <c r="K12" s="93">
        <v>0</v>
      </c>
      <c r="L12" s="93">
        <v>0</v>
      </c>
      <c r="M12" s="93">
        <v>0</v>
      </c>
      <c r="N12" s="93">
        <v>0</v>
      </c>
      <c r="O12" s="93">
        <v>0</v>
      </c>
      <c r="P12" s="93">
        <v>0</v>
      </c>
      <c r="Q12" s="93">
        <v>0</v>
      </c>
      <c r="R12" s="93">
        <v>0</v>
      </c>
      <c r="S12" s="93">
        <v>0</v>
      </c>
      <c r="T12" s="93">
        <v>0</v>
      </c>
      <c r="U12" s="93">
        <v>0</v>
      </c>
      <c r="V12" s="95">
        <f t="shared" si="0"/>
        <v>0</v>
      </c>
    </row>
    <row r="13" spans="1:22">
      <c r="A13" s="92">
        <v>7</v>
      </c>
      <c r="B13" s="1" t="s">
        <v>56</v>
      </c>
      <c r="C13" s="93">
        <v>0</v>
      </c>
      <c r="D13" s="93">
        <v>19205143.837250002</v>
      </c>
      <c r="E13" s="93">
        <v>0</v>
      </c>
      <c r="F13" s="93">
        <v>0</v>
      </c>
      <c r="G13" s="93">
        <v>0</v>
      </c>
      <c r="H13" s="93">
        <v>0</v>
      </c>
      <c r="I13" s="93">
        <v>0</v>
      </c>
      <c r="J13" s="93">
        <v>0</v>
      </c>
      <c r="K13" s="93">
        <v>0</v>
      </c>
      <c r="L13" s="93">
        <v>0</v>
      </c>
      <c r="M13" s="93">
        <v>0</v>
      </c>
      <c r="N13" s="93">
        <v>0</v>
      </c>
      <c r="O13" s="93">
        <v>0</v>
      </c>
      <c r="P13" s="93">
        <v>0</v>
      </c>
      <c r="Q13" s="93">
        <v>0</v>
      </c>
      <c r="R13" s="93">
        <v>0</v>
      </c>
      <c r="S13" s="93">
        <v>0</v>
      </c>
      <c r="T13" s="93">
        <v>17401682.2621</v>
      </c>
      <c r="U13" s="93">
        <v>1803461.5751499999</v>
      </c>
      <c r="V13" s="95">
        <f t="shared" si="0"/>
        <v>19205143.837250002</v>
      </c>
    </row>
    <row r="14" spans="1:22">
      <c r="A14" s="92">
        <v>8</v>
      </c>
      <c r="B14" s="1" t="s">
        <v>57</v>
      </c>
      <c r="C14" s="93">
        <v>0</v>
      </c>
      <c r="D14" s="93">
        <v>4024480.4409000007</v>
      </c>
      <c r="E14" s="93">
        <v>0</v>
      </c>
      <c r="F14" s="93">
        <v>0</v>
      </c>
      <c r="G14" s="93">
        <v>0</v>
      </c>
      <c r="H14" s="93">
        <v>0</v>
      </c>
      <c r="I14" s="93">
        <v>0</v>
      </c>
      <c r="J14" s="93">
        <v>0</v>
      </c>
      <c r="K14" s="93">
        <v>0</v>
      </c>
      <c r="L14" s="93">
        <v>0</v>
      </c>
      <c r="M14" s="93">
        <v>0</v>
      </c>
      <c r="N14" s="93">
        <v>0</v>
      </c>
      <c r="O14" s="93">
        <v>0</v>
      </c>
      <c r="P14" s="93">
        <v>0</v>
      </c>
      <c r="Q14" s="93">
        <v>0</v>
      </c>
      <c r="R14" s="93">
        <v>0</v>
      </c>
      <c r="S14" s="93">
        <v>0</v>
      </c>
      <c r="T14" s="93">
        <v>3432366.298500001</v>
      </c>
      <c r="U14" s="93">
        <v>592114.14240000001</v>
      </c>
      <c r="V14" s="95">
        <f t="shared" si="0"/>
        <v>4024480.4409000007</v>
      </c>
    </row>
    <row r="15" spans="1:22">
      <c r="A15" s="92">
        <v>9</v>
      </c>
      <c r="B15" s="1" t="s">
        <v>58</v>
      </c>
      <c r="C15" s="93">
        <v>0</v>
      </c>
      <c r="D15" s="93">
        <v>0</v>
      </c>
      <c r="E15" s="93">
        <v>0</v>
      </c>
      <c r="F15" s="93">
        <v>0</v>
      </c>
      <c r="G15" s="93">
        <v>0</v>
      </c>
      <c r="H15" s="93">
        <v>0</v>
      </c>
      <c r="I15" s="93">
        <v>0</v>
      </c>
      <c r="J15" s="93">
        <v>0</v>
      </c>
      <c r="K15" s="93">
        <v>0</v>
      </c>
      <c r="L15" s="93">
        <v>0</v>
      </c>
      <c r="M15" s="93">
        <v>0</v>
      </c>
      <c r="N15" s="93">
        <v>0</v>
      </c>
      <c r="O15" s="93">
        <v>0</v>
      </c>
      <c r="P15" s="93">
        <v>0</v>
      </c>
      <c r="Q15" s="93">
        <v>0</v>
      </c>
      <c r="R15" s="93">
        <v>0</v>
      </c>
      <c r="S15" s="93">
        <v>0</v>
      </c>
      <c r="T15" s="93">
        <v>0</v>
      </c>
      <c r="U15" s="93">
        <v>0</v>
      </c>
      <c r="V15" s="95">
        <f t="shared" si="0"/>
        <v>0</v>
      </c>
    </row>
    <row r="16" spans="1:22">
      <c r="A16" s="92">
        <v>10</v>
      </c>
      <c r="B16" s="1" t="s">
        <v>59</v>
      </c>
      <c r="C16" s="93">
        <v>0</v>
      </c>
      <c r="D16" s="93">
        <v>0</v>
      </c>
      <c r="E16" s="93">
        <v>0</v>
      </c>
      <c r="F16" s="93">
        <v>0</v>
      </c>
      <c r="G16" s="93">
        <v>0</v>
      </c>
      <c r="H16" s="93">
        <v>0</v>
      </c>
      <c r="I16" s="93">
        <v>0</v>
      </c>
      <c r="J16" s="93">
        <v>0</v>
      </c>
      <c r="K16" s="93">
        <v>0</v>
      </c>
      <c r="L16" s="93">
        <v>0</v>
      </c>
      <c r="M16" s="93">
        <v>0</v>
      </c>
      <c r="N16" s="93">
        <v>0</v>
      </c>
      <c r="O16" s="93">
        <v>0</v>
      </c>
      <c r="P16" s="93">
        <v>0</v>
      </c>
      <c r="Q16" s="93">
        <v>0</v>
      </c>
      <c r="R16" s="93">
        <v>0</v>
      </c>
      <c r="S16" s="93">
        <v>0</v>
      </c>
      <c r="T16" s="93">
        <v>0</v>
      </c>
      <c r="U16" s="93">
        <v>0</v>
      </c>
      <c r="V16" s="95">
        <f t="shared" si="0"/>
        <v>0</v>
      </c>
    </row>
    <row r="17" spans="1:22">
      <c r="A17" s="92">
        <v>11</v>
      </c>
      <c r="B17" s="1" t="s">
        <v>60</v>
      </c>
      <c r="C17" s="93">
        <v>0</v>
      </c>
      <c r="D17" s="93">
        <v>0</v>
      </c>
      <c r="E17" s="93">
        <v>0</v>
      </c>
      <c r="F17" s="93">
        <v>0</v>
      </c>
      <c r="G17" s="93">
        <v>0</v>
      </c>
      <c r="H17" s="93">
        <v>0</v>
      </c>
      <c r="I17" s="93">
        <v>0</v>
      </c>
      <c r="J17" s="93">
        <v>0</v>
      </c>
      <c r="K17" s="93">
        <v>0</v>
      </c>
      <c r="L17" s="93">
        <v>0</v>
      </c>
      <c r="M17" s="93">
        <v>0</v>
      </c>
      <c r="N17" s="93">
        <v>0</v>
      </c>
      <c r="O17" s="93">
        <v>0</v>
      </c>
      <c r="P17" s="93">
        <v>0</v>
      </c>
      <c r="Q17" s="93">
        <v>0</v>
      </c>
      <c r="R17" s="93">
        <v>0</v>
      </c>
      <c r="S17" s="93">
        <v>0</v>
      </c>
      <c r="T17" s="93">
        <v>0</v>
      </c>
      <c r="U17" s="93">
        <v>0</v>
      </c>
      <c r="V17" s="95">
        <f t="shared" si="0"/>
        <v>0</v>
      </c>
    </row>
    <row r="18" spans="1:22">
      <c r="A18" s="92">
        <v>12</v>
      </c>
      <c r="B18" s="1" t="s">
        <v>61</v>
      </c>
      <c r="C18" s="93">
        <v>0</v>
      </c>
      <c r="D18" s="93">
        <v>0</v>
      </c>
      <c r="E18" s="93">
        <v>0</v>
      </c>
      <c r="F18" s="93">
        <v>0</v>
      </c>
      <c r="G18" s="93">
        <v>0</v>
      </c>
      <c r="H18" s="93">
        <v>0</v>
      </c>
      <c r="I18" s="93">
        <v>0</v>
      </c>
      <c r="J18" s="93">
        <v>0</v>
      </c>
      <c r="K18" s="93">
        <v>0</v>
      </c>
      <c r="L18" s="93">
        <v>0</v>
      </c>
      <c r="M18" s="93">
        <v>0</v>
      </c>
      <c r="N18" s="93">
        <v>0</v>
      </c>
      <c r="O18" s="93">
        <v>0</v>
      </c>
      <c r="P18" s="93">
        <v>0</v>
      </c>
      <c r="Q18" s="93">
        <v>0</v>
      </c>
      <c r="R18" s="93">
        <v>0</v>
      </c>
      <c r="S18" s="93">
        <v>0</v>
      </c>
      <c r="T18" s="93">
        <v>0</v>
      </c>
      <c r="U18" s="93">
        <v>0</v>
      </c>
      <c r="V18" s="95">
        <f t="shared" si="0"/>
        <v>0</v>
      </c>
    </row>
    <row r="19" spans="1:22">
      <c r="A19" s="92">
        <v>13</v>
      </c>
      <c r="B19" s="1" t="s">
        <v>62</v>
      </c>
      <c r="C19" s="93">
        <v>0</v>
      </c>
      <c r="D19" s="93">
        <v>0</v>
      </c>
      <c r="E19" s="93">
        <v>0</v>
      </c>
      <c r="F19" s="93">
        <v>0</v>
      </c>
      <c r="G19" s="93">
        <v>0</v>
      </c>
      <c r="H19" s="93">
        <v>0</v>
      </c>
      <c r="I19" s="93">
        <v>0</v>
      </c>
      <c r="J19" s="93">
        <v>0</v>
      </c>
      <c r="K19" s="93">
        <v>0</v>
      </c>
      <c r="L19" s="93">
        <v>0</v>
      </c>
      <c r="M19" s="93">
        <v>0</v>
      </c>
      <c r="N19" s="93">
        <v>0</v>
      </c>
      <c r="O19" s="93">
        <v>0</v>
      </c>
      <c r="P19" s="93">
        <v>0</v>
      </c>
      <c r="Q19" s="93">
        <v>0</v>
      </c>
      <c r="R19" s="93">
        <v>0</v>
      </c>
      <c r="S19" s="93">
        <v>0</v>
      </c>
      <c r="T19" s="93">
        <v>0</v>
      </c>
      <c r="U19" s="93">
        <v>0</v>
      </c>
      <c r="V19" s="95">
        <f t="shared" si="0"/>
        <v>0</v>
      </c>
    </row>
    <row r="20" spans="1:22">
      <c r="A20" s="92">
        <v>14</v>
      </c>
      <c r="B20" s="1" t="s">
        <v>63</v>
      </c>
      <c r="C20" s="93">
        <v>0</v>
      </c>
      <c r="D20" s="93">
        <v>0</v>
      </c>
      <c r="E20" s="93">
        <v>0</v>
      </c>
      <c r="F20" s="93">
        <v>0</v>
      </c>
      <c r="G20" s="93">
        <v>0</v>
      </c>
      <c r="H20" s="93">
        <v>0</v>
      </c>
      <c r="I20" s="93">
        <v>0</v>
      </c>
      <c r="J20" s="93">
        <v>0</v>
      </c>
      <c r="K20" s="93">
        <v>0</v>
      </c>
      <c r="L20" s="93">
        <v>0</v>
      </c>
      <c r="M20" s="93">
        <v>0</v>
      </c>
      <c r="N20" s="93">
        <v>0</v>
      </c>
      <c r="O20" s="93">
        <v>0</v>
      </c>
      <c r="P20" s="93">
        <v>0</v>
      </c>
      <c r="Q20" s="93">
        <v>0</v>
      </c>
      <c r="R20" s="93">
        <v>0</v>
      </c>
      <c r="S20" s="93">
        <v>0</v>
      </c>
      <c r="T20" s="93">
        <v>0</v>
      </c>
      <c r="U20" s="93">
        <v>0</v>
      </c>
      <c r="V20" s="95">
        <f t="shared" si="0"/>
        <v>0</v>
      </c>
    </row>
    <row r="21" spans="1:22" ht="13.8" thickBot="1">
      <c r="A21" s="82"/>
      <c r="B21" s="96" t="s">
        <v>64</v>
      </c>
      <c r="C21" s="97">
        <f>SUM(C7:C20)</f>
        <v>0</v>
      </c>
      <c r="D21" s="84">
        <f t="shared" ref="D21:V21" si="1">SUM(D7:D20)</f>
        <v>23229624.278150003</v>
      </c>
      <c r="E21" s="84">
        <f t="shared" si="1"/>
        <v>0</v>
      </c>
      <c r="F21" s="84">
        <f t="shared" si="1"/>
        <v>0</v>
      </c>
      <c r="G21" s="84">
        <f t="shared" si="1"/>
        <v>0</v>
      </c>
      <c r="H21" s="84">
        <f t="shared" si="1"/>
        <v>0</v>
      </c>
      <c r="I21" s="84">
        <f t="shared" si="1"/>
        <v>0</v>
      </c>
      <c r="J21" s="84">
        <f t="shared" si="1"/>
        <v>0</v>
      </c>
      <c r="K21" s="84">
        <f t="shared" si="1"/>
        <v>0</v>
      </c>
      <c r="L21" s="98">
        <f t="shared" si="1"/>
        <v>0</v>
      </c>
      <c r="M21" s="97">
        <f t="shared" si="1"/>
        <v>0</v>
      </c>
      <c r="N21" s="84">
        <f t="shared" si="1"/>
        <v>0</v>
      </c>
      <c r="O21" s="84">
        <f t="shared" si="1"/>
        <v>0</v>
      </c>
      <c r="P21" s="84">
        <f t="shared" si="1"/>
        <v>0</v>
      </c>
      <c r="Q21" s="84">
        <f t="shared" si="1"/>
        <v>0</v>
      </c>
      <c r="R21" s="84">
        <f t="shared" si="1"/>
        <v>0</v>
      </c>
      <c r="S21" s="98">
        <f>SUM(S7:S20)</f>
        <v>0</v>
      </c>
      <c r="T21" s="98">
        <f>SUM(T7:T20)</f>
        <v>20834048.560600001</v>
      </c>
      <c r="U21" s="98">
        <f t="shared" ref="U21" si="2">SUM(U7:U20)</f>
        <v>2395575.7175500002</v>
      </c>
      <c r="V21" s="99">
        <f t="shared" si="1"/>
        <v>23229624.278150003</v>
      </c>
    </row>
    <row r="24" spans="1:22">
      <c r="C24" s="22"/>
      <c r="D24" s="22"/>
      <c r="E24" s="22"/>
    </row>
    <row r="25" spans="1:22">
      <c r="A25" s="40"/>
      <c r="B25" s="40"/>
      <c r="D25" s="22"/>
      <c r="E25" s="22"/>
    </row>
    <row r="26" spans="1:22">
      <c r="A26" s="40"/>
      <c r="B26" s="23"/>
      <c r="D26" s="22"/>
      <c r="E26" s="22"/>
    </row>
    <row r="27" spans="1:22">
      <c r="A27" s="40"/>
      <c r="B27" s="40"/>
      <c r="D27" s="22"/>
      <c r="E27" s="22"/>
    </row>
    <row r="28" spans="1:22">
      <c r="A28" s="40"/>
      <c r="B28" s="23"/>
      <c r="D28" s="22"/>
      <c r="E28" s="22"/>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I22"/>
  <sheetViews>
    <sheetView zoomScaleNormal="100" workbookViewId="0">
      <pane xSplit="1" ySplit="7" topLeftCell="B8" activePane="bottomRight" state="frozen"/>
      <selection pane="topRight"/>
      <selection pane="bottomLeft"/>
      <selection pane="bottomRight" activeCell="B8" sqref="B8"/>
    </sheetView>
  </sheetViews>
  <sheetFormatPr defaultColWidth="9.109375" defaultRowHeight="13.8"/>
  <cols>
    <col min="1" max="1" width="10.5546875" style="4" bestFit="1" customWidth="1"/>
    <col min="2" max="2" width="101.88671875" style="4" customWidth="1"/>
    <col min="3" max="3" width="13.6640625" style="165" customWidth="1"/>
    <col min="4" max="4" width="14.88671875" style="165" bestFit="1" customWidth="1"/>
    <col min="5" max="5" width="17.6640625" style="165" customWidth="1"/>
    <col min="6" max="6" width="15.88671875" style="165" customWidth="1"/>
    <col min="7" max="7" width="17.44140625" style="165" customWidth="1"/>
    <col min="8" max="8" width="15.33203125" style="165" customWidth="1"/>
    <col min="9" max="16384" width="9.109375" style="14"/>
  </cols>
  <sheetData>
    <row r="1" spans="1:9">
      <c r="A1" s="2" t="s">
        <v>30</v>
      </c>
      <c r="B1" s="4" t="str">
        <f>Info!C2</f>
        <v>Terabank</v>
      </c>
      <c r="C1" s="3"/>
    </row>
    <row r="2" spans="1:9">
      <c r="A2" s="2" t="s">
        <v>31</v>
      </c>
      <c r="B2" s="309">
        <f>'1. key ratios'!B2</f>
        <v>45565</v>
      </c>
      <c r="C2" s="309"/>
    </row>
    <row r="4" spans="1:9" ht="14.4" thickBot="1">
      <c r="A4" s="2" t="s">
        <v>150</v>
      </c>
      <c r="B4" s="85" t="s">
        <v>252</v>
      </c>
    </row>
    <row r="5" spans="1:9">
      <c r="A5" s="86"/>
      <c r="B5" s="100"/>
      <c r="C5" s="186" t="s">
        <v>0</v>
      </c>
      <c r="D5" s="186" t="s">
        <v>1</v>
      </c>
      <c r="E5" s="186" t="s">
        <v>2</v>
      </c>
      <c r="F5" s="186" t="s">
        <v>3</v>
      </c>
      <c r="G5" s="187" t="s">
        <v>4</v>
      </c>
      <c r="H5" s="188" t="s">
        <v>5</v>
      </c>
      <c r="I5" s="101"/>
    </row>
    <row r="6" spans="1:9" s="101" customFormat="1" ht="12.75" customHeight="1">
      <c r="A6" s="102"/>
      <c r="B6" s="591" t="s">
        <v>149</v>
      </c>
      <c r="C6" s="577" t="s">
        <v>245</v>
      </c>
      <c r="D6" s="593" t="s">
        <v>244</v>
      </c>
      <c r="E6" s="594"/>
      <c r="F6" s="577" t="s">
        <v>249</v>
      </c>
      <c r="G6" s="577" t="s">
        <v>250</v>
      </c>
      <c r="H6" s="589" t="s">
        <v>248</v>
      </c>
    </row>
    <row r="7" spans="1:9" ht="41.4">
      <c r="A7" s="104"/>
      <c r="B7" s="592"/>
      <c r="C7" s="578"/>
      <c r="D7" s="189" t="s">
        <v>247</v>
      </c>
      <c r="E7" s="189" t="s">
        <v>246</v>
      </c>
      <c r="F7" s="578"/>
      <c r="G7" s="578"/>
      <c r="H7" s="590"/>
      <c r="I7" s="101"/>
    </row>
    <row r="8" spans="1:9">
      <c r="A8" s="102">
        <v>1</v>
      </c>
      <c r="B8" s="1" t="s">
        <v>51</v>
      </c>
      <c r="C8" s="190">
        <v>270815995.99216217</v>
      </c>
      <c r="D8" s="190">
        <v>0</v>
      </c>
      <c r="E8" s="190">
        <v>0</v>
      </c>
      <c r="F8" s="190">
        <v>95209071.370000005</v>
      </c>
      <c r="G8" s="190">
        <v>95209071.370000005</v>
      </c>
      <c r="H8" s="192">
        <v>0.35156369187570258</v>
      </c>
    </row>
    <row r="9" spans="1:9" ht="15" customHeight="1">
      <c r="A9" s="102">
        <v>2</v>
      </c>
      <c r="B9" s="1" t="s">
        <v>52</v>
      </c>
      <c r="C9" s="190">
        <v>0</v>
      </c>
      <c r="D9" s="190">
        <v>0</v>
      </c>
      <c r="E9" s="190">
        <v>0</v>
      </c>
      <c r="F9" s="190">
        <v>0</v>
      </c>
      <c r="G9" s="190">
        <v>0</v>
      </c>
      <c r="H9" s="192" t="s">
        <v>742</v>
      </c>
    </row>
    <row r="10" spans="1:9">
      <c r="A10" s="102">
        <v>3</v>
      </c>
      <c r="B10" s="1" t="s">
        <v>165</v>
      </c>
      <c r="C10" s="190">
        <v>0</v>
      </c>
      <c r="D10" s="190">
        <v>0</v>
      </c>
      <c r="E10" s="190">
        <v>0</v>
      </c>
      <c r="F10" s="190">
        <v>0</v>
      </c>
      <c r="G10" s="190">
        <v>0</v>
      </c>
      <c r="H10" s="192" t="s">
        <v>742</v>
      </c>
    </row>
    <row r="11" spans="1:9">
      <c r="A11" s="102">
        <v>4</v>
      </c>
      <c r="B11" s="1" t="s">
        <v>53</v>
      </c>
      <c r="C11" s="190">
        <v>0</v>
      </c>
      <c r="D11" s="190">
        <v>0</v>
      </c>
      <c r="E11" s="190">
        <v>0</v>
      </c>
      <c r="F11" s="190">
        <v>0</v>
      </c>
      <c r="G11" s="190">
        <v>0</v>
      </c>
      <c r="H11" s="192" t="s">
        <v>742</v>
      </c>
    </row>
    <row r="12" spans="1:9">
      <c r="A12" s="102">
        <v>5</v>
      </c>
      <c r="B12" s="1" t="s">
        <v>54</v>
      </c>
      <c r="C12" s="190">
        <v>0</v>
      </c>
      <c r="D12" s="190">
        <v>0</v>
      </c>
      <c r="E12" s="190">
        <v>0</v>
      </c>
      <c r="F12" s="190">
        <v>0</v>
      </c>
      <c r="G12" s="190">
        <v>0</v>
      </c>
      <c r="H12" s="192" t="s">
        <v>742</v>
      </c>
    </row>
    <row r="13" spans="1:9">
      <c r="A13" s="102">
        <v>6</v>
      </c>
      <c r="B13" s="1" t="s">
        <v>55</v>
      </c>
      <c r="C13" s="190">
        <v>46273957.539999999</v>
      </c>
      <c r="D13" s="190">
        <v>0</v>
      </c>
      <c r="E13" s="190">
        <v>0</v>
      </c>
      <c r="F13" s="190">
        <v>18555994.352000002</v>
      </c>
      <c r="G13" s="190">
        <v>18555994.352000002</v>
      </c>
      <c r="H13" s="192">
        <v>0.4010029688072364</v>
      </c>
    </row>
    <row r="14" spans="1:9">
      <c r="A14" s="102">
        <v>7</v>
      </c>
      <c r="B14" s="1" t="s">
        <v>56</v>
      </c>
      <c r="C14" s="190">
        <v>607609124.44301414</v>
      </c>
      <c r="D14" s="190">
        <v>64588804.796075068</v>
      </c>
      <c r="E14" s="190">
        <v>35244025.132257521</v>
      </c>
      <c r="F14" s="190">
        <v>642853149.57527161</v>
      </c>
      <c r="G14" s="190">
        <v>623648005.73802161</v>
      </c>
      <c r="H14" s="192">
        <v>0.9701251462329481</v>
      </c>
    </row>
    <row r="15" spans="1:9">
      <c r="A15" s="102">
        <v>8</v>
      </c>
      <c r="B15" s="1" t="s">
        <v>57</v>
      </c>
      <c r="C15" s="190">
        <v>659331160.16700876</v>
      </c>
      <c r="D15" s="190">
        <v>30176992.37041533</v>
      </c>
      <c r="E15" s="190">
        <v>13831473.918947656</v>
      </c>
      <c r="F15" s="190">
        <v>504871975.56446731</v>
      </c>
      <c r="G15" s="190">
        <v>500847495.12356728</v>
      </c>
      <c r="H15" s="192">
        <v>0.74402153322671472</v>
      </c>
    </row>
    <row r="16" spans="1:9">
      <c r="A16" s="102">
        <v>9</v>
      </c>
      <c r="B16" s="1" t="s">
        <v>58</v>
      </c>
      <c r="C16" s="190">
        <v>118257786.100383</v>
      </c>
      <c r="D16" s="190">
        <v>1752467.2678</v>
      </c>
      <c r="E16" s="190">
        <v>876233.63390000002</v>
      </c>
      <c r="F16" s="190">
        <v>41696906.906999052</v>
      </c>
      <c r="G16" s="190">
        <v>41696906.906999052</v>
      </c>
      <c r="H16" s="192">
        <v>0.35000000000000003</v>
      </c>
    </row>
    <row r="17" spans="1:8">
      <c r="A17" s="102">
        <v>10</v>
      </c>
      <c r="B17" s="1" t="s">
        <v>59</v>
      </c>
      <c r="C17" s="190">
        <v>24481481.615166992</v>
      </c>
      <c r="D17" s="190">
        <v>0</v>
      </c>
      <c r="E17" s="190">
        <v>0</v>
      </c>
      <c r="F17" s="190">
        <v>36722222.422750488</v>
      </c>
      <c r="G17" s="190">
        <v>36722222.422750488</v>
      </c>
      <c r="H17" s="192">
        <v>1.5</v>
      </c>
    </row>
    <row r="18" spans="1:8">
      <c r="A18" s="102">
        <v>11</v>
      </c>
      <c r="B18" s="1" t="s">
        <v>60</v>
      </c>
      <c r="C18" s="190">
        <v>0</v>
      </c>
      <c r="D18" s="190">
        <v>0</v>
      </c>
      <c r="E18" s="190">
        <v>0</v>
      </c>
      <c r="F18" s="190">
        <v>0</v>
      </c>
      <c r="G18" s="190">
        <v>0</v>
      </c>
      <c r="H18" s="192" t="s">
        <v>742</v>
      </c>
    </row>
    <row r="19" spans="1:8">
      <c r="A19" s="102">
        <v>12</v>
      </c>
      <c r="B19" s="1" t="s">
        <v>61</v>
      </c>
      <c r="C19" s="190">
        <v>0</v>
      </c>
      <c r="D19" s="190">
        <v>0</v>
      </c>
      <c r="E19" s="190">
        <v>0</v>
      </c>
      <c r="F19" s="190">
        <v>0</v>
      </c>
      <c r="G19" s="190">
        <v>0</v>
      </c>
      <c r="H19" s="192" t="s">
        <v>742</v>
      </c>
    </row>
    <row r="20" spans="1:8">
      <c r="A20" s="102">
        <v>13</v>
      </c>
      <c r="B20" s="1" t="s">
        <v>144</v>
      </c>
      <c r="C20" s="190">
        <v>0</v>
      </c>
      <c r="D20" s="190">
        <v>0</v>
      </c>
      <c r="E20" s="190">
        <v>0</v>
      </c>
      <c r="F20" s="190">
        <v>0</v>
      </c>
      <c r="G20" s="190">
        <v>0</v>
      </c>
      <c r="H20" s="192" t="s">
        <v>742</v>
      </c>
    </row>
    <row r="21" spans="1:8">
      <c r="A21" s="102">
        <v>14</v>
      </c>
      <c r="B21" s="1" t="s">
        <v>63</v>
      </c>
      <c r="C21" s="190">
        <v>128318047.85569109</v>
      </c>
      <c r="D21" s="190">
        <v>0</v>
      </c>
      <c r="E21" s="190">
        <v>0</v>
      </c>
      <c r="F21" s="190">
        <v>71891902.37769109</v>
      </c>
      <c r="G21" s="190">
        <v>71891902.37769109</v>
      </c>
      <c r="H21" s="192">
        <v>0.5602633735399567</v>
      </c>
    </row>
    <row r="22" spans="1:8" ht="14.4" thickBot="1">
      <c r="A22" s="105"/>
      <c r="B22" s="106" t="s">
        <v>64</v>
      </c>
      <c r="C22" s="191">
        <v>1855087553.7134264</v>
      </c>
      <c r="D22" s="191">
        <v>96518264.434290409</v>
      </c>
      <c r="E22" s="191">
        <v>49951732.685105175</v>
      </c>
      <c r="F22" s="191">
        <v>1411801222.5691795</v>
      </c>
      <c r="G22" s="191">
        <v>1388571598.2910295</v>
      </c>
      <c r="H22" s="193">
        <v>0.72889394366040505</v>
      </c>
    </row>
  </sheetData>
  <mergeCells count="6">
    <mergeCell ref="H6:H7"/>
    <mergeCell ref="B6:B7"/>
    <mergeCell ref="C6:C7"/>
    <mergeCell ref="D6:E6"/>
    <mergeCell ref="F6:F7"/>
    <mergeCell ref="G6:G7"/>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K27"/>
  <sheetViews>
    <sheetView zoomScale="90" zoomScaleNormal="90" workbookViewId="0">
      <pane xSplit="2" ySplit="6" topLeftCell="C7" activePane="bottomRight" state="frozen"/>
      <selection pane="topRight"/>
      <selection pane="bottomLeft"/>
      <selection pane="bottomRight" activeCell="C7" sqref="C7"/>
    </sheetView>
  </sheetViews>
  <sheetFormatPr defaultColWidth="9.109375" defaultRowHeight="13.8"/>
  <cols>
    <col min="1" max="1" width="10.5546875" style="165" bestFit="1" customWidth="1"/>
    <col min="2" max="2" width="104.109375" style="165" customWidth="1"/>
    <col min="3" max="11" width="12.6640625" style="165" customWidth="1"/>
    <col min="12" max="16384" width="9.109375" style="165"/>
  </cols>
  <sheetData>
    <row r="1" spans="1:11">
      <c r="A1" s="165" t="s">
        <v>30</v>
      </c>
      <c r="B1" s="3" t="str">
        <f>Info!C2</f>
        <v>Terabank</v>
      </c>
    </row>
    <row r="2" spans="1:11">
      <c r="A2" s="165" t="s">
        <v>31</v>
      </c>
      <c r="B2" s="309">
        <f>'1. key ratios'!B2</f>
        <v>45565</v>
      </c>
    </row>
    <row r="4" spans="1:11" ht="14.4" thickBot="1">
      <c r="A4" s="165" t="s">
        <v>146</v>
      </c>
      <c r="B4" s="231" t="s">
        <v>253</v>
      </c>
    </row>
    <row r="5" spans="1:11" ht="30" customHeight="1">
      <c r="A5" s="595"/>
      <c r="B5" s="596"/>
      <c r="C5" s="597" t="s">
        <v>305</v>
      </c>
      <c r="D5" s="597"/>
      <c r="E5" s="597"/>
      <c r="F5" s="597" t="s">
        <v>306</v>
      </c>
      <c r="G5" s="597"/>
      <c r="H5" s="597"/>
      <c r="I5" s="597" t="s">
        <v>307</v>
      </c>
      <c r="J5" s="597"/>
      <c r="K5" s="598"/>
    </row>
    <row r="6" spans="1:11">
      <c r="A6" s="203"/>
      <c r="B6" s="204"/>
      <c r="C6" s="16" t="s">
        <v>32</v>
      </c>
      <c r="D6" s="16" t="s">
        <v>33</v>
      </c>
      <c r="E6" s="16" t="s">
        <v>34</v>
      </c>
      <c r="F6" s="16" t="s">
        <v>32</v>
      </c>
      <c r="G6" s="16" t="s">
        <v>33</v>
      </c>
      <c r="H6" s="16" t="s">
        <v>34</v>
      </c>
      <c r="I6" s="16" t="s">
        <v>32</v>
      </c>
      <c r="J6" s="16" t="s">
        <v>33</v>
      </c>
      <c r="K6" s="16" t="s">
        <v>34</v>
      </c>
    </row>
    <row r="7" spans="1:11">
      <c r="A7" s="205" t="s">
        <v>256</v>
      </c>
      <c r="B7" s="206"/>
      <c r="C7" s="206"/>
      <c r="D7" s="206"/>
      <c r="E7" s="206"/>
      <c r="F7" s="206"/>
      <c r="G7" s="206"/>
      <c r="H7" s="206"/>
      <c r="I7" s="206"/>
      <c r="J7" s="206"/>
      <c r="K7" s="207"/>
    </row>
    <row r="8" spans="1:11">
      <c r="A8" s="208">
        <v>1</v>
      </c>
      <c r="B8" s="209" t="s">
        <v>254</v>
      </c>
      <c r="C8" s="210"/>
      <c r="D8" s="210"/>
      <c r="E8" s="210"/>
      <c r="F8" s="211">
        <v>217206141.74911129</v>
      </c>
      <c r="G8" s="211">
        <v>151770310.40593252</v>
      </c>
      <c r="H8" s="211">
        <v>368976452.15504378</v>
      </c>
      <c r="I8" s="211">
        <v>206381484.18921781</v>
      </c>
      <c r="J8" s="211">
        <v>119452761.22420552</v>
      </c>
      <c r="K8" s="211">
        <v>325834245.4134233</v>
      </c>
    </row>
    <row r="9" spans="1:11">
      <c r="A9" s="205" t="s">
        <v>257</v>
      </c>
      <c r="B9" s="206"/>
      <c r="C9" s="206"/>
      <c r="D9" s="206"/>
      <c r="E9" s="206"/>
      <c r="F9" s="206"/>
      <c r="G9" s="206"/>
      <c r="H9" s="206"/>
      <c r="I9" s="206"/>
      <c r="J9" s="206"/>
      <c r="K9" s="207"/>
    </row>
    <row r="10" spans="1:11">
      <c r="A10" s="212">
        <v>2</v>
      </c>
      <c r="B10" s="213" t="s">
        <v>265</v>
      </c>
      <c r="C10" s="213">
        <v>164414004.71199024</v>
      </c>
      <c r="D10" s="213">
        <v>304042148.28623229</v>
      </c>
      <c r="E10" s="213">
        <v>468456152.99822253</v>
      </c>
      <c r="F10" s="213">
        <v>26784081.25283999</v>
      </c>
      <c r="G10" s="213">
        <v>54858948.350009695</v>
      </c>
      <c r="H10" s="213">
        <v>81643029.602849692</v>
      </c>
      <c r="I10" s="213">
        <v>5604443.9366198871</v>
      </c>
      <c r="J10" s="213">
        <v>11082797.638136989</v>
      </c>
      <c r="K10" s="213">
        <v>16687241.574756876</v>
      </c>
    </row>
    <row r="11" spans="1:11">
      <c r="A11" s="212">
        <v>3</v>
      </c>
      <c r="B11" s="213" t="s">
        <v>259</v>
      </c>
      <c r="C11" s="213">
        <v>591500346.13685679</v>
      </c>
      <c r="D11" s="538">
        <v>398451687.2381236</v>
      </c>
      <c r="E11" s="213">
        <v>989952033.37498045</v>
      </c>
      <c r="F11" s="213">
        <v>161759038.95786613</v>
      </c>
      <c r="G11" s="213">
        <v>61143534.376648739</v>
      </c>
      <c r="H11" s="213">
        <v>222902573.33451486</v>
      </c>
      <c r="I11" s="213">
        <v>134742794.97704285</v>
      </c>
      <c r="J11" s="213">
        <v>51345618.816087075</v>
      </c>
      <c r="K11" s="213">
        <v>186088413.79312992</v>
      </c>
    </row>
    <row r="12" spans="1:11">
      <c r="A12" s="212">
        <v>4</v>
      </c>
      <c r="B12" s="213" t="s">
        <v>260</v>
      </c>
      <c r="C12" s="213">
        <v>3406346.0693895472</v>
      </c>
      <c r="D12" s="213">
        <v>0</v>
      </c>
      <c r="E12" s="213">
        <v>3406346.0693895472</v>
      </c>
      <c r="F12" s="213">
        <v>0</v>
      </c>
      <c r="G12" s="213">
        <v>0</v>
      </c>
      <c r="H12" s="213">
        <v>0</v>
      </c>
      <c r="I12" s="213">
        <v>0</v>
      </c>
      <c r="J12" s="213">
        <v>0</v>
      </c>
      <c r="K12" s="213">
        <v>0</v>
      </c>
    </row>
    <row r="13" spans="1:11">
      <c r="A13" s="212">
        <v>5</v>
      </c>
      <c r="B13" s="213" t="s">
        <v>268</v>
      </c>
      <c r="C13" s="213">
        <v>55737155.818410002</v>
      </c>
      <c r="D13" s="213">
        <v>133971537.76710252</v>
      </c>
      <c r="E13" s="213">
        <v>189708693.58551252</v>
      </c>
      <c r="F13" s="213">
        <v>8905458.9559431616</v>
      </c>
      <c r="G13" s="213">
        <v>36969079.926236399</v>
      </c>
      <c r="H13" s="213">
        <v>45874538.882179558</v>
      </c>
      <c r="I13" s="213">
        <v>3480140.1178693464</v>
      </c>
      <c r="J13" s="213">
        <v>30367620.554740019</v>
      </c>
      <c r="K13" s="213">
        <v>33847760.672609366</v>
      </c>
    </row>
    <row r="14" spans="1:11">
      <c r="A14" s="212">
        <v>6</v>
      </c>
      <c r="B14" s="213" t="s">
        <v>300</v>
      </c>
      <c r="C14" s="213">
        <v>20946802.532976314</v>
      </c>
      <c r="D14" s="213">
        <v>13385159.990299296</v>
      </c>
      <c r="E14" s="213">
        <v>34331962.523275614</v>
      </c>
      <c r="F14" s="213">
        <v>0</v>
      </c>
      <c r="G14" s="213">
        <v>0</v>
      </c>
      <c r="H14" s="213">
        <v>0</v>
      </c>
      <c r="I14" s="213">
        <v>0</v>
      </c>
      <c r="J14" s="213">
        <v>0</v>
      </c>
      <c r="K14" s="213">
        <v>0</v>
      </c>
    </row>
    <row r="15" spans="1:11">
      <c r="A15" s="212">
        <v>7</v>
      </c>
      <c r="B15" s="213" t="s">
        <v>301</v>
      </c>
      <c r="C15" s="213">
        <v>14269103.521915691</v>
      </c>
      <c r="D15" s="213">
        <v>3744958.0687981718</v>
      </c>
      <c r="E15" s="213">
        <v>18014061.590713862</v>
      </c>
      <c r="F15" s="213">
        <v>8140566.5787943406</v>
      </c>
      <c r="G15" s="213">
        <v>2012436.1493418382</v>
      </c>
      <c r="H15" s="213">
        <v>10153002.728136178</v>
      </c>
      <c r="I15" s="213">
        <v>8140566.5787943406</v>
      </c>
      <c r="J15" s="213">
        <v>2012436.1493418382</v>
      </c>
      <c r="K15" s="213">
        <v>10153002.728136178</v>
      </c>
    </row>
    <row r="16" spans="1:11">
      <c r="A16" s="212">
        <v>8</v>
      </c>
      <c r="B16" s="214" t="s">
        <v>261</v>
      </c>
      <c r="C16" s="213">
        <v>850273758.7915386</v>
      </c>
      <c r="D16" s="213">
        <v>853595491.3505559</v>
      </c>
      <c r="E16" s="213">
        <v>1703869250.1420946</v>
      </c>
      <c r="F16" s="213">
        <v>205589145.74544361</v>
      </c>
      <c r="G16" s="213">
        <v>154983998.80223668</v>
      </c>
      <c r="H16" s="213">
        <v>360573144.54768026</v>
      </c>
      <c r="I16" s="213">
        <v>151967945.61032641</v>
      </c>
      <c r="J16" s="213">
        <v>94808473.158305928</v>
      </c>
      <c r="K16" s="213">
        <v>246776418.76863235</v>
      </c>
    </row>
    <row r="17" spans="1:11">
      <c r="A17" s="205" t="s">
        <v>258</v>
      </c>
      <c r="B17" s="206"/>
      <c r="C17" s="213">
        <v>0</v>
      </c>
      <c r="D17" s="213">
        <v>0</v>
      </c>
      <c r="E17" s="213">
        <v>0</v>
      </c>
      <c r="F17" s="213">
        <v>0</v>
      </c>
      <c r="G17" s="213">
        <v>0</v>
      </c>
      <c r="H17" s="213">
        <v>0</v>
      </c>
      <c r="I17" s="213">
        <v>0</v>
      </c>
      <c r="J17" s="213">
        <v>0</v>
      </c>
      <c r="K17" s="213">
        <v>0</v>
      </c>
    </row>
    <row r="18" spans="1:11">
      <c r="A18" s="212">
        <v>9</v>
      </c>
      <c r="B18" s="213" t="s">
        <v>264</v>
      </c>
      <c r="C18" s="213">
        <v>0</v>
      </c>
      <c r="D18" s="213">
        <v>0</v>
      </c>
      <c r="E18" s="213">
        <v>0</v>
      </c>
      <c r="F18" s="213">
        <v>0</v>
      </c>
      <c r="G18" s="213">
        <v>0</v>
      </c>
      <c r="H18" s="213">
        <v>0</v>
      </c>
      <c r="I18" s="213">
        <v>0</v>
      </c>
      <c r="J18" s="213">
        <v>0</v>
      </c>
      <c r="K18" s="213">
        <v>0</v>
      </c>
    </row>
    <row r="19" spans="1:11">
      <c r="A19" s="212">
        <v>10</v>
      </c>
      <c r="B19" s="213" t="s">
        <v>302</v>
      </c>
      <c r="C19" s="213">
        <v>650391850.83518612</v>
      </c>
      <c r="D19" s="213">
        <v>604709434.72587466</v>
      </c>
      <c r="E19" s="213">
        <v>1255101285.5610609</v>
      </c>
      <c r="F19" s="213">
        <v>26950218.0607398</v>
      </c>
      <c r="G19" s="213">
        <v>8773416.2530230265</v>
      </c>
      <c r="H19" s="213">
        <v>35723634.313762829</v>
      </c>
      <c r="I19" s="213">
        <v>37774875.620633304</v>
      </c>
      <c r="J19" s="213">
        <v>41149872.2578215</v>
      </c>
      <c r="K19" s="213">
        <v>78924747.878454804</v>
      </c>
    </row>
    <row r="20" spans="1:11">
      <c r="A20" s="212">
        <v>11</v>
      </c>
      <c r="B20" s="213" t="s">
        <v>263</v>
      </c>
      <c r="C20" s="213">
        <v>101354508.86039007</v>
      </c>
      <c r="D20" s="213">
        <v>22794039.005139109</v>
      </c>
      <c r="E20" s="213">
        <v>124148547.86552918</v>
      </c>
      <c r="F20" s="213">
        <v>8075082.5205497202</v>
      </c>
      <c r="G20" s="213">
        <v>20463103.543822639</v>
      </c>
      <c r="H20" s="213">
        <v>28538186.064372361</v>
      </c>
      <c r="I20" s="213">
        <v>8075082.5205497202</v>
      </c>
      <c r="J20" s="213">
        <v>20463103.543822639</v>
      </c>
      <c r="K20" s="213">
        <v>28538186.064372361</v>
      </c>
    </row>
    <row r="21" spans="1:11" ht="14.4" thickBot="1">
      <c r="A21" s="215">
        <v>12</v>
      </c>
      <c r="B21" s="216" t="s">
        <v>262</v>
      </c>
      <c r="C21" s="213">
        <v>751746359.69557619</v>
      </c>
      <c r="D21" s="213">
        <v>627503473.73101377</v>
      </c>
      <c r="E21" s="213">
        <v>1379249833.42659</v>
      </c>
      <c r="F21" s="213">
        <v>35025300.581289522</v>
      </c>
      <c r="G21" s="213">
        <v>29236519.796845667</v>
      </c>
      <c r="H21" s="213">
        <v>64261820.378135189</v>
      </c>
      <c r="I21" s="213">
        <v>45849958.141183026</v>
      </c>
      <c r="J21" s="213">
        <v>61612975.801644139</v>
      </c>
      <c r="K21" s="213">
        <v>107462933.94282717</v>
      </c>
    </row>
    <row r="22" spans="1:11" ht="38.25" customHeight="1" thickBot="1">
      <c r="A22" s="217"/>
      <c r="B22" s="218"/>
      <c r="C22" s="218"/>
      <c r="D22" s="218"/>
      <c r="E22" s="218"/>
      <c r="F22" s="599" t="s">
        <v>304</v>
      </c>
      <c r="G22" s="597"/>
      <c r="H22" s="597"/>
      <c r="I22" s="599" t="s">
        <v>269</v>
      </c>
      <c r="J22" s="597"/>
      <c r="K22" s="598"/>
    </row>
    <row r="23" spans="1:11" ht="14.4" thickBot="1">
      <c r="A23" s="219">
        <v>13</v>
      </c>
      <c r="B23" s="220" t="s">
        <v>254</v>
      </c>
      <c r="C23" s="221"/>
      <c r="D23" s="221"/>
      <c r="E23" s="221"/>
      <c r="F23" s="222">
        <v>217206141.74911129</v>
      </c>
      <c r="G23" s="222">
        <v>151770310.40593252</v>
      </c>
      <c r="H23" s="222">
        <v>368976452.15504378</v>
      </c>
      <c r="I23" s="222">
        <v>206381484.18921781</v>
      </c>
      <c r="J23" s="222">
        <v>119452761.22420552</v>
      </c>
      <c r="K23" s="222">
        <v>325834245.4134233</v>
      </c>
    </row>
    <row r="24" spans="1:11" ht="14.4" thickBot="1">
      <c r="A24" s="223">
        <v>14</v>
      </c>
      <c r="B24" s="224" t="s">
        <v>266</v>
      </c>
      <c r="C24" s="225"/>
      <c r="D24" s="226"/>
      <c r="E24" s="227"/>
      <c r="F24" s="222">
        <v>170563845.16415408</v>
      </c>
      <c r="G24" s="222">
        <v>125747479.005391</v>
      </c>
      <c r="H24" s="222">
        <v>296311324.16954505</v>
      </c>
      <c r="I24" s="222">
        <v>106117987.46914339</v>
      </c>
      <c r="J24" s="222">
        <v>33195497.356661789</v>
      </c>
      <c r="K24" s="222">
        <v>139313484.82580519</v>
      </c>
    </row>
    <row r="25" spans="1:11" ht="14.4" thickBot="1">
      <c r="A25" s="228">
        <v>15</v>
      </c>
      <c r="B25" s="229" t="s">
        <v>267</v>
      </c>
      <c r="C25" s="230"/>
      <c r="D25" s="230"/>
      <c r="E25" s="230"/>
      <c r="F25" s="527">
        <v>1.2734594576011564</v>
      </c>
      <c r="G25" s="527">
        <v>1.2069451539416221</v>
      </c>
      <c r="H25" s="527">
        <v>1.245232368992826</v>
      </c>
      <c r="I25" s="527">
        <v>1.9448303639307962</v>
      </c>
      <c r="J25" s="527">
        <v>3.5984627656206309</v>
      </c>
      <c r="K25" s="527">
        <v>2.3388564705049188</v>
      </c>
    </row>
    <row r="27" spans="1:11" ht="27">
      <c r="B27" s="202" t="s">
        <v>303</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N22"/>
  <sheetViews>
    <sheetView workbookViewId="0">
      <pane xSplit="1" ySplit="5" topLeftCell="B6" activePane="bottomRight" state="frozen"/>
      <selection pane="topRight"/>
      <selection pane="bottomLeft"/>
      <selection pane="bottomRight" activeCell="B6" sqref="B6"/>
    </sheetView>
  </sheetViews>
  <sheetFormatPr defaultColWidth="9.109375" defaultRowHeight="13.2"/>
  <cols>
    <col min="1" max="1" width="10.5546875" style="4" bestFit="1" customWidth="1"/>
    <col min="2" max="2" width="95" style="4" customWidth="1"/>
    <col min="3" max="3" width="12.5546875" style="4" bestFit="1" customWidth="1"/>
    <col min="4" max="4" width="11.44140625" style="4" customWidth="1"/>
    <col min="5" max="5" width="18.33203125" style="4" bestFit="1" customWidth="1"/>
    <col min="6" max="13" width="12.6640625" style="4" customWidth="1"/>
    <col min="14" max="14" width="31" style="4" bestFit="1" customWidth="1"/>
    <col min="15" max="16384" width="9.109375" style="14"/>
  </cols>
  <sheetData>
    <row r="1" spans="1:14">
      <c r="A1" s="4" t="s">
        <v>30</v>
      </c>
      <c r="B1" s="3" t="str">
        <f>Info!C2</f>
        <v>Terabank</v>
      </c>
    </row>
    <row r="2" spans="1:14" ht="14.25" customHeight="1">
      <c r="A2" s="4" t="s">
        <v>31</v>
      </c>
      <c r="B2" s="309">
        <f>'1. key ratios'!B2</f>
        <v>45565</v>
      </c>
    </row>
    <row r="3" spans="1:14" ht="14.25" customHeight="1"/>
    <row r="4" spans="1:14" ht="13.8" thickBot="1">
      <c r="A4" s="4" t="s">
        <v>162</v>
      </c>
      <c r="B4" s="159" t="s">
        <v>28</v>
      </c>
    </row>
    <row r="5" spans="1:14" s="112" customFormat="1">
      <c r="A5" s="108"/>
      <c r="B5" s="109"/>
      <c r="C5" s="110" t="s">
        <v>0</v>
      </c>
      <c r="D5" s="110" t="s">
        <v>1</v>
      </c>
      <c r="E5" s="110" t="s">
        <v>2</v>
      </c>
      <c r="F5" s="110" t="s">
        <v>3</v>
      </c>
      <c r="G5" s="110" t="s">
        <v>4</v>
      </c>
      <c r="H5" s="110" t="s">
        <v>5</v>
      </c>
      <c r="I5" s="110" t="s">
        <v>8</v>
      </c>
      <c r="J5" s="110" t="s">
        <v>9</v>
      </c>
      <c r="K5" s="110" t="s">
        <v>10</v>
      </c>
      <c r="L5" s="110" t="s">
        <v>11</v>
      </c>
      <c r="M5" s="110" t="s">
        <v>12</v>
      </c>
      <c r="N5" s="111" t="s">
        <v>13</v>
      </c>
    </row>
    <row r="6" spans="1:14" ht="26.4">
      <c r="A6" s="113"/>
      <c r="B6" s="114"/>
      <c r="C6" s="115" t="s">
        <v>161</v>
      </c>
      <c r="D6" s="116" t="s">
        <v>160</v>
      </c>
      <c r="E6" s="117" t="s">
        <v>159</v>
      </c>
      <c r="F6" s="118">
        <v>0</v>
      </c>
      <c r="G6" s="118">
        <v>0.2</v>
      </c>
      <c r="H6" s="118">
        <v>0.35</v>
      </c>
      <c r="I6" s="118">
        <v>0.5</v>
      </c>
      <c r="J6" s="118">
        <v>0.75</v>
      </c>
      <c r="K6" s="118">
        <v>1</v>
      </c>
      <c r="L6" s="118">
        <v>1.5</v>
      </c>
      <c r="M6" s="118">
        <v>2.5</v>
      </c>
      <c r="N6" s="158" t="s">
        <v>168</v>
      </c>
    </row>
    <row r="7" spans="1:14" ht="13.8">
      <c r="A7" s="119">
        <v>1</v>
      </c>
      <c r="B7" s="120" t="s">
        <v>158</v>
      </c>
      <c r="C7" s="121">
        <f>SUM(C8:C13)</f>
        <v>59686800</v>
      </c>
      <c r="D7" s="114"/>
      <c r="E7" s="122">
        <f t="shared" ref="E7:M7" si="0">SUM(E8:E13)</f>
        <v>1193736</v>
      </c>
      <c r="F7" s="123">
        <f>SUM(F8:F13)</f>
        <v>0</v>
      </c>
      <c r="G7" s="123">
        <f t="shared" si="0"/>
        <v>0</v>
      </c>
      <c r="H7" s="123">
        <f t="shared" si="0"/>
        <v>0</v>
      </c>
      <c r="I7" s="123">
        <f t="shared" si="0"/>
        <v>0</v>
      </c>
      <c r="J7" s="123">
        <f t="shared" si="0"/>
        <v>0</v>
      </c>
      <c r="K7" s="123">
        <f t="shared" si="0"/>
        <v>1193736</v>
      </c>
      <c r="L7" s="123">
        <f t="shared" si="0"/>
        <v>0</v>
      </c>
      <c r="M7" s="123">
        <f t="shared" si="0"/>
        <v>0</v>
      </c>
      <c r="N7" s="124">
        <f>SUM(N8:N13)</f>
        <v>1193736</v>
      </c>
    </row>
    <row r="8" spans="1:14" ht="13.8">
      <c r="A8" s="119">
        <v>1.1000000000000001</v>
      </c>
      <c r="B8" s="125" t="s">
        <v>156</v>
      </c>
      <c r="C8" s="123">
        <v>59686800</v>
      </c>
      <c r="D8" s="126">
        <v>0.02</v>
      </c>
      <c r="E8" s="122">
        <f>C8*D8</f>
        <v>1193736</v>
      </c>
      <c r="F8" s="123">
        <v>0</v>
      </c>
      <c r="G8" s="123">
        <v>0</v>
      </c>
      <c r="H8" s="123">
        <v>0</v>
      </c>
      <c r="I8" s="123">
        <v>0</v>
      </c>
      <c r="J8" s="123">
        <v>0</v>
      </c>
      <c r="K8" s="123">
        <v>1193736</v>
      </c>
      <c r="L8" s="123">
        <v>0</v>
      </c>
      <c r="M8" s="123">
        <v>0</v>
      </c>
      <c r="N8" s="124">
        <f>SUMPRODUCT($F$6:$M$6,F8:M8)</f>
        <v>1193736</v>
      </c>
    </row>
    <row r="9" spans="1:14" ht="13.8">
      <c r="A9" s="119">
        <v>1.2</v>
      </c>
      <c r="B9" s="125" t="s">
        <v>155</v>
      </c>
      <c r="C9" s="123">
        <v>0</v>
      </c>
      <c r="D9" s="126">
        <v>0.05</v>
      </c>
      <c r="E9" s="122">
        <f>C9*D9</f>
        <v>0</v>
      </c>
      <c r="F9" s="123">
        <v>0</v>
      </c>
      <c r="G9" s="123">
        <v>0</v>
      </c>
      <c r="H9" s="123">
        <v>0</v>
      </c>
      <c r="I9" s="123">
        <v>0</v>
      </c>
      <c r="J9" s="123">
        <v>0</v>
      </c>
      <c r="K9" s="123">
        <v>0</v>
      </c>
      <c r="L9" s="123">
        <v>0</v>
      </c>
      <c r="M9" s="123">
        <v>0</v>
      </c>
      <c r="N9" s="124">
        <f t="shared" ref="N9:N12" si="1">SUMPRODUCT($F$6:$M$6,F9:M9)</f>
        <v>0</v>
      </c>
    </row>
    <row r="10" spans="1:14" ht="13.8">
      <c r="A10" s="119">
        <v>1.3</v>
      </c>
      <c r="B10" s="125" t="s">
        <v>154</v>
      </c>
      <c r="C10" s="123">
        <v>0</v>
      </c>
      <c r="D10" s="126">
        <v>0.08</v>
      </c>
      <c r="E10" s="122">
        <f>C10*D10</f>
        <v>0</v>
      </c>
      <c r="F10" s="123">
        <v>0</v>
      </c>
      <c r="G10" s="123">
        <v>0</v>
      </c>
      <c r="H10" s="123">
        <v>0</v>
      </c>
      <c r="I10" s="123">
        <v>0</v>
      </c>
      <c r="J10" s="123">
        <v>0</v>
      </c>
      <c r="K10" s="123">
        <v>0</v>
      </c>
      <c r="L10" s="123">
        <v>0</v>
      </c>
      <c r="M10" s="123">
        <v>0</v>
      </c>
      <c r="N10" s="124">
        <f>SUMPRODUCT($F$6:$M$6,F10:M10)</f>
        <v>0</v>
      </c>
    </row>
    <row r="11" spans="1:14" ht="13.8">
      <c r="A11" s="119">
        <v>1.4</v>
      </c>
      <c r="B11" s="125" t="s">
        <v>153</v>
      </c>
      <c r="C11" s="123">
        <v>0</v>
      </c>
      <c r="D11" s="126">
        <v>0.11</v>
      </c>
      <c r="E11" s="122">
        <f>C11*D11</f>
        <v>0</v>
      </c>
      <c r="F11" s="123">
        <v>0</v>
      </c>
      <c r="G11" s="123">
        <v>0</v>
      </c>
      <c r="H11" s="123">
        <v>0</v>
      </c>
      <c r="I11" s="123">
        <v>0</v>
      </c>
      <c r="J11" s="123">
        <v>0</v>
      </c>
      <c r="K11" s="123">
        <v>0</v>
      </c>
      <c r="L11" s="123">
        <v>0</v>
      </c>
      <c r="M11" s="123">
        <v>0</v>
      </c>
      <c r="N11" s="124">
        <f t="shared" si="1"/>
        <v>0</v>
      </c>
    </row>
    <row r="12" spans="1:14" ht="13.8">
      <c r="A12" s="119">
        <v>1.5</v>
      </c>
      <c r="B12" s="125" t="s">
        <v>152</v>
      </c>
      <c r="C12" s="123">
        <v>0</v>
      </c>
      <c r="D12" s="126">
        <v>0.14000000000000001</v>
      </c>
      <c r="E12" s="122">
        <f>C12*D12</f>
        <v>0</v>
      </c>
      <c r="F12" s="123">
        <v>0</v>
      </c>
      <c r="G12" s="123">
        <v>0</v>
      </c>
      <c r="H12" s="123">
        <v>0</v>
      </c>
      <c r="I12" s="123">
        <v>0</v>
      </c>
      <c r="J12" s="123">
        <v>0</v>
      </c>
      <c r="K12" s="123">
        <v>0</v>
      </c>
      <c r="L12" s="123">
        <v>0</v>
      </c>
      <c r="M12" s="123">
        <v>0</v>
      </c>
      <c r="N12" s="124">
        <f t="shared" si="1"/>
        <v>0</v>
      </c>
    </row>
    <row r="13" spans="1:14" ht="13.8">
      <c r="A13" s="119">
        <v>1.6</v>
      </c>
      <c r="B13" s="127" t="s">
        <v>151</v>
      </c>
      <c r="C13" s="123">
        <v>0</v>
      </c>
      <c r="D13" s="128"/>
      <c r="E13" s="123"/>
      <c r="F13" s="123">
        <v>0</v>
      </c>
      <c r="G13" s="123">
        <v>0</v>
      </c>
      <c r="H13" s="123">
        <v>0</v>
      </c>
      <c r="I13" s="123">
        <v>0</v>
      </c>
      <c r="J13" s="123">
        <v>0</v>
      </c>
      <c r="K13" s="123">
        <v>0</v>
      </c>
      <c r="L13" s="123">
        <v>0</v>
      </c>
      <c r="M13" s="123">
        <v>0</v>
      </c>
      <c r="N13" s="124">
        <f>SUMPRODUCT($F$6:$M$6,F13:M13)</f>
        <v>0</v>
      </c>
    </row>
    <row r="14" spans="1:14" ht="13.8">
      <c r="A14" s="119">
        <v>2</v>
      </c>
      <c r="B14" s="129" t="s">
        <v>157</v>
      </c>
      <c r="C14" s="121">
        <f>SUM(C15:C20)</f>
        <v>0</v>
      </c>
      <c r="D14" s="114"/>
      <c r="E14" s="122">
        <f t="shared" ref="E14" si="2">SUM(E15:E20)</f>
        <v>0</v>
      </c>
      <c r="F14" s="123">
        <v>0</v>
      </c>
      <c r="G14" s="123">
        <v>0</v>
      </c>
      <c r="H14" s="123">
        <v>0</v>
      </c>
      <c r="I14" s="123">
        <v>0</v>
      </c>
      <c r="J14" s="123">
        <v>0</v>
      </c>
      <c r="K14" s="123">
        <v>0</v>
      </c>
      <c r="L14" s="123">
        <v>0</v>
      </c>
      <c r="M14" s="123">
        <v>0</v>
      </c>
      <c r="N14" s="124">
        <f>SUM(N15:N20)</f>
        <v>0</v>
      </c>
    </row>
    <row r="15" spans="1:14" ht="13.8">
      <c r="A15" s="119">
        <v>2.1</v>
      </c>
      <c r="B15" s="127" t="s">
        <v>156</v>
      </c>
      <c r="C15" s="123">
        <v>0</v>
      </c>
      <c r="D15" s="126">
        <v>5.0000000000000001E-3</v>
      </c>
      <c r="E15" s="122">
        <f>C15*D15</f>
        <v>0</v>
      </c>
      <c r="F15" s="123">
        <v>0</v>
      </c>
      <c r="G15" s="123">
        <v>0</v>
      </c>
      <c r="H15" s="123">
        <v>0</v>
      </c>
      <c r="I15" s="123">
        <v>0</v>
      </c>
      <c r="J15" s="123">
        <v>0</v>
      </c>
      <c r="K15" s="123">
        <v>0</v>
      </c>
      <c r="L15" s="123">
        <v>0</v>
      </c>
      <c r="M15" s="123">
        <v>0</v>
      </c>
      <c r="N15" s="124">
        <f>SUMPRODUCT($F$6:$M$6,F15:M15)</f>
        <v>0</v>
      </c>
    </row>
    <row r="16" spans="1:14" ht="13.8">
      <c r="A16" s="119">
        <v>2.2000000000000002</v>
      </c>
      <c r="B16" s="127" t="s">
        <v>155</v>
      </c>
      <c r="C16" s="123">
        <v>0</v>
      </c>
      <c r="D16" s="126">
        <v>0.01</v>
      </c>
      <c r="E16" s="122">
        <f>C16*D16</f>
        <v>0</v>
      </c>
      <c r="F16" s="123">
        <v>0</v>
      </c>
      <c r="G16" s="123">
        <v>0</v>
      </c>
      <c r="H16" s="123">
        <v>0</v>
      </c>
      <c r="I16" s="123">
        <v>0</v>
      </c>
      <c r="J16" s="123">
        <v>0</v>
      </c>
      <c r="K16" s="123">
        <v>0</v>
      </c>
      <c r="L16" s="123">
        <v>0</v>
      </c>
      <c r="M16" s="123">
        <v>0</v>
      </c>
      <c r="N16" s="124">
        <f t="shared" ref="N16:N20" si="3">SUMPRODUCT($F$6:$M$6,F16:M16)</f>
        <v>0</v>
      </c>
    </row>
    <row r="17" spans="1:14" ht="13.8">
      <c r="A17" s="119">
        <v>2.2999999999999998</v>
      </c>
      <c r="B17" s="127" t="s">
        <v>154</v>
      </c>
      <c r="C17" s="123">
        <v>0</v>
      </c>
      <c r="D17" s="126">
        <v>0.02</v>
      </c>
      <c r="E17" s="122">
        <f>C17*D17</f>
        <v>0</v>
      </c>
      <c r="F17" s="123">
        <v>0</v>
      </c>
      <c r="G17" s="123">
        <v>0</v>
      </c>
      <c r="H17" s="123">
        <v>0</v>
      </c>
      <c r="I17" s="123">
        <v>0</v>
      </c>
      <c r="J17" s="123">
        <v>0</v>
      </c>
      <c r="K17" s="123">
        <v>0</v>
      </c>
      <c r="L17" s="123">
        <v>0</v>
      </c>
      <c r="M17" s="123">
        <v>0</v>
      </c>
      <c r="N17" s="124">
        <f t="shared" si="3"/>
        <v>0</v>
      </c>
    </row>
    <row r="18" spans="1:14" ht="13.8">
      <c r="A18" s="119">
        <v>2.4</v>
      </c>
      <c r="B18" s="127" t="s">
        <v>153</v>
      </c>
      <c r="C18" s="123">
        <v>0</v>
      </c>
      <c r="D18" s="126">
        <v>0.03</v>
      </c>
      <c r="E18" s="122">
        <f>C18*D18</f>
        <v>0</v>
      </c>
      <c r="F18" s="123">
        <v>0</v>
      </c>
      <c r="G18" s="123">
        <v>0</v>
      </c>
      <c r="H18" s="123">
        <v>0</v>
      </c>
      <c r="I18" s="123">
        <v>0</v>
      </c>
      <c r="J18" s="123">
        <v>0</v>
      </c>
      <c r="K18" s="123">
        <v>0</v>
      </c>
      <c r="L18" s="123">
        <v>0</v>
      </c>
      <c r="M18" s="123">
        <v>0</v>
      </c>
      <c r="N18" s="124">
        <f t="shared" si="3"/>
        <v>0</v>
      </c>
    </row>
    <row r="19" spans="1:14" ht="13.8">
      <c r="A19" s="119">
        <v>2.5</v>
      </c>
      <c r="B19" s="127" t="s">
        <v>152</v>
      </c>
      <c r="C19" s="123">
        <v>0</v>
      </c>
      <c r="D19" s="126">
        <v>0.04</v>
      </c>
      <c r="E19" s="122">
        <f>C19*D19</f>
        <v>0</v>
      </c>
      <c r="F19" s="123">
        <v>0</v>
      </c>
      <c r="G19" s="123">
        <v>0</v>
      </c>
      <c r="H19" s="123">
        <v>0</v>
      </c>
      <c r="I19" s="123">
        <v>0</v>
      </c>
      <c r="J19" s="123">
        <v>0</v>
      </c>
      <c r="K19" s="123">
        <v>0</v>
      </c>
      <c r="L19" s="123">
        <v>0</v>
      </c>
      <c r="M19" s="123">
        <v>0</v>
      </c>
      <c r="N19" s="124">
        <f t="shared" si="3"/>
        <v>0</v>
      </c>
    </row>
    <row r="20" spans="1:14" ht="13.8">
      <c r="A20" s="119">
        <v>2.6</v>
      </c>
      <c r="B20" s="127" t="s">
        <v>151</v>
      </c>
      <c r="C20" s="123">
        <v>0</v>
      </c>
      <c r="D20" s="128"/>
      <c r="E20" s="130"/>
      <c r="F20" s="123">
        <v>0</v>
      </c>
      <c r="G20" s="123">
        <v>0</v>
      </c>
      <c r="H20" s="123">
        <v>0</v>
      </c>
      <c r="I20" s="123">
        <v>0</v>
      </c>
      <c r="J20" s="123">
        <v>0</v>
      </c>
      <c r="K20" s="123">
        <v>0</v>
      </c>
      <c r="L20" s="123">
        <v>0</v>
      </c>
      <c r="M20" s="123">
        <v>0</v>
      </c>
      <c r="N20" s="124">
        <f t="shared" si="3"/>
        <v>0</v>
      </c>
    </row>
    <row r="21" spans="1:14" ht="14.4" thickBot="1">
      <c r="A21" s="131"/>
      <c r="B21" s="132" t="s">
        <v>64</v>
      </c>
      <c r="C21" s="107">
        <f>C14+C7</f>
        <v>59686800</v>
      </c>
      <c r="D21" s="133"/>
      <c r="E21" s="134">
        <f>E14+E7</f>
        <v>1193736</v>
      </c>
      <c r="F21" s="135">
        <f>F7+F14</f>
        <v>0</v>
      </c>
      <c r="G21" s="135">
        <f t="shared" ref="G21:L21" si="4">G7+G14</f>
        <v>0</v>
      </c>
      <c r="H21" s="135">
        <f t="shared" si="4"/>
        <v>0</v>
      </c>
      <c r="I21" s="135">
        <f t="shared" si="4"/>
        <v>0</v>
      </c>
      <c r="J21" s="135">
        <f t="shared" si="4"/>
        <v>0</v>
      </c>
      <c r="K21" s="135">
        <f t="shared" si="4"/>
        <v>1193736</v>
      </c>
      <c r="L21" s="135">
        <f t="shared" si="4"/>
        <v>0</v>
      </c>
      <c r="M21" s="135">
        <f>M7+M14</f>
        <v>0</v>
      </c>
      <c r="N21" s="136">
        <f>N14+N7</f>
        <v>1193736</v>
      </c>
    </row>
    <row r="22" spans="1:14">
      <c r="E22" s="137"/>
      <c r="F22" s="137"/>
      <c r="G22" s="137"/>
      <c r="H22" s="137"/>
      <c r="I22" s="137"/>
      <c r="J22" s="137"/>
      <c r="K22" s="137"/>
      <c r="L22" s="137"/>
      <c r="M22" s="137"/>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C43"/>
  <sheetViews>
    <sheetView zoomScale="90" zoomScaleNormal="90" workbookViewId="0"/>
  </sheetViews>
  <sheetFormatPr defaultRowHeight="14.4"/>
  <cols>
    <col min="1" max="1" width="11.44140625" customWidth="1"/>
    <col min="2" max="2" width="76.88671875" style="254" customWidth="1"/>
    <col min="3" max="3" width="22.88671875" customWidth="1"/>
  </cols>
  <sheetData>
    <row r="1" spans="1:3">
      <c r="A1" s="2" t="s">
        <v>30</v>
      </c>
      <c r="B1" s="3" t="str">
        <f>Info!C2</f>
        <v>Terabank</v>
      </c>
    </row>
    <row r="2" spans="1:3">
      <c r="A2" s="2" t="s">
        <v>31</v>
      </c>
      <c r="B2" s="309">
        <f>'1. key ratios'!B2</f>
        <v>45565</v>
      </c>
    </row>
    <row r="3" spans="1:3">
      <c r="A3" s="4"/>
      <c r="B3"/>
    </row>
    <row r="4" spans="1:3">
      <c r="A4" s="4" t="s">
        <v>308</v>
      </c>
      <c r="B4" t="s">
        <v>309</v>
      </c>
    </row>
    <row r="5" spans="1:3">
      <c r="A5" s="255" t="s">
        <v>310</v>
      </c>
      <c r="B5" s="256"/>
      <c r="C5" s="257"/>
    </row>
    <row r="6" spans="1:3">
      <c r="A6" s="258">
        <v>1</v>
      </c>
      <c r="B6" s="259" t="s">
        <v>361</v>
      </c>
      <c r="C6" s="260">
        <v>1885172182.4034262</v>
      </c>
    </row>
    <row r="7" spans="1:3">
      <c r="A7" s="258">
        <v>2</v>
      </c>
      <c r="B7" s="259" t="s">
        <v>311</v>
      </c>
      <c r="C7" s="260">
        <v>-30084628</v>
      </c>
    </row>
    <row r="8" spans="1:3" ht="24">
      <c r="A8" s="261">
        <v>3</v>
      </c>
      <c r="B8" s="262" t="s">
        <v>312</v>
      </c>
      <c r="C8" s="260">
        <v>1855087554.4034262</v>
      </c>
    </row>
    <row r="9" spans="1:3">
      <c r="A9" s="255" t="s">
        <v>313</v>
      </c>
      <c r="B9" s="256"/>
      <c r="C9" s="263"/>
    </row>
    <row r="10" spans="1:3">
      <c r="A10" s="264">
        <v>4</v>
      </c>
      <c r="B10" s="265" t="s">
        <v>314</v>
      </c>
      <c r="C10" s="260">
        <v>0</v>
      </c>
    </row>
    <row r="11" spans="1:3">
      <c r="A11" s="264">
        <v>5</v>
      </c>
      <c r="B11" s="266" t="s">
        <v>315</v>
      </c>
      <c r="C11" s="260">
        <v>0</v>
      </c>
    </row>
    <row r="12" spans="1:3">
      <c r="A12" s="264" t="s">
        <v>316</v>
      </c>
      <c r="B12" s="266" t="s">
        <v>317</v>
      </c>
      <c r="C12" s="260">
        <v>1193736</v>
      </c>
    </row>
    <row r="13" spans="1:3" ht="22.8">
      <c r="A13" s="267">
        <v>6</v>
      </c>
      <c r="B13" s="265" t="s">
        <v>318</v>
      </c>
      <c r="C13" s="260">
        <v>0</v>
      </c>
    </row>
    <row r="14" spans="1:3">
      <c r="A14" s="267">
        <v>7</v>
      </c>
      <c r="B14" s="268" t="s">
        <v>319</v>
      </c>
      <c r="C14" s="260">
        <v>0</v>
      </c>
    </row>
    <row r="15" spans="1:3">
      <c r="A15" s="269">
        <v>8</v>
      </c>
      <c r="B15" s="270" t="s">
        <v>320</v>
      </c>
      <c r="C15" s="260">
        <v>0</v>
      </c>
    </row>
    <row r="16" spans="1:3">
      <c r="A16" s="267">
        <v>9</v>
      </c>
      <c r="B16" s="268" t="s">
        <v>321</v>
      </c>
      <c r="C16" s="260">
        <v>0</v>
      </c>
    </row>
    <row r="17" spans="1:3">
      <c r="A17" s="267">
        <v>10</v>
      </c>
      <c r="B17" s="268" t="s">
        <v>322</v>
      </c>
      <c r="C17" s="260">
        <v>0</v>
      </c>
    </row>
    <row r="18" spans="1:3">
      <c r="A18" s="271">
        <v>11</v>
      </c>
      <c r="B18" s="272" t="s">
        <v>323</v>
      </c>
      <c r="C18" s="273">
        <f>SUM(C10:C17)</f>
        <v>1193736</v>
      </c>
    </row>
    <row r="19" spans="1:3">
      <c r="A19" s="274" t="s">
        <v>324</v>
      </c>
      <c r="B19" s="275"/>
      <c r="C19" s="276"/>
    </row>
    <row r="20" spans="1:3">
      <c r="A20" s="277">
        <v>12</v>
      </c>
      <c r="B20" s="265" t="s">
        <v>325</v>
      </c>
      <c r="C20" s="260">
        <v>0</v>
      </c>
    </row>
    <row r="21" spans="1:3">
      <c r="A21" s="277">
        <v>13</v>
      </c>
      <c r="B21" s="265" t="s">
        <v>326</v>
      </c>
      <c r="C21" s="260">
        <v>0</v>
      </c>
    </row>
    <row r="22" spans="1:3">
      <c r="A22" s="277">
        <v>14</v>
      </c>
      <c r="B22" s="265" t="s">
        <v>327</v>
      </c>
      <c r="C22" s="260">
        <v>0</v>
      </c>
    </row>
    <row r="23" spans="1:3" ht="22.8">
      <c r="A23" s="277" t="s">
        <v>328</v>
      </c>
      <c r="B23" s="265" t="s">
        <v>329</v>
      </c>
      <c r="C23" s="260">
        <v>0</v>
      </c>
    </row>
    <row r="24" spans="1:3">
      <c r="A24" s="277">
        <v>15</v>
      </c>
      <c r="B24" s="265" t="s">
        <v>330</v>
      </c>
      <c r="C24" s="260">
        <v>0</v>
      </c>
    </row>
    <row r="25" spans="1:3">
      <c r="A25" s="277" t="s">
        <v>331</v>
      </c>
      <c r="B25" s="265" t="s">
        <v>332</v>
      </c>
      <c r="C25" s="260">
        <v>0</v>
      </c>
    </row>
    <row r="26" spans="1:3">
      <c r="A26" s="278">
        <v>16</v>
      </c>
      <c r="B26" s="279" t="s">
        <v>333</v>
      </c>
      <c r="C26" s="273">
        <f>SUM(C20:C25)</f>
        <v>0</v>
      </c>
    </row>
    <row r="27" spans="1:3">
      <c r="A27" s="255" t="s">
        <v>334</v>
      </c>
      <c r="B27" s="256"/>
      <c r="C27" s="263"/>
    </row>
    <row r="28" spans="1:3">
      <c r="A28" s="280">
        <v>17</v>
      </c>
      <c r="B28" s="266" t="s">
        <v>335</v>
      </c>
      <c r="C28" s="260">
        <v>0</v>
      </c>
    </row>
    <row r="29" spans="1:3">
      <c r="A29" s="280">
        <v>18</v>
      </c>
      <c r="B29" s="266" t="s">
        <v>336</v>
      </c>
      <c r="C29" s="260">
        <v>0</v>
      </c>
    </row>
    <row r="30" spans="1:3">
      <c r="A30" s="278">
        <v>19</v>
      </c>
      <c r="B30" s="279" t="s">
        <v>337</v>
      </c>
      <c r="C30" s="273">
        <f>C28+C29</f>
        <v>0</v>
      </c>
    </row>
    <row r="31" spans="1:3">
      <c r="A31" s="255" t="s">
        <v>338</v>
      </c>
      <c r="B31" s="256"/>
      <c r="C31" s="263"/>
    </row>
    <row r="32" spans="1:3" ht="22.8">
      <c r="A32" s="280" t="s">
        <v>339</v>
      </c>
      <c r="B32" s="265" t="s">
        <v>340</v>
      </c>
      <c r="C32" s="281">
        <v>0</v>
      </c>
    </row>
    <row r="33" spans="1:3">
      <c r="A33" s="280" t="s">
        <v>341</v>
      </c>
      <c r="B33" s="266" t="s">
        <v>342</v>
      </c>
      <c r="C33" s="281">
        <v>0</v>
      </c>
    </row>
    <row r="34" spans="1:3">
      <c r="A34" s="255" t="s">
        <v>343</v>
      </c>
      <c r="B34" s="256"/>
      <c r="C34" s="263"/>
    </row>
    <row r="35" spans="1:3">
      <c r="A35" s="282">
        <v>20</v>
      </c>
      <c r="B35" s="283" t="s">
        <v>344</v>
      </c>
      <c r="C35" s="273">
        <v>280119625</v>
      </c>
    </row>
    <row r="36" spans="1:3">
      <c r="A36" s="278">
        <v>21</v>
      </c>
      <c r="B36" s="279" t="s">
        <v>345</v>
      </c>
      <c r="C36" s="273">
        <f>C8+C18+C26+C30</f>
        <v>1856281290.4034262</v>
      </c>
    </row>
    <row r="37" spans="1:3">
      <c r="A37" s="255" t="s">
        <v>346</v>
      </c>
      <c r="B37" s="256"/>
      <c r="C37" s="263"/>
    </row>
    <row r="38" spans="1:3">
      <c r="A38" s="278">
        <v>22</v>
      </c>
      <c r="B38" s="279" t="s">
        <v>346</v>
      </c>
      <c r="C38" s="528">
        <f t="shared" ref="C38" si="0">C35/C36</f>
        <v>0.15090365153608887</v>
      </c>
    </row>
    <row r="39" spans="1:3">
      <c r="A39" s="255" t="s">
        <v>347</v>
      </c>
      <c r="B39" s="256"/>
      <c r="C39" s="263"/>
    </row>
    <row r="40" spans="1:3">
      <c r="A40" s="284" t="s">
        <v>348</v>
      </c>
      <c r="B40" s="265" t="s">
        <v>349</v>
      </c>
      <c r="C40" s="281">
        <v>0</v>
      </c>
    </row>
    <row r="41" spans="1:3" ht="22.8">
      <c r="A41" s="285" t="s">
        <v>350</v>
      </c>
      <c r="B41" s="259" t="s">
        <v>351</v>
      </c>
      <c r="C41" s="281">
        <v>0</v>
      </c>
    </row>
    <row r="43" spans="1:3">
      <c r="B43" s="254" t="s">
        <v>362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G42"/>
  <sheetViews>
    <sheetView zoomScale="90" zoomScaleNormal="90" workbookViewId="0">
      <pane xSplit="2" ySplit="6" topLeftCell="C7" activePane="bottomRight" state="frozen"/>
      <selection pane="topRight"/>
      <selection pane="bottomLeft"/>
      <selection pane="bottomRight" activeCell="C7" sqref="C7"/>
    </sheetView>
  </sheetViews>
  <sheetFormatPr defaultRowHeight="14.4"/>
  <cols>
    <col min="1" max="1" width="8.6640625" style="165"/>
    <col min="2" max="2" width="82.5546875" style="172" customWidth="1"/>
    <col min="3" max="7" width="17.5546875" style="165" customWidth="1"/>
  </cols>
  <sheetData>
    <row r="1" spans="1:7">
      <c r="A1" s="165" t="s">
        <v>30</v>
      </c>
      <c r="B1" s="3" t="str">
        <f>Info!C2</f>
        <v>Terabank</v>
      </c>
    </row>
    <row r="2" spans="1:7">
      <c r="A2" s="165" t="s">
        <v>31</v>
      </c>
      <c r="B2" s="309">
        <f>'1. key ratios'!B2</f>
        <v>45565</v>
      </c>
    </row>
    <row r="4" spans="1:7" ht="15" thickBot="1">
      <c r="A4" s="165" t="s">
        <v>412</v>
      </c>
      <c r="B4" s="315" t="s">
        <v>373</v>
      </c>
    </row>
    <row r="5" spans="1:7">
      <c r="A5" s="316"/>
      <c r="B5" s="317"/>
      <c r="C5" s="600" t="s">
        <v>374</v>
      </c>
      <c r="D5" s="600"/>
      <c r="E5" s="600"/>
      <c r="F5" s="600"/>
      <c r="G5" s="601" t="s">
        <v>375</v>
      </c>
    </row>
    <row r="6" spans="1:7">
      <c r="A6" s="318"/>
      <c r="B6" s="319"/>
      <c r="C6" s="320" t="s">
        <v>376</v>
      </c>
      <c r="D6" s="320" t="s">
        <v>377</v>
      </c>
      <c r="E6" s="320" t="s">
        <v>378</v>
      </c>
      <c r="F6" s="320" t="s">
        <v>379</v>
      </c>
      <c r="G6" s="602"/>
    </row>
    <row r="7" spans="1:7">
      <c r="A7" s="321"/>
      <c r="B7" s="322" t="s">
        <v>380</v>
      </c>
      <c r="C7" s="323"/>
      <c r="D7" s="323"/>
      <c r="E7" s="323"/>
      <c r="F7" s="323"/>
      <c r="G7" s="324"/>
    </row>
    <row r="8" spans="1:7">
      <c r="A8" s="325">
        <v>1</v>
      </c>
      <c r="B8" s="326" t="s">
        <v>381</v>
      </c>
      <c r="C8" s="327">
        <v>280119625</v>
      </c>
      <c r="D8" s="327">
        <v>0</v>
      </c>
      <c r="E8" s="327">
        <v>0</v>
      </c>
      <c r="F8" s="327">
        <v>390833898.37</v>
      </c>
      <c r="G8" s="327">
        <v>670953523.37</v>
      </c>
    </row>
    <row r="9" spans="1:7">
      <c r="A9" s="325">
        <v>2</v>
      </c>
      <c r="B9" s="328" t="s">
        <v>382</v>
      </c>
      <c r="C9" s="327">
        <v>280119625</v>
      </c>
      <c r="D9" s="327">
        <v>0</v>
      </c>
      <c r="E9" s="327">
        <v>0</v>
      </c>
      <c r="F9" s="327">
        <v>43194385.619999997</v>
      </c>
      <c r="G9" s="327">
        <v>323314010.62</v>
      </c>
    </row>
    <row r="10" spans="1:7" ht="27.6">
      <c r="A10" s="325">
        <v>3</v>
      </c>
      <c r="B10" s="328" t="s">
        <v>383</v>
      </c>
      <c r="C10" s="329"/>
      <c r="D10" s="329"/>
      <c r="E10" s="329"/>
      <c r="F10" s="327">
        <v>347639512.75</v>
      </c>
      <c r="G10" s="327">
        <v>347639512.75</v>
      </c>
    </row>
    <row r="11" spans="1:7" ht="14.4" customHeight="1">
      <c r="A11" s="325">
        <v>4</v>
      </c>
      <c r="B11" s="326" t="s">
        <v>384</v>
      </c>
      <c r="C11" s="327">
        <v>166695642.03999928</v>
      </c>
      <c r="D11" s="327">
        <v>184367040.58000025</v>
      </c>
      <c r="E11" s="327">
        <v>109138821.28999995</v>
      </c>
      <c r="F11" s="327">
        <v>10231634.889999991</v>
      </c>
      <c r="G11" s="327">
        <v>429794287.07649946</v>
      </c>
    </row>
    <row r="12" spans="1:7">
      <c r="A12" s="325">
        <v>5</v>
      </c>
      <c r="B12" s="328" t="s">
        <v>385</v>
      </c>
      <c r="C12" s="327">
        <v>147045656.51999927</v>
      </c>
      <c r="D12" s="327">
        <v>171740938.09000024</v>
      </c>
      <c r="E12" s="327">
        <v>103741584.71999995</v>
      </c>
      <c r="F12" s="327">
        <v>9866748.8399999905</v>
      </c>
      <c r="G12" s="327">
        <v>410775181.76149946</v>
      </c>
    </row>
    <row r="13" spans="1:7">
      <c r="A13" s="325">
        <v>6</v>
      </c>
      <c r="B13" s="328" t="s">
        <v>386</v>
      </c>
      <c r="C13" s="327">
        <v>19649985.520000022</v>
      </c>
      <c r="D13" s="327">
        <v>12626102.49</v>
      </c>
      <c r="E13" s="327">
        <v>5397236.5699999994</v>
      </c>
      <c r="F13" s="327">
        <v>364886.05</v>
      </c>
      <c r="G13" s="327">
        <v>19019105.315000009</v>
      </c>
    </row>
    <row r="14" spans="1:7">
      <c r="A14" s="325">
        <v>7</v>
      </c>
      <c r="B14" s="326" t="s">
        <v>387</v>
      </c>
      <c r="C14" s="327">
        <v>308487486.98549968</v>
      </c>
      <c r="D14" s="327">
        <v>204213029.5</v>
      </c>
      <c r="E14" s="327">
        <v>155984702.06999999</v>
      </c>
      <c r="F14" s="327">
        <v>6119154.3200000003</v>
      </c>
      <c r="G14" s="327">
        <v>286101051.5849998</v>
      </c>
    </row>
    <row r="15" spans="1:7" ht="41.4">
      <c r="A15" s="325">
        <v>8</v>
      </c>
      <c r="B15" s="328" t="s">
        <v>388</v>
      </c>
      <c r="C15" s="327">
        <v>289398027.6899997</v>
      </c>
      <c r="D15" s="327">
        <v>120745719.08999999</v>
      </c>
      <c r="E15" s="327">
        <v>101620322.5</v>
      </c>
      <c r="F15" s="327">
        <v>6073654.3200000003</v>
      </c>
      <c r="G15" s="327">
        <v>258918861.79999983</v>
      </c>
    </row>
    <row r="16" spans="1:7" ht="27.6">
      <c r="A16" s="325">
        <v>9</v>
      </c>
      <c r="B16" s="328" t="s">
        <v>389</v>
      </c>
      <c r="C16" s="327">
        <v>19089459.295500007</v>
      </c>
      <c r="D16" s="327">
        <v>83467310.409999996</v>
      </c>
      <c r="E16" s="327">
        <v>54364379.569999993</v>
      </c>
      <c r="F16" s="327">
        <v>45500</v>
      </c>
      <c r="G16" s="327">
        <v>27182189.784999996</v>
      </c>
    </row>
    <row r="17" spans="1:7">
      <c r="A17" s="325">
        <v>10</v>
      </c>
      <c r="B17" s="326" t="s">
        <v>390</v>
      </c>
      <c r="C17" s="327">
        <v>0</v>
      </c>
      <c r="D17" s="327">
        <v>0</v>
      </c>
      <c r="E17" s="327">
        <v>0</v>
      </c>
      <c r="F17" s="327">
        <v>0</v>
      </c>
      <c r="G17" s="327">
        <v>0</v>
      </c>
    </row>
    <row r="18" spans="1:7">
      <c r="A18" s="325">
        <v>11</v>
      </c>
      <c r="B18" s="326" t="s">
        <v>391</v>
      </c>
      <c r="C18" s="327">
        <v>0</v>
      </c>
      <c r="D18" s="327">
        <v>28334570.520071071</v>
      </c>
      <c r="E18" s="327">
        <v>3507060.6053032316</v>
      </c>
      <c r="F18" s="327">
        <v>7054888.0458546635</v>
      </c>
      <c r="G18" s="327">
        <v>0</v>
      </c>
    </row>
    <row r="19" spans="1:7">
      <c r="A19" s="325">
        <v>12</v>
      </c>
      <c r="B19" s="328" t="s">
        <v>392</v>
      </c>
      <c r="C19" s="327">
        <v>0</v>
      </c>
      <c r="D19" s="327">
        <v>0</v>
      </c>
      <c r="E19" s="327">
        <v>0</v>
      </c>
      <c r="F19" s="327">
        <v>0</v>
      </c>
      <c r="G19" s="327">
        <v>0</v>
      </c>
    </row>
    <row r="20" spans="1:7">
      <c r="A20" s="325">
        <v>13</v>
      </c>
      <c r="B20" s="328" t="s">
        <v>393</v>
      </c>
      <c r="C20" s="327">
        <v>0</v>
      </c>
      <c r="D20" s="327">
        <v>28334570.520071071</v>
      </c>
      <c r="E20" s="327">
        <v>3507060.6053032316</v>
      </c>
      <c r="F20" s="327">
        <v>7054888.0458546635</v>
      </c>
      <c r="G20" s="327">
        <v>0</v>
      </c>
    </row>
    <row r="21" spans="1:7">
      <c r="A21" s="330">
        <v>14</v>
      </c>
      <c r="B21" s="331" t="s">
        <v>394</v>
      </c>
      <c r="C21" s="329"/>
      <c r="D21" s="329"/>
      <c r="E21" s="329"/>
      <c r="F21" s="329"/>
      <c r="G21" s="332">
        <f>SUM(G8,G11,G14,G17,G18)</f>
        <v>1386848862.0314991</v>
      </c>
    </row>
    <row r="22" spans="1:7">
      <c r="A22" s="333"/>
      <c r="B22" s="334" t="s">
        <v>395</v>
      </c>
      <c r="C22" s="335"/>
      <c r="D22" s="336"/>
      <c r="E22" s="335"/>
      <c r="F22" s="335"/>
      <c r="G22" s="337"/>
    </row>
    <row r="23" spans="1:7">
      <c r="A23" s="325">
        <v>15</v>
      </c>
      <c r="B23" s="326" t="s">
        <v>396</v>
      </c>
      <c r="C23" s="338">
        <v>418876254.4914</v>
      </c>
      <c r="D23" s="338">
        <v>0</v>
      </c>
      <c r="E23" s="338">
        <v>0</v>
      </c>
      <c r="F23" s="338">
        <v>2336485.5699999998</v>
      </c>
      <c r="G23" s="338">
        <v>13459247.853570001</v>
      </c>
    </row>
    <row r="24" spans="1:7">
      <c r="A24" s="325">
        <v>16</v>
      </c>
      <c r="B24" s="326" t="s">
        <v>397</v>
      </c>
      <c r="C24" s="338">
        <v>77526.233999999997</v>
      </c>
      <c r="D24" s="338">
        <v>214001695.53110006</v>
      </c>
      <c r="E24" s="338">
        <v>158816779.70364597</v>
      </c>
      <c r="F24" s="338">
        <v>888042260.58667922</v>
      </c>
      <c r="G24" s="338">
        <v>912249132.16582978</v>
      </c>
    </row>
    <row r="25" spans="1:7">
      <c r="A25" s="325">
        <v>17</v>
      </c>
      <c r="B25" s="328" t="s">
        <v>398</v>
      </c>
      <c r="C25" s="338" t="s">
        <v>743</v>
      </c>
      <c r="D25" s="338">
        <v>0</v>
      </c>
      <c r="E25" s="338">
        <v>0</v>
      </c>
      <c r="F25" s="338">
        <v>0</v>
      </c>
      <c r="G25" s="338">
        <v>0</v>
      </c>
    </row>
    <row r="26" spans="1:7" ht="27.6">
      <c r="A26" s="325">
        <v>18</v>
      </c>
      <c r="B26" s="328" t="s">
        <v>399</v>
      </c>
      <c r="C26" s="338">
        <v>77526.233999999997</v>
      </c>
      <c r="D26" s="338">
        <v>37935170.358900003</v>
      </c>
      <c r="E26" s="338">
        <v>46057.756900000008</v>
      </c>
      <c r="F26" s="338">
        <v>423875.57279999997</v>
      </c>
      <c r="G26" s="338">
        <v>6148808.9401850002</v>
      </c>
    </row>
    <row r="27" spans="1:7">
      <c r="A27" s="325">
        <v>19</v>
      </c>
      <c r="B27" s="328" t="s">
        <v>400</v>
      </c>
      <c r="C27" s="338" t="s">
        <v>743</v>
      </c>
      <c r="D27" s="338">
        <v>149047970.92282405</v>
      </c>
      <c r="E27" s="338">
        <v>129575890.77414595</v>
      </c>
      <c r="F27" s="338">
        <v>710251697.2655791</v>
      </c>
      <c r="G27" s="338">
        <v>743025873.52422726</v>
      </c>
    </row>
    <row r="28" spans="1:7">
      <c r="A28" s="325">
        <v>20</v>
      </c>
      <c r="B28" s="339" t="s">
        <v>401</v>
      </c>
      <c r="C28" s="338">
        <v>0</v>
      </c>
      <c r="D28" s="338">
        <v>0</v>
      </c>
      <c r="E28" s="338">
        <v>0</v>
      </c>
      <c r="F28" s="338">
        <v>0</v>
      </c>
      <c r="G28" s="338">
        <v>0</v>
      </c>
    </row>
    <row r="29" spans="1:7">
      <c r="A29" s="325">
        <v>21</v>
      </c>
      <c r="B29" s="328" t="s">
        <v>402</v>
      </c>
      <c r="C29" s="338" t="s">
        <v>743</v>
      </c>
      <c r="D29" s="338">
        <v>24039311.685699947</v>
      </c>
      <c r="E29" s="338">
        <v>29194831.172600035</v>
      </c>
      <c r="F29" s="338">
        <v>165739687.74830011</v>
      </c>
      <c r="G29" s="338">
        <v>151701878.41957954</v>
      </c>
    </row>
    <row r="30" spans="1:7">
      <c r="A30" s="325">
        <v>22</v>
      </c>
      <c r="B30" s="339" t="s">
        <v>401</v>
      </c>
      <c r="C30" s="338">
        <v>0</v>
      </c>
      <c r="D30" s="338">
        <v>9921260.0869363286</v>
      </c>
      <c r="E30" s="338">
        <v>9949882.0320936944</v>
      </c>
      <c r="F30" s="338">
        <v>78969637.978127703</v>
      </c>
      <c r="G30" s="338">
        <v>61265835.745298013</v>
      </c>
    </row>
    <row r="31" spans="1:7">
      <c r="A31" s="325">
        <v>23</v>
      </c>
      <c r="B31" s="328" t="s">
        <v>403</v>
      </c>
      <c r="C31" s="338" t="s">
        <v>743</v>
      </c>
      <c r="D31" s="338">
        <v>2979242.5636760471</v>
      </c>
      <c r="E31" s="338">
        <v>0</v>
      </c>
      <c r="F31" s="338">
        <v>11627000</v>
      </c>
      <c r="G31" s="338">
        <v>11372571.281838024</v>
      </c>
    </row>
    <row r="32" spans="1:7">
      <c r="A32" s="325">
        <v>24</v>
      </c>
      <c r="B32" s="326" t="s">
        <v>404</v>
      </c>
      <c r="C32" s="338">
        <v>0</v>
      </c>
      <c r="D32" s="338">
        <v>0</v>
      </c>
      <c r="E32" s="338">
        <v>0</v>
      </c>
      <c r="F32" s="338">
        <v>0</v>
      </c>
      <c r="G32" s="338">
        <v>0</v>
      </c>
    </row>
    <row r="33" spans="1:7">
      <c r="A33" s="325">
        <v>25</v>
      </c>
      <c r="B33" s="326" t="s">
        <v>405</v>
      </c>
      <c r="C33" s="338">
        <v>63117263.013765186</v>
      </c>
      <c r="D33" s="338">
        <v>12645362.813075025</v>
      </c>
      <c r="E33" s="338">
        <v>8737786.6024936885</v>
      </c>
      <c r="F33" s="338">
        <v>88436139.679634169</v>
      </c>
      <c r="G33" s="338">
        <v>162244977.40118372</v>
      </c>
    </row>
    <row r="34" spans="1:7">
      <c r="A34" s="325">
        <v>26</v>
      </c>
      <c r="B34" s="328" t="s">
        <v>406</v>
      </c>
      <c r="C34" s="329"/>
      <c r="D34" s="338">
        <v>0</v>
      </c>
      <c r="E34" s="338">
        <v>0</v>
      </c>
      <c r="F34" s="338">
        <v>0</v>
      </c>
      <c r="G34" s="338">
        <v>0</v>
      </c>
    </row>
    <row r="35" spans="1:7">
      <c r="A35" s="325">
        <v>27</v>
      </c>
      <c r="B35" s="328" t="s">
        <v>407</v>
      </c>
      <c r="C35" s="338">
        <v>63117263.013765186</v>
      </c>
      <c r="D35" s="338">
        <v>12645362.813075025</v>
      </c>
      <c r="E35" s="338">
        <v>8737786.6024936885</v>
      </c>
      <c r="F35" s="338">
        <v>88436139.679634169</v>
      </c>
      <c r="G35" s="338">
        <v>162244977.40118372</v>
      </c>
    </row>
    <row r="36" spans="1:7">
      <c r="A36" s="325">
        <v>28</v>
      </c>
      <c r="B36" s="326" t="s">
        <v>408</v>
      </c>
      <c r="C36" s="338">
        <v>0</v>
      </c>
      <c r="D36" s="338">
        <v>40919965.110228918</v>
      </c>
      <c r="E36" s="338">
        <v>17491954.234396767</v>
      </c>
      <c r="F36" s="338">
        <v>38223486.227745339</v>
      </c>
      <c r="G36" s="338">
        <v>8092387.0135193728</v>
      </c>
    </row>
    <row r="37" spans="1:7">
      <c r="A37" s="330">
        <v>29</v>
      </c>
      <c r="B37" s="331" t="s">
        <v>409</v>
      </c>
      <c r="C37" s="329"/>
      <c r="D37" s="329"/>
      <c r="E37" s="329"/>
      <c r="F37" s="329"/>
      <c r="G37" s="332">
        <f>SUM(G23:G24,G32:G33,G36)</f>
        <v>1096045744.4341028</v>
      </c>
    </row>
    <row r="38" spans="1:7">
      <c r="A38" s="321"/>
      <c r="B38" s="340"/>
      <c r="C38" s="341"/>
      <c r="D38" s="341"/>
      <c r="E38" s="341"/>
      <c r="F38" s="341"/>
      <c r="G38" s="342"/>
    </row>
    <row r="39" spans="1:7" ht="15" thickBot="1">
      <c r="A39" s="343">
        <v>30</v>
      </c>
      <c r="B39" s="344" t="s">
        <v>410</v>
      </c>
      <c r="C39" s="225"/>
      <c r="D39" s="226"/>
      <c r="E39" s="226"/>
      <c r="F39" s="227"/>
      <c r="G39" s="345">
        <f>IFERROR(G21/G37,0)</f>
        <v>1.2653202378405659</v>
      </c>
    </row>
    <row r="42" spans="1:7" ht="41.4">
      <c r="B42" s="172" t="s">
        <v>411</v>
      </c>
    </row>
  </sheetData>
  <mergeCells count="2">
    <mergeCell ref="C5:F5"/>
    <mergeCell ref="G5:G6"/>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H26"/>
  <sheetViews>
    <sheetView showGridLines="0" zoomScaleNormal="100" workbookViewId="0"/>
  </sheetViews>
  <sheetFormatPr defaultColWidth="9.109375" defaultRowHeight="12"/>
  <cols>
    <col min="1" max="1" width="11.88671875" style="350" bestFit="1" customWidth="1"/>
    <col min="2" max="2" width="105.109375" style="350" bestFit="1" customWidth="1"/>
    <col min="3" max="3" width="13.88671875" style="350" bestFit="1" customWidth="1"/>
    <col min="4" max="4" width="8.6640625" style="350" bestFit="1" customWidth="1"/>
    <col min="5" max="5" width="17.44140625" style="350" bestFit="1" customWidth="1"/>
    <col min="6" max="6" width="12" style="350" bestFit="1" customWidth="1"/>
    <col min="7" max="7" width="30.44140625" style="350" customWidth="1"/>
    <col min="8" max="8" width="12" style="350" bestFit="1" customWidth="1"/>
    <col min="9" max="16384" width="9.109375" style="350"/>
  </cols>
  <sheetData>
    <row r="1" spans="1:8" ht="13.8">
      <c r="A1" s="348" t="s">
        <v>30</v>
      </c>
      <c r="B1" s="433" t="str">
        <f>Info!C2</f>
        <v>Terabank</v>
      </c>
    </row>
    <row r="2" spans="1:8">
      <c r="A2" s="348" t="s">
        <v>31</v>
      </c>
      <c r="B2" s="432">
        <f>'1. key ratios'!B2</f>
        <v>45565</v>
      </c>
    </row>
    <row r="3" spans="1:8">
      <c r="A3" s="349" t="s">
        <v>416</v>
      </c>
    </row>
    <row r="5" spans="1:8" ht="12" customHeight="1">
      <c r="A5" s="603" t="s">
        <v>417</v>
      </c>
      <c r="B5" s="604"/>
      <c r="C5" s="609" t="s">
        <v>418</v>
      </c>
      <c r="D5" s="610"/>
      <c r="E5" s="610"/>
      <c r="F5" s="610"/>
      <c r="G5" s="610"/>
      <c r="H5" s="611"/>
    </row>
    <row r="6" spans="1:8">
      <c r="A6" s="605"/>
      <c r="B6" s="606"/>
      <c r="C6" s="612"/>
      <c r="D6" s="613"/>
      <c r="E6" s="613"/>
      <c r="F6" s="613"/>
      <c r="G6" s="613"/>
      <c r="H6" s="614"/>
    </row>
    <row r="7" spans="1:8">
      <c r="A7" s="607"/>
      <c r="B7" s="608"/>
      <c r="C7" s="431" t="s">
        <v>419</v>
      </c>
      <c r="D7" s="431" t="s">
        <v>420</v>
      </c>
      <c r="E7" s="431" t="s">
        <v>421</v>
      </c>
      <c r="F7" s="431" t="s">
        <v>422</v>
      </c>
      <c r="G7" s="431" t="s">
        <v>423</v>
      </c>
      <c r="H7" s="431" t="s">
        <v>64</v>
      </c>
    </row>
    <row r="8" spans="1:8">
      <c r="A8" s="427">
        <v>1</v>
      </c>
      <c r="B8" s="426" t="s">
        <v>51</v>
      </c>
      <c r="C8" s="532">
        <v>139992291.13</v>
      </c>
      <c r="D8" s="532">
        <v>120056542.70216216</v>
      </c>
      <c r="E8" s="532">
        <v>10767162.16</v>
      </c>
      <c r="F8" s="532">
        <v>0</v>
      </c>
      <c r="G8" s="424">
        <v>0</v>
      </c>
      <c r="H8" s="424">
        <f t="shared" ref="H8:H21" si="0">SUM(C8:G8)</f>
        <v>270815995.99216217</v>
      </c>
    </row>
    <row r="9" spans="1:8">
      <c r="A9" s="427">
        <v>2</v>
      </c>
      <c r="B9" s="426" t="s">
        <v>52</v>
      </c>
      <c r="C9" s="424">
        <v>0</v>
      </c>
      <c r="D9" s="424">
        <v>0</v>
      </c>
      <c r="E9" s="424">
        <v>0</v>
      </c>
      <c r="F9" s="424">
        <v>0</v>
      </c>
      <c r="G9" s="424">
        <v>0</v>
      </c>
      <c r="H9" s="424">
        <f t="shared" si="0"/>
        <v>0</v>
      </c>
    </row>
    <row r="10" spans="1:8">
      <c r="A10" s="427">
        <v>3</v>
      </c>
      <c r="B10" s="426" t="s">
        <v>164</v>
      </c>
      <c r="C10" s="424">
        <v>0</v>
      </c>
      <c r="D10" s="424">
        <v>0</v>
      </c>
      <c r="E10" s="424">
        <v>0</v>
      </c>
      <c r="F10" s="424">
        <v>0</v>
      </c>
      <c r="G10" s="424">
        <v>0</v>
      </c>
      <c r="H10" s="424">
        <f t="shared" si="0"/>
        <v>0</v>
      </c>
    </row>
    <row r="11" spans="1:8">
      <c r="A11" s="427">
        <v>4</v>
      </c>
      <c r="B11" s="426" t="s">
        <v>53</v>
      </c>
      <c r="C11" s="424">
        <v>0</v>
      </c>
      <c r="D11" s="424">
        <v>0</v>
      </c>
      <c r="E11" s="424">
        <v>0</v>
      </c>
      <c r="F11" s="424">
        <v>0</v>
      </c>
      <c r="G11" s="424">
        <v>0</v>
      </c>
      <c r="H11" s="424">
        <f t="shared" si="0"/>
        <v>0</v>
      </c>
    </row>
    <row r="12" spans="1:8">
      <c r="A12" s="427">
        <v>5</v>
      </c>
      <c r="B12" s="426" t="s">
        <v>54</v>
      </c>
      <c r="C12" s="424">
        <v>0</v>
      </c>
      <c r="D12" s="424">
        <v>0</v>
      </c>
      <c r="E12" s="424">
        <v>0</v>
      </c>
      <c r="F12" s="424">
        <v>0</v>
      </c>
      <c r="G12" s="424">
        <v>0</v>
      </c>
      <c r="H12" s="424">
        <f t="shared" si="0"/>
        <v>0</v>
      </c>
    </row>
    <row r="13" spans="1:8">
      <c r="A13" s="427">
        <v>6</v>
      </c>
      <c r="B13" s="426" t="s">
        <v>55</v>
      </c>
      <c r="C13" s="424">
        <v>0</v>
      </c>
      <c r="D13" s="424">
        <v>43935901.460000001</v>
      </c>
      <c r="E13" s="424">
        <v>0</v>
      </c>
      <c r="F13" s="424">
        <v>2338056.08</v>
      </c>
      <c r="G13" s="424">
        <v>0</v>
      </c>
      <c r="H13" s="424">
        <f t="shared" si="0"/>
        <v>46273957.539999999</v>
      </c>
    </row>
    <row r="14" spans="1:8">
      <c r="A14" s="427">
        <v>7</v>
      </c>
      <c r="B14" s="426" t="s">
        <v>56</v>
      </c>
      <c r="C14" s="424">
        <v>0</v>
      </c>
      <c r="D14" s="424">
        <v>53244335.729600996</v>
      </c>
      <c r="E14" s="424">
        <v>220065616.99775687</v>
      </c>
      <c r="F14" s="424">
        <v>341659595.48120409</v>
      </c>
      <c r="G14" s="533">
        <v>0</v>
      </c>
      <c r="H14" s="424">
        <f t="shared" si="0"/>
        <v>614969548.2085619</v>
      </c>
    </row>
    <row r="15" spans="1:8">
      <c r="A15" s="427">
        <v>8</v>
      </c>
      <c r="B15" s="428" t="s">
        <v>57</v>
      </c>
      <c r="C15" s="424">
        <v>0</v>
      </c>
      <c r="D15" s="424">
        <v>28297111.551800005</v>
      </c>
      <c r="E15" s="424">
        <v>208513223.91592288</v>
      </c>
      <c r="F15" s="424">
        <v>438555789.95304692</v>
      </c>
      <c r="G15" s="424" t="s">
        <v>744</v>
      </c>
      <c r="H15" s="424">
        <f t="shared" si="0"/>
        <v>675366125.42076981</v>
      </c>
    </row>
    <row r="16" spans="1:8">
      <c r="A16" s="427">
        <v>9</v>
      </c>
      <c r="B16" s="426" t="s">
        <v>58</v>
      </c>
      <c r="C16" s="424">
        <v>0</v>
      </c>
      <c r="D16" s="424">
        <v>2832595.9799279994</v>
      </c>
      <c r="E16" s="424">
        <v>12576525.559034005</v>
      </c>
      <c r="F16" s="424">
        <v>103934757.15727507</v>
      </c>
      <c r="G16" s="424">
        <v>0</v>
      </c>
      <c r="H16" s="424">
        <f t="shared" si="0"/>
        <v>119343878.69623707</v>
      </c>
    </row>
    <row r="17" spans="1:8">
      <c r="A17" s="427">
        <v>10</v>
      </c>
      <c r="B17" s="430" t="s">
        <v>431</v>
      </c>
      <c r="C17" s="424">
        <v>0</v>
      </c>
      <c r="D17" s="424">
        <v>707821.31485799979</v>
      </c>
      <c r="E17" s="424">
        <v>11068582.617612002</v>
      </c>
      <c r="F17" s="424">
        <v>12705077.682696998</v>
      </c>
      <c r="G17" s="424">
        <v>0</v>
      </c>
      <c r="H17" s="424">
        <f t="shared" si="0"/>
        <v>24481481.615166999</v>
      </c>
    </row>
    <row r="18" spans="1:8">
      <c r="A18" s="427">
        <v>11</v>
      </c>
      <c r="B18" s="426" t="s">
        <v>60</v>
      </c>
      <c r="C18" s="424">
        <v>0</v>
      </c>
      <c r="D18" s="424">
        <v>0</v>
      </c>
      <c r="E18" s="424">
        <v>0</v>
      </c>
      <c r="F18" s="424">
        <v>0</v>
      </c>
      <c r="G18" s="424">
        <v>0</v>
      </c>
      <c r="H18" s="424">
        <f t="shared" si="0"/>
        <v>0</v>
      </c>
    </row>
    <row r="19" spans="1:8">
      <c r="A19" s="427">
        <v>12</v>
      </c>
      <c r="B19" s="426" t="s">
        <v>61</v>
      </c>
      <c r="C19" s="424">
        <v>0</v>
      </c>
      <c r="D19" s="424">
        <v>0</v>
      </c>
      <c r="E19" s="424">
        <v>0</v>
      </c>
      <c r="F19" s="424">
        <v>0</v>
      </c>
      <c r="G19" s="424">
        <v>0</v>
      </c>
      <c r="H19" s="424">
        <f t="shared" si="0"/>
        <v>0</v>
      </c>
    </row>
    <row r="20" spans="1:8">
      <c r="A20" s="429">
        <v>13</v>
      </c>
      <c r="B20" s="428" t="s">
        <v>144</v>
      </c>
      <c r="C20" s="424">
        <v>0</v>
      </c>
      <c r="D20" s="424">
        <v>0</v>
      </c>
      <c r="E20" s="424">
        <v>0</v>
      </c>
      <c r="F20" s="424">
        <v>0</v>
      </c>
      <c r="G20" s="424">
        <v>0</v>
      </c>
      <c r="H20" s="424">
        <f t="shared" si="0"/>
        <v>0</v>
      </c>
    </row>
    <row r="21" spans="1:8">
      <c r="A21" s="427">
        <v>14</v>
      </c>
      <c r="B21" s="426" t="s">
        <v>63</v>
      </c>
      <c r="C21" s="532">
        <v>68415805.049969971</v>
      </c>
      <c r="D21" s="532">
        <v>0</v>
      </c>
      <c r="E21" s="532">
        <v>0</v>
      </c>
      <c r="F21" s="532">
        <v>89986877.199999988</v>
      </c>
      <c r="G21" s="424">
        <v>0</v>
      </c>
      <c r="H21" s="424">
        <f t="shared" si="0"/>
        <v>158402682.24996996</v>
      </c>
    </row>
    <row r="22" spans="1:8">
      <c r="A22" s="425">
        <v>15</v>
      </c>
      <c r="B22" s="424" t="s">
        <v>64</v>
      </c>
      <c r="C22" s="424">
        <f>SUM(C18:C21)+SUM(C8:C16)</f>
        <v>208408096.17996997</v>
      </c>
      <c r="D22" s="424">
        <f t="shared" ref="D22:H22" si="1">SUM(D18:D21)+SUM(D8:D16)</f>
        <v>248366487.42349115</v>
      </c>
      <c r="E22" s="424">
        <f t="shared" si="1"/>
        <v>451922528.63271374</v>
      </c>
      <c r="F22" s="424">
        <f t="shared" si="1"/>
        <v>976475075.871526</v>
      </c>
      <c r="G22" s="424">
        <f t="shared" si="1"/>
        <v>0</v>
      </c>
      <c r="H22" s="424">
        <f t="shared" si="1"/>
        <v>1885172188.1077008</v>
      </c>
    </row>
    <row r="26" spans="1:8" ht="24">
      <c r="B26" s="353" t="s">
        <v>518</v>
      </c>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tabColor rgb="FF92D050"/>
  </sheetPr>
  <dimension ref="A1:H26"/>
  <sheetViews>
    <sheetView showGridLines="0" zoomScaleNormal="100" workbookViewId="0"/>
  </sheetViews>
  <sheetFormatPr defaultColWidth="9.109375" defaultRowHeight="12"/>
  <cols>
    <col min="1" max="1" width="11.88671875" style="434" bestFit="1" customWidth="1"/>
    <col min="2" max="2" width="86.88671875" style="350" customWidth="1"/>
    <col min="3" max="4" width="31.5546875" style="350" customWidth="1"/>
    <col min="5" max="5" width="15.109375" style="350" bestFit="1" customWidth="1"/>
    <col min="6" max="6" width="11.88671875" style="350" bestFit="1" customWidth="1"/>
    <col min="7" max="7" width="21.5546875" style="350" bestFit="1" customWidth="1"/>
    <col min="8" max="8" width="41.44140625" style="350" customWidth="1"/>
    <col min="9" max="16384" width="9.109375" style="350"/>
  </cols>
  <sheetData>
    <row r="1" spans="1:8" ht="13.8">
      <c r="A1" s="348" t="s">
        <v>30</v>
      </c>
      <c r="B1" s="433" t="str">
        <f>Info!C2</f>
        <v>Terabank</v>
      </c>
      <c r="C1" s="447"/>
      <c r="D1" s="447"/>
      <c r="E1" s="447"/>
      <c r="F1" s="447"/>
      <c r="G1" s="447"/>
      <c r="H1" s="447"/>
    </row>
    <row r="2" spans="1:8">
      <c r="A2" s="348" t="s">
        <v>31</v>
      </c>
      <c r="B2" s="432">
        <f>'1. key ratios'!B2</f>
        <v>45565</v>
      </c>
      <c r="C2" s="447"/>
      <c r="D2" s="447"/>
      <c r="E2" s="447"/>
      <c r="F2" s="447"/>
      <c r="G2" s="447"/>
      <c r="H2" s="447"/>
    </row>
    <row r="3" spans="1:8">
      <c r="A3" s="349" t="s">
        <v>424</v>
      </c>
      <c r="B3" s="447"/>
      <c r="C3" s="447"/>
      <c r="D3" s="447"/>
      <c r="E3" s="447"/>
      <c r="F3" s="447"/>
      <c r="G3" s="447"/>
      <c r="H3" s="447"/>
    </row>
    <row r="4" spans="1:8">
      <c r="A4" s="448"/>
      <c r="B4" s="447"/>
      <c r="C4" s="446" t="s">
        <v>0</v>
      </c>
      <c r="D4" s="446" t="s">
        <v>1</v>
      </c>
      <c r="E4" s="446" t="s">
        <v>2</v>
      </c>
      <c r="F4" s="446" t="s">
        <v>3</v>
      </c>
      <c r="G4" s="446" t="s">
        <v>4</v>
      </c>
      <c r="H4" s="446" t="s">
        <v>5</v>
      </c>
    </row>
    <row r="5" spans="1:8" ht="33.9" customHeight="1">
      <c r="A5" s="603" t="s">
        <v>425</v>
      </c>
      <c r="B5" s="604"/>
      <c r="C5" s="617" t="s">
        <v>426</v>
      </c>
      <c r="D5" s="617"/>
      <c r="E5" s="617" t="s">
        <v>663</v>
      </c>
      <c r="F5" s="615" t="s">
        <v>427</v>
      </c>
      <c r="G5" s="615" t="s">
        <v>428</v>
      </c>
      <c r="H5" s="444" t="s">
        <v>662</v>
      </c>
    </row>
    <row r="6" spans="1:8" ht="24">
      <c r="A6" s="607"/>
      <c r="B6" s="608"/>
      <c r="C6" s="445" t="s">
        <v>429</v>
      </c>
      <c r="D6" s="445" t="s">
        <v>430</v>
      </c>
      <c r="E6" s="617"/>
      <c r="F6" s="616"/>
      <c r="G6" s="616"/>
      <c r="H6" s="444" t="s">
        <v>661</v>
      </c>
    </row>
    <row r="7" spans="1:8">
      <c r="A7" s="442">
        <v>1</v>
      </c>
      <c r="B7" s="426" t="s">
        <v>51</v>
      </c>
      <c r="C7" s="436">
        <v>0</v>
      </c>
      <c r="D7" s="436">
        <v>270838833.82999998</v>
      </c>
      <c r="E7" s="436">
        <v>22837.837837837829</v>
      </c>
      <c r="F7" s="436">
        <v>0</v>
      </c>
      <c r="G7" s="436">
        <v>0</v>
      </c>
      <c r="H7" s="435">
        <f>C7+D7-E7-F7</f>
        <v>270815995.99216217</v>
      </c>
    </row>
    <row r="8" spans="1:8">
      <c r="A8" s="442">
        <v>2</v>
      </c>
      <c r="B8" s="426" t="s">
        <v>52</v>
      </c>
      <c r="C8" s="436">
        <v>0</v>
      </c>
      <c r="D8" s="436">
        <v>0</v>
      </c>
      <c r="E8" s="436">
        <v>0</v>
      </c>
      <c r="F8" s="436">
        <v>0</v>
      </c>
      <c r="G8" s="436">
        <v>0</v>
      </c>
      <c r="H8" s="435">
        <f t="shared" ref="H8:H20" si="0">C8+D8-E8-F8</f>
        <v>0</v>
      </c>
    </row>
    <row r="9" spans="1:8">
      <c r="A9" s="442">
        <v>3</v>
      </c>
      <c r="B9" s="426" t="s">
        <v>164</v>
      </c>
      <c r="C9" s="436">
        <v>0</v>
      </c>
      <c r="D9" s="436">
        <v>0</v>
      </c>
      <c r="E9" s="436">
        <v>0</v>
      </c>
      <c r="F9" s="436">
        <v>0</v>
      </c>
      <c r="G9" s="436">
        <v>0</v>
      </c>
      <c r="H9" s="435">
        <f t="shared" si="0"/>
        <v>0</v>
      </c>
    </row>
    <row r="10" spans="1:8">
      <c r="A10" s="442">
        <v>4</v>
      </c>
      <c r="B10" s="426" t="s">
        <v>53</v>
      </c>
      <c r="C10" s="436">
        <v>0</v>
      </c>
      <c r="D10" s="436">
        <v>0</v>
      </c>
      <c r="E10" s="436">
        <v>0</v>
      </c>
      <c r="F10" s="436">
        <v>0</v>
      </c>
      <c r="G10" s="436">
        <v>0</v>
      </c>
      <c r="H10" s="435">
        <f t="shared" si="0"/>
        <v>0</v>
      </c>
    </row>
    <row r="11" spans="1:8">
      <c r="A11" s="442">
        <v>5</v>
      </c>
      <c r="B11" s="426" t="s">
        <v>54</v>
      </c>
      <c r="C11" s="436">
        <v>0</v>
      </c>
      <c r="D11" s="436">
        <v>0</v>
      </c>
      <c r="E11" s="436">
        <v>0</v>
      </c>
      <c r="F11" s="436">
        <v>0</v>
      </c>
      <c r="G11" s="436">
        <v>0</v>
      </c>
      <c r="H11" s="435">
        <f t="shared" si="0"/>
        <v>0</v>
      </c>
    </row>
    <row r="12" spans="1:8">
      <c r="A12" s="442">
        <v>6</v>
      </c>
      <c r="B12" s="426" t="s">
        <v>55</v>
      </c>
      <c r="C12" s="436">
        <v>0</v>
      </c>
      <c r="D12" s="436">
        <v>46273957.539999999</v>
      </c>
      <c r="E12" s="436">
        <v>0</v>
      </c>
      <c r="F12" s="436">
        <v>0</v>
      </c>
      <c r="G12" s="436">
        <v>0</v>
      </c>
      <c r="H12" s="435">
        <f t="shared" si="0"/>
        <v>46273957.539999999</v>
      </c>
    </row>
    <row r="13" spans="1:8">
      <c r="A13" s="442">
        <v>7</v>
      </c>
      <c r="B13" s="426" t="s">
        <v>56</v>
      </c>
      <c r="C13" s="436">
        <v>21375115.411400001</v>
      </c>
      <c r="D13" s="436">
        <v>601570529.28380024</v>
      </c>
      <c r="E13" s="436">
        <v>7976096.4866381204</v>
      </c>
      <c r="F13" s="436">
        <v>0</v>
      </c>
      <c r="G13" s="436">
        <v>0</v>
      </c>
      <c r="H13" s="435">
        <f t="shared" si="0"/>
        <v>614969548.20856214</v>
      </c>
    </row>
    <row r="14" spans="1:8">
      <c r="A14" s="442">
        <v>8</v>
      </c>
      <c r="B14" s="428" t="s">
        <v>57</v>
      </c>
      <c r="C14" s="436">
        <v>41944070.784999922</v>
      </c>
      <c r="D14" s="436">
        <v>655728211.57300484</v>
      </c>
      <c r="E14" s="436">
        <v>22306156.937227946</v>
      </c>
      <c r="F14" s="436">
        <v>0</v>
      </c>
      <c r="G14" s="436">
        <v>2054838.7650675727</v>
      </c>
      <c r="H14" s="435">
        <f t="shared" si="0"/>
        <v>675366125.42077684</v>
      </c>
    </row>
    <row r="15" spans="1:8">
      <c r="A15" s="442">
        <v>9</v>
      </c>
      <c r="B15" s="426" t="s">
        <v>58</v>
      </c>
      <c r="C15" s="436">
        <v>3598071.3717</v>
      </c>
      <c r="D15" s="436">
        <v>117713156.29060011</v>
      </c>
      <c r="E15" s="436">
        <v>1967348.9660630072</v>
      </c>
      <c r="F15" s="436">
        <v>0</v>
      </c>
      <c r="G15" s="436">
        <v>0</v>
      </c>
      <c r="H15" s="435">
        <f t="shared" si="0"/>
        <v>119343878.6962371</v>
      </c>
    </row>
    <row r="16" spans="1:8">
      <c r="A16" s="442">
        <v>10</v>
      </c>
      <c r="B16" s="430" t="s">
        <v>431</v>
      </c>
      <c r="C16" s="436">
        <v>37403954.639099948</v>
      </c>
      <c r="D16" s="436">
        <v>0</v>
      </c>
      <c r="E16" s="436">
        <v>12922473.023932993</v>
      </c>
      <c r="F16" s="436">
        <v>0</v>
      </c>
      <c r="G16" s="436">
        <v>2042501.1750675729</v>
      </c>
      <c r="H16" s="435">
        <f t="shared" si="0"/>
        <v>24481481.615166955</v>
      </c>
    </row>
    <row r="17" spans="1:8">
      <c r="A17" s="442">
        <v>11</v>
      </c>
      <c r="B17" s="426" t="s">
        <v>60</v>
      </c>
      <c r="C17" s="436">
        <v>0</v>
      </c>
      <c r="D17" s="436">
        <v>0</v>
      </c>
      <c r="E17" s="436">
        <v>0</v>
      </c>
      <c r="F17" s="436">
        <v>0</v>
      </c>
      <c r="G17" s="436">
        <v>0</v>
      </c>
      <c r="H17" s="435">
        <f t="shared" si="0"/>
        <v>0</v>
      </c>
    </row>
    <row r="18" spans="1:8">
      <c r="A18" s="442">
        <v>12</v>
      </c>
      <c r="B18" s="426" t="s">
        <v>61</v>
      </c>
      <c r="C18" s="436">
        <v>0</v>
      </c>
      <c r="D18" s="436">
        <v>0</v>
      </c>
      <c r="E18" s="436">
        <v>0</v>
      </c>
      <c r="F18" s="436">
        <v>0</v>
      </c>
      <c r="G18" s="436">
        <v>0</v>
      </c>
      <c r="H18" s="435">
        <f t="shared" si="0"/>
        <v>0</v>
      </c>
    </row>
    <row r="19" spans="1:8">
      <c r="A19" s="443">
        <v>13</v>
      </c>
      <c r="B19" s="428" t="s">
        <v>144</v>
      </c>
      <c r="C19" s="436">
        <v>0</v>
      </c>
      <c r="D19" s="436">
        <v>0</v>
      </c>
      <c r="E19" s="436">
        <v>0</v>
      </c>
      <c r="F19" s="436">
        <v>0</v>
      </c>
      <c r="G19" s="436">
        <v>0</v>
      </c>
      <c r="H19" s="435">
        <f t="shared" si="0"/>
        <v>0</v>
      </c>
    </row>
    <row r="20" spans="1:8">
      <c r="A20" s="442">
        <v>14</v>
      </c>
      <c r="B20" s="426" t="s">
        <v>63</v>
      </c>
      <c r="C20" s="436">
        <v>30246981.615291212</v>
      </c>
      <c r="D20" s="436">
        <v>158240329.32467875</v>
      </c>
      <c r="E20" s="436">
        <v>0</v>
      </c>
      <c r="F20" s="436">
        <v>0</v>
      </c>
      <c r="G20" s="436">
        <v>0</v>
      </c>
      <c r="H20" s="435">
        <f t="shared" si="0"/>
        <v>188487310.93996996</v>
      </c>
    </row>
    <row r="21" spans="1:8" s="439" customFormat="1">
      <c r="A21" s="441">
        <v>15</v>
      </c>
      <c r="B21" s="440" t="s">
        <v>64</v>
      </c>
      <c r="C21" s="440">
        <f t="shared" ref="C21:H21" si="1">SUM(C7:C15)+SUM(C17:C20)</f>
        <v>97164239.183391139</v>
      </c>
      <c r="D21" s="440">
        <f t="shared" si="1"/>
        <v>1850365017.8420839</v>
      </c>
      <c r="E21" s="440">
        <f t="shared" si="1"/>
        <v>32272440.227766912</v>
      </c>
      <c r="F21" s="440">
        <f t="shared" si="1"/>
        <v>0</v>
      </c>
      <c r="G21" s="440">
        <f t="shared" si="1"/>
        <v>2054838.7650675727</v>
      </c>
      <c r="H21" s="435">
        <f t="shared" si="1"/>
        <v>1915256816.7977083</v>
      </c>
    </row>
    <row r="22" spans="1:8">
      <c r="A22" s="438">
        <v>16</v>
      </c>
      <c r="B22" s="437" t="s">
        <v>432</v>
      </c>
      <c r="C22" s="436">
        <v>66917257.568099923</v>
      </c>
      <c r="D22" s="436">
        <v>1343893362.537405</v>
      </c>
      <c r="E22" s="436">
        <v>32064111.557341572</v>
      </c>
      <c r="F22" s="436">
        <v>0</v>
      </c>
      <c r="G22" s="436">
        <v>2054838.7650675727</v>
      </c>
      <c r="H22" s="435">
        <f>C22+D22-E22-F22</f>
        <v>1378746508.5481634</v>
      </c>
    </row>
    <row r="23" spans="1:8">
      <c r="A23" s="438">
        <v>17</v>
      </c>
      <c r="B23" s="437" t="s">
        <v>433</v>
      </c>
      <c r="C23" s="541">
        <v>0</v>
      </c>
      <c r="D23" s="436">
        <v>161965077.30999997</v>
      </c>
      <c r="E23" s="436">
        <v>208334.74632395312</v>
      </c>
      <c r="F23" s="436">
        <v>0</v>
      </c>
      <c r="G23" s="436">
        <v>0</v>
      </c>
      <c r="H23" s="435">
        <f>C23+D23-E23-F23</f>
        <v>161756742.56367603</v>
      </c>
    </row>
    <row r="26" spans="1:8" ht="42.6" customHeight="1">
      <c r="B26" s="353" t="s">
        <v>518</v>
      </c>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tabColor rgb="FF92D050"/>
  </sheetPr>
  <dimension ref="A1:H36"/>
  <sheetViews>
    <sheetView showGridLines="0" zoomScaleNormal="100" workbookViewId="0"/>
  </sheetViews>
  <sheetFormatPr defaultColWidth="9.109375" defaultRowHeight="12"/>
  <cols>
    <col min="1" max="1" width="11" style="350" bestFit="1" customWidth="1"/>
    <col min="2" max="2" width="93.44140625" style="350" customWidth="1"/>
    <col min="3" max="4" width="35" style="350" customWidth="1"/>
    <col min="5" max="5" width="15.109375" style="350" bestFit="1" customWidth="1"/>
    <col min="6" max="6" width="11.88671875" style="350" bestFit="1" customWidth="1"/>
    <col min="7" max="7" width="22" style="350" customWidth="1"/>
    <col min="8" max="8" width="19.88671875" style="350" customWidth="1"/>
    <col min="9" max="16384" width="9.109375" style="350"/>
  </cols>
  <sheetData>
    <row r="1" spans="1:8" ht="13.8">
      <c r="A1" s="348" t="s">
        <v>30</v>
      </c>
      <c r="B1" s="433" t="str">
        <f>Info!C2</f>
        <v>Terabank</v>
      </c>
      <c r="C1" s="447"/>
      <c r="D1" s="447"/>
      <c r="E1" s="447"/>
      <c r="F1" s="447"/>
      <c r="G1" s="447"/>
      <c r="H1" s="447"/>
    </row>
    <row r="2" spans="1:8">
      <c r="A2" s="348" t="s">
        <v>31</v>
      </c>
      <c r="B2" s="432">
        <f>'1. key ratios'!B2</f>
        <v>45565</v>
      </c>
      <c r="C2" s="447"/>
      <c r="D2" s="447"/>
      <c r="E2" s="447"/>
      <c r="F2" s="447"/>
      <c r="G2" s="447"/>
      <c r="H2" s="447"/>
    </row>
    <row r="3" spans="1:8">
      <c r="A3" s="349" t="s">
        <v>434</v>
      </c>
      <c r="B3" s="447"/>
      <c r="C3" s="447"/>
      <c r="D3" s="447"/>
      <c r="E3" s="447"/>
      <c r="F3" s="447"/>
      <c r="G3" s="447"/>
      <c r="H3" s="447"/>
    </row>
    <row r="4" spans="1:8">
      <c r="A4" s="448"/>
      <c r="B4" s="447"/>
      <c r="C4" s="446" t="s">
        <v>0</v>
      </c>
      <c r="D4" s="446" t="s">
        <v>1</v>
      </c>
      <c r="E4" s="446" t="s">
        <v>2</v>
      </c>
      <c r="F4" s="446" t="s">
        <v>3</v>
      </c>
      <c r="G4" s="446" t="s">
        <v>4</v>
      </c>
      <c r="H4" s="446" t="s">
        <v>5</v>
      </c>
    </row>
    <row r="5" spans="1:8" ht="41.4" customHeight="1">
      <c r="A5" s="603" t="s">
        <v>425</v>
      </c>
      <c r="B5" s="604"/>
      <c r="C5" s="617" t="s">
        <v>426</v>
      </c>
      <c r="D5" s="617"/>
      <c r="E5" s="617" t="s">
        <v>663</v>
      </c>
      <c r="F5" s="615" t="s">
        <v>427</v>
      </c>
      <c r="G5" s="615" t="s">
        <v>428</v>
      </c>
      <c r="H5" s="444" t="s">
        <v>662</v>
      </c>
    </row>
    <row r="6" spans="1:8" ht="24">
      <c r="A6" s="607"/>
      <c r="B6" s="608"/>
      <c r="C6" s="445" t="s">
        <v>429</v>
      </c>
      <c r="D6" s="445" t="s">
        <v>430</v>
      </c>
      <c r="E6" s="617"/>
      <c r="F6" s="616"/>
      <c r="G6" s="616"/>
      <c r="H6" s="444" t="s">
        <v>661</v>
      </c>
    </row>
    <row r="7" spans="1:8">
      <c r="A7" s="436">
        <v>1</v>
      </c>
      <c r="B7" s="451" t="s">
        <v>522</v>
      </c>
      <c r="C7" s="436">
        <v>733089.84670000034</v>
      </c>
      <c r="D7" s="436">
        <v>338355148.05620003</v>
      </c>
      <c r="E7" s="436">
        <v>791731.0319378362</v>
      </c>
      <c r="F7" s="436">
        <v>0</v>
      </c>
      <c r="G7" s="436">
        <v>0</v>
      </c>
      <c r="H7" s="435">
        <f t="shared" ref="H7:H34" si="0">C7+D7-E7-F7</f>
        <v>338296506.8709622</v>
      </c>
    </row>
    <row r="8" spans="1:8">
      <c r="A8" s="436">
        <v>2</v>
      </c>
      <c r="B8" s="451" t="s">
        <v>435</v>
      </c>
      <c r="C8" s="436">
        <v>1145089.9027000002</v>
      </c>
      <c r="D8" s="436">
        <v>91150035.987499982</v>
      </c>
      <c r="E8" s="436">
        <v>943684.24890156952</v>
      </c>
      <c r="F8" s="436">
        <v>0</v>
      </c>
      <c r="G8" s="436">
        <v>0</v>
      </c>
      <c r="H8" s="435">
        <f t="shared" si="0"/>
        <v>91351441.641298413</v>
      </c>
    </row>
    <row r="9" spans="1:8">
      <c r="A9" s="436">
        <v>3</v>
      </c>
      <c r="B9" s="451" t="s">
        <v>436</v>
      </c>
      <c r="C9" s="436">
        <v>0</v>
      </c>
      <c r="D9" s="436">
        <v>35533306.444600001</v>
      </c>
      <c r="E9" s="436">
        <v>122.79729999999999</v>
      </c>
      <c r="F9" s="436">
        <v>0</v>
      </c>
      <c r="G9" s="436">
        <v>0</v>
      </c>
      <c r="H9" s="435">
        <f t="shared" si="0"/>
        <v>35533183.647299998</v>
      </c>
    </row>
    <row r="10" spans="1:8">
      <c r="A10" s="436">
        <v>4</v>
      </c>
      <c r="B10" s="451" t="s">
        <v>523</v>
      </c>
      <c r="C10" s="436">
        <v>6925774.4409999996</v>
      </c>
      <c r="D10" s="436">
        <v>139308520.81449211</v>
      </c>
      <c r="E10" s="436">
        <v>2052492.6650178856</v>
      </c>
      <c r="F10" s="436">
        <v>0</v>
      </c>
      <c r="G10" s="436">
        <v>0</v>
      </c>
      <c r="H10" s="435">
        <f t="shared" si="0"/>
        <v>144181802.59047422</v>
      </c>
    </row>
    <row r="11" spans="1:8">
      <c r="A11" s="436">
        <v>5</v>
      </c>
      <c r="B11" s="451" t="s">
        <v>437</v>
      </c>
      <c r="C11" s="436">
        <v>5339932.3373000007</v>
      </c>
      <c r="D11" s="436">
        <v>69966753.21220006</v>
      </c>
      <c r="E11" s="436">
        <v>1400580.9149999993</v>
      </c>
      <c r="F11" s="436">
        <v>0</v>
      </c>
      <c r="G11" s="436">
        <v>0</v>
      </c>
      <c r="H11" s="435">
        <f t="shared" si="0"/>
        <v>73906104.634500057</v>
      </c>
    </row>
    <row r="12" spans="1:8">
      <c r="A12" s="436">
        <v>6</v>
      </c>
      <c r="B12" s="451" t="s">
        <v>438</v>
      </c>
      <c r="C12" s="436">
        <v>3556025.1333999997</v>
      </c>
      <c r="D12" s="436">
        <v>37262241.252547324</v>
      </c>
      <c r="E12" s="436">
        <v>1132075.1018105226</v>
      </c>
      <c r="F12" s="436">
        <v>0</v>
      </c>
      <c r="G12" s="436">
        <v>0</v>
      </c>
      <c r="H12" s="435">
        <f t="shared" si="0"/>
        <v>39686191.284136802</v>
      </c>
    </row>
    <row r="13" spans="1:8">
      <c r="A13" s="436">
        <v>7</v>
      </c>
      <c r="B13" s="451" t="s">
        <v>439</v>
      </c>
      <c r="C13" s="436">
        <v>6602688.6132000005</v>
      </c>
      <c r="D13" s="436">
        <v>90012275.299764052</v>
      </c>
      <c r="E13" s="436">
        <v>2203091.9432424149</v>
      </c>
      <c r="F13" s="436">
        <v>0</v>
      </c>
      <c r="G13" s="436">
        <v>0</v>
      </c>
      <c r="H13" s="435">
        <f t="shared" si="0"/>
        <v>94411871.96972163</v>
      </c>
    </row>
    <row r="14" spans="1:8">
      <c r="A14" s="436">
        <v>8</v>
      </c>
      <c r="B14" s="451" t="s">
        <v>440</v>
      </c>
      <c r="C14" s="436">
        <v>1276543.8700000001</v>
      </c>
      <c r="D14" s="436">
        <v>56337223.074300043</v>
      </c>
      <c r="E14" s="436">
        <v>959884.93319999974</v>
      </c>
      <c r="F14" s="436">
        <v>0</v>
      </c>
      <c r="G14" s="436">
        <v>0</v>
      </c>
      <c r="H14" s="435">
        <f t="shared" si="0"/>
        <v>56653882.011100039</v>
      </c>
    </row>
    <row r="15" spans="1:8">
      <c r="A15" s="436">
        <v>9</v>
      </c>
      <c r="B15" s="451" t="s">
        <v>441</v>
      </c>
      <c r="C15" s="436">
        <v>333020.42</v>
      </c>
      <c r="D15" s="436">
        <v>33061741.631100021</v>
      </c>
      <c r="E15" s="436">
        <v>241011.08439999988</v>
      </c>
      <c r="F15" s="436">
        <v>0</v>
      </c>
      <c r="G15" s="436">
        <v>0</v>
      </c>
      <c r="H15" s="435">
        <f t="shared" si="0"/>
        <v>33153750.966700025</v>
      </c>
    </row>
    <row r="16" spans="1:8">
      <c r="A16" s="436">
        <v>10</v>
      </c>
      <c r="B16" s="451" t="s">
        <v>442</v>
      </c>
      <c r="C16" s="436">
        <v>643421.49049999996</v>
      </c>
      <c r="D16" s="436">
        <v>15791397.481799996</v>
      </c>
      <c r="E16" s="436">
        <v>503525.47830000002</v>
      </c>
      <c r="F16" s="436">
        <v>0</v>
      </c>
      <c r="G16" s="436">
        <v>0</v>
      </c>
      <c r="H16" s="435">
        <f t="shared" si="0"/>
        <v>15931293.493999995</v>
      </c>
    </row>
    <row r="17" spans="1:8">
      <c r="A17" s="436">
        <v>11</v>
      </c>
      <c r="B17" s="451" t="s">
        <v>443</v>
      </c>
      <c r="C17" s="436">
        <v>1039968.4385999999</v>
      </c>
      <c r="D17" s="436">
        <v>10145118.305200001</v>
      </c>
      <c r="E17" s="436">
        <v>617210.53509999975</v>
      </c>
      <c r="F17" s="436">
        <v>0</v>
      </c>
      <c r="G17" s="436">
        <v>0</v>
      </c>
      <c r="H17" s="435">
        <f t="shared" si="0"/>
        <v>10567876.208700001</v>
      </c>
    </row>
    <row r="18" spans="1:8">
      <c r="A18" s="436">
        <v>12</v>
      </c>
      <c r="B18" s="451" t="s">
        <v>444</v>
      </c>
      <c r="C18" s="436">
        <v>5115987.6868999992</v>
      </c>
      <c r="D18" s="436">
        <v>87682356.346912935</v>
      </c>
      <c r="E18" s="436">
        <v>2466351.1684075566</v>
      </c>
      <c r="F18" s="436">
        <v>0</v>
      </c>
      <c r="G18" s="436">
        <v>0</v>
      </c>
      <c r="H18" s="435">
        <f t="shared" si="0"/>
        <v>90331992.865405381</v>
      </c>
    </row>
    <row r="19" spans="1:8">
      <c r="A19" s="436">
        <v>13</v>
      </c>
      <c r="B19" s="451" t="s">
        <v>445</v>
      </c>
      <c r="C19" s="436">
        <v>722928.55999999994</v>
      </c>
      <c r="D19" s="436">
        <v>25368190.554164</v>
      </c>
      <c r="E19" s="436">
        <v>677724.62263225263</v>
      </c>
      <c r="F19" s="436">
        <v>0</v>
      </c>
      <c r="G19" s="436">
        <v>0</v>
      </c>
      <c r="H19" s="435">
        <f t="shared" si="0"/>
        <v>25413394.491531745</v>
      </c>
    </row>
    <row r="20" spans="1:8">
      <c r="A20" s="436">
        <v>14</v>
      </c>
      <c r="B20" s="451" t="s">
        <v>446</v>
      </c>
      <c r="C20" s="436">
        <v>5644063.1283999998</v>
      </c>
      <c r="D20" s="436">
        <v>116617938.50440013</v>
      </c>
      <c r="E20" s="436">
        <v>3124900.0285999994</v>
      </c>
      <c r="F20" s="436">
        <v>0</v>
      </c>
      <c r="G20" s="436">
        <v>0</v>
      </c>
      <c r="H20" s="435">
        <f t="shared" si="0"/>
        <v>119137101.60420014</v>
      </c>
    </row>
    <row r="21" spans="1:8">
      <c r="A21" s="436">
        <v>15</v>
      </c>
      <c r="B21" s="451" t="s">
        <v>447</v>
      </c>
      <c r="C21" s="436">
        <v>136815.50999999998</v>
      </c>
      <c r="D21" s="436">
        <v>41325636.871899985</v>
      </c>
      <c r="E21" s="436">
        <v>317032.16910000012</v>
      </c>
      <c r="F21" s="436">
        <v>0</v>
      </c>
      <c r="G21" s="436">
        <v>0</v>
      </c>
      <c r="H21" s="435">
        <f t="shared" si="0"/>
        <v>41145420.212799981</v>
      </c>
    </row>
    <row r="22" spans="1:8">
      <c r="A22" s="436">
        <v>16</v>
      </c>
      <c r="B22" s="451" t="s">
        <v>448</v>
      </c>
      <c r="C22" s="436">
        <v>0</v>
      </c>
      <c r="D22" s="436">
        <v>106800.05</v>
      </c>
      <c r="E22" s="436">
        <v>239.2867</v>
      </c>
      <c r="F22" s="436">
        <v>0</v>
      </c>
      <c r="G22" s="436">
        <v>0</v>
      </c>
      <c r="H22" s="435">
        <f t="shared" si="0"/>
        <v>106560.76330000001</v>
      </c>
    </row>
    <row r="23" spans="1:8">
      <c r="A23" s="436">
        <v>17</v>
      </c>
      <c r="B23" s="451" t="s">
        <v>526</v>
      </c>
      <c r="C23" s="436">
        <v>0</v>
      </c>
      <c r="D23" s="436">
        <v>2888751.5048999991</v>
      </c>
      <c r="E23" s="436">
        <v>12306.1808</v>
      </c>
      <c r="F23" s="436">
        <v>0</v>
      </c>
      <c r="G23" s="436">
        <v>0</v>
      </c>
      <c r="H23" s="435">
        <f t="shared" si="0"/>
        <v>2876445.3240999989</v>
      </c>
    </row>
    <row r="24" spans="1:8">
      <c r="A24" s="436">
        <v>18</v>
      </c>
      <c r="B24" s="451" t="s">
        <v>449</v>
      </c>
      <c r="C24" s="436">
        <v>0</v>
      </c>
      <c r="D24" s="436">
        <v>16273471.7203</v>
      </c>
      <c r="E24" s="436">
        <v>18473.746300000003</v>
      </c>
      <c r="F24" s="436">
        <v>0</v>
      </c>
      <c r="G24" s="436">
        <v>0</v>
      </c>
      <c r="H24" s="435">
        <f t="shared" si="0"/>
        <v>16254997.973999999</v>
      </c>
    </row>
    <row r="25" spans="1:8">
      <c r="A25" s="436">
        <v>19</v>
      </c>
      <c r="B25" s="451" t="s">
        <v>450</v>
      </c>
      <c r="C25" s="436">
        <v>53295.75</v>
      </c>
      <c r="D25" s="436">
        <v>2364042.6723999991</v>
      </c>
      <c r="E25" s="436">
        <v>50799.363299999983</v>
      </c>
      <c r="F25" s="436">
        <v>0</v>
      </c>
      <c r="G25" s="436">
        <v>0</v>
      </c>
      <c r="H25" s="435">
        <f t="shared" si="0"/>
        <v>2366539.0590999993</v>
      </c>
    </row>
    <row r="26" spans="1:8">
      <c r="A26" s="436">
        <v>20</v>
      </c>
      <c r="B26" s="451" t="s">
        <v>525</v>
      </c>
      <c r="C26" s="436">
        <v>2423970.5238999999</v>
      </c>
      <c r="D26" s="436">
        <v>34530947.169300012</v>
      </c>
      <c r="E26" s="436">
        <v>977309.85811602767</v>
      </c>
      <c r="F26" s="436">
        <v>0</v>
      </c>
      <c r="G26" s="436">
        <v>0</v>
      </c>
      <c r="H26" s="435">
        <f t="shared" si="0"/>
        <v>35977607.835083984</v>
      </c>
    </row>
    <row r="27" spans="1:8">
      <c r="A27" s="436">
        <v>21</v>
      </c>
      <c r="B27" s="451" t="s">
        <v>451</v>
      </c>
      <c r="C27" s="436">
        <v>0</v>
      </c>
      <c r="D27" s="436">
        <v>3298028.3263000003</v>
      </c>
      <c r="E27" s="436">
        <v>75066.636200000023</v>
      </c>
      <c r="F27" s="436">
        <v>0</v>
      </c>
      <c r="G27" s="436">
        <v>0</v>
      </c>
      <c r="H27" s="435">
        <f t="shared" si="0"/>
        <v>3222961.6901000002</v>
      </c>
    </row>
    <row r="28" spans="1:8">
      <c r="A28" s="436">
        <v>22</v>
      </c>
      <c r="B28" s="451" t="s">
        <v>452</v>
      </c>
      <c r="C28" s="436">
        <v>625395.07210000011</v>
      </c>
      <c r="D28" s="436">
        <v>1424546.594</v>
      </c>
      <c r="E28" s="436">
        <v>43830.148000000001</v>
      </c>
      <c r="F28" s="436">
        <v>0</v>
      </c>
      <c r="G28" s="436">
        <v>0</v>
      </c>
      <c r="H28" s="435">
        <f t="shared" si="0"/>
        <v>2006111.5181</v>
      </c>
    </row>
    <row r="29" spans="1:8">
      <c r="A29" s="436">
        <v>23</v>
      </c>
      <c r="B29" s="451" t="s">
        <v>453</v>
      </c>
      <c r="C29" s="436">
        <v>7452608.1836220054</v>
      </c>
      <c r="D29" s="436">
        <v>176224682.21545026</v>
      </c>
      <c r="E29" s="436">
        <v>3510816.8877491429</v>
      </c>
      <c r="F29" s="436">
        <v>0</v>
      </c>
      <c r="G29" s="436">
        <v>0</v>
      </c>
      <c r="H29" s="435">
        <f t="shared" si="0"/>
        <v>180166473.51132312</v>
      </c>
    </row>
    <row r="30" spans="1:8">
      <c r="A30" s="436">
        <v>24</v>
      </c>
      <c r="B30" s="451" t="s">
        <v>524</v>
      </c>
      <c r="C30" s="436">
        <v>9554152.9127999991</v>
      </c>
      <c r="D30" s="436">
        <v>165100192.20359999</v>
      </c>
      <c r="E30" s="436">
        <v>5359472.7705501812</v>
      </c>
      <c r="F30" s="436">
        <v>0</v>
      </c>
      <c r="G30" s="436">
        <v>0</v>
      </c>
      <c r="H30" s="435">
        <f t="shared" si="0"/>
        <v>169294872.34584981</v>
      </c>
    </row>
    <row r="31" spans="1:8">
      <c r="A31" s="436">
        <v>25</v>
      </c>
      <c r="B31" s="451" t="s">
        <v>454</v>
      </c>
      <c r="C31" s="436">
        <v>4181970.0632000011</v>
      </c>
      <c r="D31" s="436">
        <v>56192936.690399967</v>
      </c>
      <c r="E31" s="436">
        <v>2464184.6718000006</v>
      </c>
      <c r="F31" s="436">
        <v>0</v>
      </c>
      <c r="G31" s="436">
        <v>0</v>
      </c>
      <c r="H31" s="435">
        <f t="shared" si="0"/>
        <v>57910722.081799969</v>
      </c>
    </row>
    <row r="32" spans="1:8">
      <c r="A32" s="436">
        <v>26</v>
      </c>
      <c r="B32" s="451" t="s">
        <v>521</v>
      </c>
      <c r="C32" s="436">
        <v>3410515.6837000004</v>
      </c>
      <c r="D32" s="436">
        <v>45802405.532800004</v>
      </c>
      <c r="E32" s="436">
        <v>2328528.0312000001</v>
      </c>
      <c r="F32" s="436">
        <v>0</v>
      </c>
      <c r="G32" s="436">
        <v>2054838.7650675727</v>
      </c>
      <c r="H32" s="435">
        <f t="shared" si="0"/>
        <v>46884393.185300007</v>
      </c>
    </row>
    <row r="33" spans="1:8">
      <c r="A33" s="436">
        <v>27</v>
      </c>
      <c r="B33" s="436" t="s">
        <v>455</v>
      </c>
      <c r="C33" s="436">
        <v>30246981.615291212</v>
      </c>
      <c r="D33" s="436">
        <v>158240329.32467875</v>
      </c>
      <c r="E33" s="436">
        <v>0</v>
      </c>
      <c r="F33" s="436">
        <v>0</v>
      </c>
      <c r="G33" s="436">
        <v>0</v>
      </c>
      <c r="H33" s="435">
        <f t="shared" si="0"/>
        <v>188487310.93996996</v>
      </c>
    </row>
    <row r="34" spans="1:8">
      <c r="A34" s="436">
        <v>28</v>
      </c>
      <c r="B34" s="440" t="s">
        <v>64</v>
      </c>
      <c r="C34" s="440">
        <f>SUM(C7:C33)</f>
        <v>97164239.183313221</v>
      </c>
      <c r="D34" s="440">
        <f>SUM(D7:D33)</f>
        <v>1850365017.8412097</v>
      </c>
      <c r="E34" s="440">
        <f>SUM(E7:E33)</f>
        <v>32272446.303665377</v>
      </c>
      <c r="F34" s="440">
        <f>SUM(F7:F33)</f>
        <v>0</v>
      </c>
      <c r="G34" s="440">
        <f>SUM(G7:G33)</f>
        <v>2054838.7650675727</v>
      </c>
      <c r="H34" s="435">
        <f t="shared" si="0"/>
        <v>1915256810.7208574</v>
      </c>
    </row>
    <row r="36" spans="1:8">
      <c r="B36" s="450"/>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tabColor rgb="FF92D050"/>
  </sheetPr>
  <dimension ref="A1:D15"/>
  <sheetViews>
    <sheetView showGridLines="0" zoomScaleNormal="100" workbookViewId="0"/>
  </sheetViews>
  <sheetFormatPr defaultColWidth="9.109375" defaultRowHeight="12"/>
  <cols>
    <col min="1" max="1" width="11.88671875" style="350" bestFit="1" customWidth="1"/>
    <col min="2" max="2" width="108" style="350" bestFit="1" customWidth="1"/>
    <col min="3" max="3" width="35.5546875" style="350" customWidth="1"/>
    <col min="4" max="4" width="38.44140625" style="350" customWidth="1"/>
    <col min="5" max="16384" width="9.109375" style="350"/>
  </cols>
  <sheetData>
    <row r="1" spans="1:4" ht="13.8">
      <c r="A1" s="348" t="s">
        <v>30</v>
      </c>
      <c r="B1" s="433" t="str">
        <f>Info!C2</f>
        <v>Terabank</v>
      </c>
    </row>
    <row r="2" spans="1:4">
      <c r="A2" s="348" t="s">
        <v>31</v>
      </c>
      <c r="B2" s="432">
        <f>'1. key ratios'!B2</f>
        <v>45565</v>
      </c>
    </row>
    <row r="3" spans="1:4">
      <c r="A3" s="349" t="s">
        <v>456</v>
      </c>
    </row>
    <row r="5" spans="1:4">
      <c r="A5" s="618" t="s">
        <v>670</v>
      </c>
      <c r="B5" s="618"/>
      <c r="C5" s="431" t="s">
        <v>473</v>
      </c>
      <c r="D5" s="431" t="s">
        <v>514</v>
      </c>
    </row>
    <row r="6" spans="1:4">
      <c r="A6" s="459">
        <v>1</v>
      </c>
      <c r="B6" s="452" t="s">
        <v>669</v>
      </c>
      <c r="C6" s="454">
        <v>32933847.243611909</v>
      </c>
      <c r="D6" s="454">
        <v>181007.77075383245</v>
      </c>
    </row>
    <row r="7" spans="1:4">
      <c r="A7" s="456">
        <v>2</v>
      </c>
      <c r="B7" s="452" t="s">
        <v>668</v>
      </c>
      <c r="C7" s="454">
        <v>8337262.6765096672</v>
      </c>
      <c r="D7" s="454">
        <v>27326.975570120674</v>
      </c>
    </row>
    <row r="8" spans="1:4">
      <c r="A8" s="458">
        <v>2.1</v>
      </c>
      <c r="B8" s="457" t="s">
        <v>529</v>
      </c>
      <c r="C8" s="454">
        <v>1277035.6604185947</v>
      </c>
      <c r="D8" s="454">
        <v>27326.975570120674</v>
      </c>
    </row>
    <row r="9" spans="1:4">
      <c r="A9" s="458">
        <v>2.2000000000000002</v>
      </c>
      <c r="B9" s="457" t="s">
        <v>527</v>
      </c>
      <c r="C9" s="454">
        <v>7060227.0160910729</v>
      </c>
      <c r="D9" s="454">
        <v>0</v>
      </c>
    </row>
    <row r="10" spans="1:4">
      <c r="A10" s="459">
        <v>3</v>
      </c>
      <c r="B10" s="452" t="s">
        <v>667</v>
      </c>
      <c r="C10" s="454">
        <v>8998072.6976037994</v>
      </c>
      <c r="D10" s="454">
        <v>0</v>
      </c>
    </row>
    <row r="11" spans="1:4">
      <c r="A11" s="458">
        <v>3.1</v>
      </c>
      <c r="B11" s="457" t="s">
        <v>458</v>
      </c>
      <c r="C11" s="454">
        <v>2178879.2555679181</v>
      </c>
      <c r="D11" s="454">
        <v>0</v>
      </c>
    </row>
    <row r="12" spans="1:4">
      <c r="A12" s="458">
        <v>3.2</v>
      </c>
      <c r="B12" s="457" t="s">
        <v>666</v>
      </c>
      <c r="C12" s="454">
        <v>3825932.3858555956</v>
      </c>
      <c r="D12" s="454">
        <v>0</v>
      </c>
    </row>
    <row r="13" spans="1:4">
      <c r="A13" s="458">
        <v>3.3</v>
      </c>
      <c r="B13" s="457" t="s">
        <v>528</v>
      </c>
      <c r="C13" s="454">
        <v>2993261.0561802844</v>
      </c>
      <c r="D13" s="454">
        <v>0</v>
      </c>
    </row>
    <row r="14" spans="1:4">
      <c r="A14" s="456">
        <v>4</v>
      </c>
      <c r="B14" s="455" t="s">
        <v>665</v>
      </c>
      <c r="C14" s="454">
        <v>-208925.66979324649</v>
      </c>
      <c r="D14" s="454">
        <v>0</v>
      </c>
    </row>
    <row r="15" spans="1:4">
      <c r="A15" s="453">
        <v>5</v>
      </c>
      <c r="B15" s="452" t="s">
        <v>664</v>
      </c>
      <c r="C15" s="424">
        <f>C6+C7-C10+C14</f>
        <v>32064111.552724533</v>
      </c>
      <c r="D15" s="424">
        <f>D6+D7-D10+D14</f>
        <v>208334.74632395312</v>
      </c>
    </row>
  </sheetData>
  <mergeCells count="1">
    <mergeCell ref="A5:B5"/>
  </mergeCells>
  <pageMargins left="0.7" right="0.7" top="0.75" bottom="0.75" header="0.3" footer="0.3"/>
  <pageSetup orientation="portrait" horizontalDpi="4294967292"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tabColor rgb="FF92D050"/>
  </sheetPr>
  <dimension ref="A1:D23"/>
  <sheetViews>
    <sheetView showGridLines="0" zoomScaleNormal="100" workbookViewId="0"/>
  </sheetViews>
  <sheetFormatPr defaultColWidth="9.109375" defaultRowHeight="12"/>
  <cols>
    <col min="1" max="1" width="11.88671875" style="350" bestFit="1" customWidth="1"/>
    <col min="2" max="2" width="128.88671875" style="350" bestFit="1" customWidth="1"/>
    <col min="3" max="3" width="37" style="350" customWidth="1"/>
    <col min="4" max="4" width="50.5546875" style="350" customWidth="1"/>
    <col min="5" max="16384" width="9.109375" style="350"/>
  </cols>
  <sheetData>
    <row r="1" spans="1:4" ht="13.8">
      <c r="A1" s="348" t="s">
        <v>30</v>
      </c>
      <c r="B1" s="433" t="str">
        <f>Info!C2</f>
        <v>Terabank</v>
      </c>
    </row>
    <row r="2" spans="1:4">
      <c r="A2" s="348" t="s">
        <v>31</v>
      </c>
      <c r="B2" s="432">
        <f>'1. key ratios'!B2</f>
        <v>45565</v>
      </c>
    </row>
    <row r="3" spans="1:4">
      <c r="A3" s="349" t="s">
        <v>460</v>
      </c>
    </row>
    <row r="4" spans="1:4">
      <c r="A4" s="349"/>
    </row>
    <row r="5" spans="1:4" ht="15" customHeight="1">
      <c r="A5" s="619" t="s">
        <v>530</v>
      </c>
      <c r="B5" s="620"/>
      <c r="C5" s="623" t="s">
        <v>461</v>
      </c>
      <c r="D5" s="623" t="s">
        <v>462</v>
      </c>
    </row>
    <row r="6" spans="1:4">
      <c r="A6" s="621"/>
      <c r="B6" s="622"/>
      <c r="C6" s="623"/>
      <c r="D6" s="623"/>
    </row>
    <row r="7" spans="1:4">
      <c r="A7" s="424">
        <v>1</v>
      </c>
      <c r="B7" s="424" t="s">
        <v>457</v>
      </c>
      <c r="C7" s="454">
        <v>56793044.285399944</v>
      </c>
      <c r="D7" s="460"/>
    </row>
    <row r="8" spans="1:4">
      <c r="A8" s="454">
        <v>2</v>
      </c>
      <c r="B8" s="454" t="s">
        <v>463</v>
      </c>
      <c r="C8" s="454">
        <v>21903185.191515177</v>
      </c>
      <c r="D8" s="460"/>
    </row>
    <row r="9" spans="1:4">
      <c r="A9" s="454">
        <v>3</v>
      </c>
      <c r="B9" s="463" t="s">
        <v>673</v>
      </c>
      <c r="C9" s="454">
        <v>107240.07896500017</v>
      </c>
      <c r="D9" s="460"/>
    </row>
    <row r="10" spans="1:4">
      <c r="A10" s="454">
        <v>4</v>
      </c>
      <c r="B10" s="454" t="s">
        <v>464</v>
      </c>
      <c r="C10" s="454">
        <v>11318542.127858182</v>
      </c>
      <c r="D10" s="460"/>
    </row>
    <row r="11" spans="1:4">
      <c r="A11" s="454">
        <v>5</v>
      </c>
      <c r="B11" s="462" t="s">
        <v>672</v>
      </c>
      <c r="C11" s="454">
        <v>2533297.8680780493</v>
      </c>
      <c r="D11" s="460"/>
    </row>
    <row r="12" spans="1:4">
      <c r="A12" s="454">
        <v>6</v>
      </c>
      <c r="B12" s="462" t="s">
        <v>465</v>
      </c>
      <c r="C12" s="454">
        <v>5835048.891049156</v>
      </c>
      <c r="D12" s="460"/>
    </row>
    <row r="13" spans="1:4">
      <c r="A13" s="454">
        <v>7</v>
      </c>
      <c r="B13" s="462" t="s">
        <v>468</v>
      </c>
      <c r="C13" s="454">
        <v>2388975.3768099998</v>
      </c>
      <c r="D13" s="460"/>
    </row>
    <row r="14" spans="1:4">
      <c r="A14" s="454">
        <v>8</v>
      </c>
      <c r="B14" s="462" t="s">
        <v>466</v>
      </c>
      <c r="C14" s="454">
        <v>0</v>
      </c>
      <c r="D14" s="454"/>
    </row>
    <row r="15" spans="1:4">
      <c r="A15" s="454">
        <v>9</v>
      </c>
      <c r="B15" s="462" t="s">
        <v>467</v>
      </c>
      <c r="C15" s="454">
        <v>0</v>
      </c>
      <c r="D15" s="454"/>
    </row>
    <row r="16" spans="1:4">
      <c r="A16" s="454">
        <v>10</v>
      </c>
      <c r="B16" s="462" t="s">
        <v>469</v>
      </c>
      <c r="C16" s="454">
        <v>0</v>
      </c>
      <c r="D16" s="454"/>
    </row>
    <row r="17" spans="1:4">
      <c r="A17" s="454">
        <v>11</v>
      </c>
      <c r="B17" s="462" t="s">
        <v>671</v>
      </c>
      <c r="C17" s="454">
        <v>561219.99192097085</v>
      </c>
      <c r="D17" s="460"/>
    </row>
    <row r="18" spans="1:4">
      <c r="A18" s="424">
        <v>12</v>
      </c>
      <c r="B18" s="461" t="s">
        <v>459</v>
      </c>
      <c r="C18" s="424">
        <f>C7+C8+C9-C10</f>
        <v>67484927.428021938</v>
      </c>
      <c r="D18" s="460"/>
    </row>
    <row r="21" spans="1:4">
      <c r="B21" s="348"/>
    </row>
    <row r="22" spans="1:4">
      <c r="B22" s="348"/>
    </row>
    <row r="23" spans="1:4">
      <c r="B23" s="349"/>
    </row>
  </sheetData>
  <mergeCells count="3">
    <mergeCell ref="A5:B6"/>
    <mergeCell ref="C5:C6"/>
    <mergeCell ref="D5:D6"/>
  </mergeCells>
  <pageMargins left="0.7" right="0.7" top="0.75" bottom="0.75" header="0.3" footer="0.3"/>
  <pageSetup paperSize="9"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tabColor rgb="FF92D050"/>
  </sheetPr>
  <dimension ref="A1:AB28"/>
  <sheetViews>
    <sheetView showGridLines="0" zoomScaleNormal="100" workbookViewId="0"/>
  </sheetViews>
  <sheetFormatPr defaultColWidth="9.109375" defaultRowHeight="12"/>
  <cols>
    <col min="1" max="1" width="11.88671875" style="447" bestFit="1" customWidth="1"/>
    <col min="2" max="2" width="63.88671875" style="447" customWidth="1"/>
    <col min="3" max="3" width="15.5546875" style="447" customWidth="1"/>
    <col min="4" max="18" width="22.33203125" style="447" customWidth="1"/>
    <col min="19" max="19" width="23.33203125" style="447" bestFit="1" customWidth="1"/>
    <col min="20" max="26" width="22.33203125" style="447" customWidth="1"/>
    <col min="27" max="27" width="23.33203125" style="447" bestFit="1" customWidth="1"/>
    <col min="28" max="28" width="20" style="447" customWidth="1"/>
    <col min="29" max="16384" width="9.109375" style="447"/>
  </cols>
  <sheetData>
    <row r="1" spans="1:28" ht="13.8">
      <c r="A1" s="348" t="s">
        <v>30</v>
      </c>
      <c r="B1" s="433" t="str">
        <f>Info!C2</f>
        <v>Terabank</v>
      </c>
    </row>
    <row r="2" spans="1:28">
      <c r="A2" s="348" t="s">
        <v>31</v>
      </c>
      <c r="B2" s="432">
        <f>'1. key ratios'!B2</f>
        <v>45565</v>
      </c>
      <c r="C2" s="448"/>
    </row>
    <row r="3" spans="1:28">
      <c r="A3" s="349" t="s">
        <v>470</v>
      </c>
    </row>
    <row r="5" spans="1:28" ht="15" customHeight="1">
      <c r="A5" s="625" t="s">
        <v>685</v>
      </c>
      <c r="B5" s="626"/>
      <c r="C5" s="631" t="s">
        <v>471</v>
      </c>
      <c r="D5" s="632"/>
      <c r="E5" s="632"/>
      <c r="F5" s="632"/>
      <c r="G5" s="632"/>
      <c r="H5" s="632"/>
      <c r="I5" s="632"/>
      <c r="J5" s="632"/>
      <c r="K5" s="632"/>
      <c r="L5" s="632"/>
      <c r="M5" s="632"/>
      <c r="N5" s="632"/>
      <c r="O5" s="632"/>
      <c r="P5" s="632"/>
      <c r="Q5" s="632"/>
      <c r="R5" s="632"/>
      <c r="S5" s="632"/>
      <c r="T5" s="472"/>
      <c r="U5" s="472"/>
      <c r="V5" s="472"/>
      <c r="W5" s="472"/>
      <c r="X5" s="472"/>
      <c r="Y5" s="472"/>
      <c r="Z5" s="472"/>
      <c r="AA5" s="471"/>
      <c r="AB5" s="466"/>
    </row>
    <row r="6" spans="1:28" ht="12" customHeight="1">
      <c r="A6" s="627"/>
      <c r="B6" s="628"/>
      <c r="C6" s="633" t="s">
        <v>64</v>
      </c>
      <c r="D6" s="635" t="s">
        <v>684</v>
      </c>
      <c r="E6" s="635"/>
      <c r="F6" s="635"/>
      <c r="G6" s="635"/>
      <c r="H6" s="635" t="s">
        <v>683</v>
      </c>
      <c r="I6" s="635"/>
      <c r="J6" s="635"/>
      <c r="K6" s="635"/>
      <c r="L6" s="469"/>
      <c r="M6" s="636" t="s">
        <v>682</v>
      </c>
      <c r="N6" s="636"/>
      <c r="O6" s="636"/>
      <c r="P6" s="636"/>
      <c r="Q6" s="636"/>
      <c r="R6" s="636"/>
      <c r="S6" s="616"/>
      <c r="T6" s="470"/>
      <c r="U6" s="624" t="s">
        <v>681</v>
      </c>
      <c r="V6" s="624"/>
      <c r="W6" s="624"/>
      <c r="X6" s="624"/>
      <c r="Y6" s="624"/>
      <c r="Z6" s="624"/>
      <c r="AA6" s="617"/>
      <c r="AB6" s="469"/>
    </row>
    <row r="7" spans="1:28" ht="24">
      <c r="A7" s="629"/>
      <c r="B7" s="630"/>
      <c r="C7" s="634"/>
      <c r="D7" s="468"/>
      <c r="E7" s="444" t="s">
        <v>472</v>
      </c>
      <c r="F7" s="444" t="s">
        <v>679</v>
      </c>
      <c r="G7" s="446" t="s">
        <v>680</v>
      </c>
      <c r="H7" s="448"/>
      <c r="I7" s="444" t="s">
        <v>472</v>
      </c>
      <c r="J7" s="444" t="s">
        <v>679</v>
      </c>
      <c r="K7" s="446" t="s">
        <v>680</v>
      </c>
      <c r="L7" s="467"/>
      <c r="M7" s="444" t="s">
        <v>472</v>
      </c>
      <c r="N7" s="444" t="s">
        <v>679</v>
      </c>
      <c r="O7" s="444" t="s">
        <v>678</v>
      </c>
      <c r="P7" s="444" t="s">
        <v>677</v>
      </c>
      <c r="Q7" s="444" t="s">
        <v>676</v>
      </c>
      <c r="R7" s="444" t="s">
        <v>675</v>
      </c>
      <c r="S7" s="444" t="s">
        <v>674</v>
      </c>
      <c r="T7" s="467"/>
      <c r="U7" s="444" t="s">
        <v>472</v>
      </c>
      <c r="V7" s="444" t="s">
        <v>679</v>
      </c>
      <c r="W7" s="444" t="s">
        <v>678</v>
      </c>
      <c r="X7" s="444" t="s">
        <v>677</v>
      </c>
      <c r="Y7" s="444" t="s">
        <v>676</v>
      </c>
      <c r="Z7" s="444" t="s">
        <v>675</v>
      </c>
      <c r="AA7" s="444" t="s">
        <v>674</v>
      </c>
      <c r="AB7" s="466"/>
    </row>
    <row r="8" spans="1:28">
      <c r="A8" s="465">
        <v>1</v>
      </c>
      <c r="B8" s="440" t="s">
        <v>473</v>
      </c>
      <c r="C8" s="440">
        <v>1410810620.104558</v>
      </c>
      <c r="D8" s="440">
        <v>1284712863.5118628</v>
      </c>
      <c r="E8" s="440">
        <v>58755912.390100002</v>
      </c>
      <c r="F8" s="440">
        <v>0</v>
      </c>
      <c r="G8" s="440">
        <v>0</v>
      </c>
      <c r="H8" s="440">
        <v>59180499.024672002</v>
      </c>
      <c r="I8" s="440">
        <v>11570485.656229999</v>
      </c>
      <c r="J8" s="440">
        <v>12369071.181825005</v>
      </c>
      <c r="K8" s="440">
        <v>0</v>
      </c>
      <c r="L8" s="440">
        <v>66917257.568021998</v>
      </c>
      <c r="M8" s="440">
        <v>5081902.006178</v>
      </c>
      <c r="N8" s="440">
        <v>9614742.966500001</v>
      </c>
      <c r="O8" s="440">
        <v>16527112.547300007</v>
      </c>
      <c r="P8" s="440">
        <v>6823398.8093999997</v>
      </c>
      <c r="Q8" s="440">
        <v>8585896.7910999991</v>
      </c>
      <c r="R8" s="440">
        <v>1346757.8259000001</v>
      </c>
      <c r="S8" s="440">
        <v>0</v>
      </c>
      <c r="T8" s="436"/>
      <c r="U8" s="436">
        <v>0</v>
      </c>
      <c r="V8" s="436">
        <v>0</v>
      </c>
      <c r="W8" s="436">
        <v>0</v>
      </c>
      <c r="X8" s="436">
        <v>0</v>
      </c>
      <c r="Y8" s="436">
        <v>0</v>
      </c>
      <c r="Z8" s="436">
        <v>0</v>
      </c>
      <c r="AA8" s="436">
        <v>0</v>
      </c>
    </row>
    <row r="9" spans="1:28">
      <c r="A9" s="436">
        <v>1.1000000000000001</v>
      </c>
      <c r="B9" s="456" t="s">
        <v>474</v>
      </c>
      <c r="C9" s="436">
        <v>0</v>
      </c>
      <c r="D9" s="436">
        <v>0</v>
      </c>
      <c r="E9" s="436">
        <v>0</v>
      </c>
      <c r="F9" s="436">
        <v>0</v>
      </c>
      <c r="G9" s="436">
        <v>0</v>
      </c>
      <c r="H9" s="436">
        <v>0</v>
      </c>
      <c r="I9" s="436">
        <v>0</v>
      </c>
      <c r="J9" s="436">
        <v>0</v>
      </c>
      <c r="K9" s="436">
        <v>0</v>
      </c>
      <c r="L9" s="436">
        <v>0</v>
      </c>
      <c r="M9" s="436">
        <v>0</v>
      </c>
      <c r="N9" s="436">
        <v>0</v>
      </c>
      <c r="O9" s="436">
        <v>0</v>
      </c>
      <c r="P9" s="436">
        <v>0</v>
      </c>
      <c r="Q9" s="436">
        <v>0</v>
      </c>
      <c r="R9" s="436">
        <v>0</v>
      </c>
      <c r="S9" s="436">
        <v>0</v>
      </c>
      <c r="T9" s="436"/>
      <c r="U9" s="436">
        <v>0</v>
      </c>
      <c r="V9" s="436">
        <v>0</v>
      </c>
      <c r="W9" s="436">
        <v>0</v>
      </c>
      <c r="X9" s="436">
        <v>0</v>
      </c>
      <c r="Y9" s="436">
        <v>0</v>
      </c>
      <c r="Z9" s="436">
        <v>0</v>
      </c>
      <c r="AA9" s="436">
        <v>0</v>
      </c>
    </row>
    <row r="10" spans="1:28">
      <c r="A10" s="436">
        <v>1.2</v>
      </c>
      <c r="B10" s="456" t="s">
        <v>475</v>
      </c>
      <c r="C10" s="436">
        <v>0</v>
      </c>
      <c r="D10" s="436">
        <v>0</v>
      </c>
      <c r="E10" s="436">
        <v>0</v>
      </c>
      <c r="F10" s="436">
        <v>0</v>
      </c>
      <c r="G10" s="436">
        <v>0</v>
      </c>
      <c r="H10" s="436">
        <v>0</v>
      </c>
      <c r="I10" s="436">
        <v>0</v>
      </c>
      <c r="J10" s="436">
        <v>0</v>
      </c>
      <c r="K10" s="436">
        <v>0</v>
      </c>
      <c r="L10" s="436">
        <v>0</v>
      </c>
      <c r="M10" s="436">
        <v>0</v>
      </c>
      <c r="N10" s="436">
        <v>0</v>
      </c>
      <c r="O10" s="436">
        <v>0</v>
      </c>
      <c r="P10" s="436">
        <v>0</v>
      </c>
      <c r="Q10" s="436">
        <v>0</v>
      </c>
      <c r="R10" s="436">
        <v>0</v>
      </c>
      <c r="S10" s="436">
        <v>0</v>
      </c>
      <c r="T10" s="436"/>
      <c r="U10" s="436">
        <v>0</v>
      </c>
      <c r="V10" s="436">
        <v>0</v>
      </c>
      <c r="W10" s="436">
        <v>0</v>
      </c>
      <c r="X10" s="436">
        <v>0</v>
      </c>
      <c r="Y10" s="436">
        <v>0</v>
      </c>
      <c r="Z10" s="436">
        <v>0</v>
      </c>
      <c r="AA10" s="436">
        <v>0</v>
      </c>
    </row>
    <row r="11" spans="1:28">
      <c r="A11" s="436">
        <v>1.3</v>
      </c>
      <c r="B11" s="456" t="s">
        <v>476</v>
      </c>
      <c r="C11" s="436">
        <v>0</v>
      </c>
      <c r="D11" s="436">
        <v>0</v>
      </c>
      <c r="E11" s="436">
        <v>0</v>
      </c>
      <c r="F11" s="436">
        <v>0</v>
      </c>
      <c r="G11" s="436">
        <v>0</v>
      </c>
      <c r="H11" s="436">
        <v>0</v>
      </c>
      <c r="I11" s="436">
        <v>0</v>
      </c>
      <c r="J11" s="436">
        <v>0</v>
      </c>
      <c r="K11" s="436">
        <v>0</v>
      </c>
      <c r="L11" s="436">
        <v>0</v>
      </c>
      <c r="M11" s="436">
        <v>0</v>
      </c>
      <c r="N11" s="436">
        <v>0</v>
      </c>
      <c r="O11" s="436">
        <v>0</v>
      </c>
      <c r="P11" s="436">
        <v>0</v>
      </c>
      <c r="Q11" s="436">
        <v>0</v>
      </c>
      <c r="R11" s="436">
        <v>0</v>
      </c>
      <c r="S11" s="436">
        <v>0</v>
      </c>
      <c r="T11" s="436"/>
      <c r="U11" s="436">
        <v>0</v>
      </c>
      <c r="V11" s="436">
        <v>0</v>
      </c>
      <c r="W11" s="436">
        <v>0</v>
      </c>
      <c r="X11" s="436">
        <v>0</v>
      </c>
      <c r="Y11" s="436">
        <v>0</v>
      </c>
      <c r="Z11" s="436">
        <v>0</v>
      </c>
      <c r="AA11" s="436">
        <v>0</v>
      </c>
    </row>
    <row r="12" spans="1:28">
      <c r="A12" s="436">
        <v>1.4</v>
      </c>
      <c r="B12" s="456" t="s">
        <v>477</v>
      </c>
      <c r="C12" s="436">
        <v>40056238.818099998</v>
      </c>
      <c r="D12" s="436">
        <v>39108171.644599997</v>
      </c>
      <c r="E12" s="436">
        <v>0</v>
      </c>
      <c r="F12" s="436">
        <v>0</v>
      </c>
      <c r="G12" s="436">
        <v>0</v>
      </c>
      <c r="H12" s="436">
        <v>0</v>
      </c>
      <c r="I12" s="436">
        <v>0</v>
      </c>
      <c r="J12" s="436">
        <v>0</v>
      </c>
      <c r="K12" s="436">
        <v>0</v>
      </c>
      <c r="L12" s="436">
        <v>948067.17349999992</v>
      </c>
      <c r="M12" s="436">
        <v>0</v>
      </c>
      <c r="N12" s="436">
        <v>0</v>
      </c>
      <c r="O12" s="436">
        <v>799969.32</v>
      </c>
      <c r="P12" s="436">
        <v>0</v>
      </c>
      <c r="Q12" s="436">
        <v>0</v>
      </c>
      <c r="R12" s="436">
        <v>0</v>
      </c>
      <c r="S12" s="436">
        <v>0</v>
      </c>
      <c r="T12" s="436"/>
      <c r="U12" s="436">
        <v>0</v>
      </c>
      <c r="V12" s="436">
        <v>0</v>
      </c>
      <c r="W12" s="436">
        <v>0</v>
      </c>
      <c r="X12" s="436">
        <v>0</v>
      </c>
      <c r="Y12" s="436">
        <v>0</v>
      </c>
      <c r="Z12" s="436">
        <v>0</v>
      </c>
      <c r="AA12" s="436">
        <v>0</v>
      </c>
    </row>
    <row r="13" spans="1:28">
      <c r="A13" s="436">
        <v>1.5</v>
      </c>
      <c r="B13" s="456" t="s">
        <v>478</v>
      </c>
      <c r="C13" s="436">
        <v>670285502.16553164</v>
      </c>
      <c r="D13" s="436">
        <v>610489513.75615942</v>
      </c>
      <c r="E13" s="436">
        <v>35191416.033300005</v>
      </c>
      <c r="F13" s="436">
        <v>0</v>
      </c>
      <c r="G13" s="436">
        <v>0</v>
      </c>
      <c r="H13" s="436">
        <v>31263408.621971998</v>
      </c>
      <c r="I13" s="436">
        <v>8180574.7196299993</v>
      </c>
      <c r="J13" s="436">
        <v>6200301.5785250003</v>
      </c>
      <c r="K13" s="436">
        <v>0</v>
      </c>
      <c r="L13" s="436">
        <v>28532579.787399989</v>
      </c>
      <c r="M13" s="436">
        <v>1716324.8356999999</v>
      </c>
      <c r="N13" s="436">
        <v>3388721.0869999998</v>
      </c>
      <c r="O13" s="436">
        <v>9037596.0584999993</v>
      </c>
      <c r="P13" s="436">
        <v>1689103.3730000001</v>
      </c>
      <c r="Q13" s="436">
        <v>4095956.2710999995</v>
      </c>
      <c r="R13" s="436">
        <v>1346757.8259000001</v>
      </c>
      <c r="S13" s="436">
        <v>0</v>
      </c>
      <c r="T13" s="436"/>
      <c r="U13" s="436">
        <v>0</v>
      </c>
      <c r="V13" s="436">
        <v>0</v>
      </c>
      <c r="W13" s="436">
        <v>0</v>
      </c>
      <c r="X13" s="436">
        <v>0</v>
      </c>
      <c r="Y13" s="436">
        <v>0</v>
      </c>
      <c r="Z13" s="436">
        <v>0</v>
      </c>
      <c r="AA13" s="436">
        <v>0</v>
      </c>
    </row>
    <row r="14" spans="1:28">
      <c r="A14" s="436">
        <v>1.6</v>
      </c>
      <c r="B14" s="456" t="s">
        <v>479</v>
      </c>
      <c r="C14" s="436">
        <v>700468879.12092638</v>
      </c>
      <c r="D14" s="436">
        <v>635115178.11110342</v>
      </c>
      <c r="E14" s="436">
        <v>23564496.356800001</v>
      </c>
      <c r="F14" s="436">
        <v>0</v>
      </c>
      <c r="G14" s="436">
        <v>0</v>
      </c>
      <c r="H14" s="436">
        <v>27917090.402700007</v>
      </c>
      <c r="I14" s="436">
        <v>3389910.9365999987</v>
      </c>
      <c r="J14" s="436">
        <v>6168769.6033000033</v>
      </c>
      <c r="K14" s="436">
        <v>0</v>
      </c>
      <c r="L14" s="436">
        <v>37436610.607122004</v>
      </c>
      <c r="M14" s="436">
        <v>3365577.1704780003</v>
      </c>
      <c r="N14" s="436">
        <v>6226021.8795000007</v>
      </c>
      <c r="O14" s="436">
        <v>6689547.1688000066</v>
      </c>
      <c r="P14" s="436">
        <v>5134295.4364</v>
      </c>
      <c r="Q14" s="436">
        <v>4489940.5199999996</v>
      </c>
      <c r="R14" s="436">
        <v>0</v>
      </c>
      <c r="S14" s="436">
        <v>0</v>
      </c>
      <c r="T14" s="436"/>
      <c r="U14" s="436">
        <v>0</v>
      </c>
      <c r="V14" s="436">
        <v>0</v>
      </c>
      <c r="W14" s="436">
        <v>0</v>
      </c>
      <c r="X14" s="436">
        <v>0</v>
      </c>
      <c r="Y14" s="436">
        <v>0</v>
      </c>
      <c r="Z14" s="436">
        <v>0</v>
      </c>
      <c r="AA14" s="436">
        <v>0</v>
      </c>
    </row>
    <row r="15" spans="1:28">
      <c r="A15" s="465">
        <v>2</v>
      </c>
      <c r="B15" s="440" t="s">
        <v>480</v>
      </c>
      <c r="C15" s="440">
        <v>161965077.31000003</v>
      </c>
      <c r="D15" s="440">
        <v>161965077.31000003</v>
      </c>
      <c r="E15" s="440">
        <v>0</v>
      </c>
      <c r="F15" s="440">
        <v>0</v>
      </c>
      <c r="G15" s="440">
        <v>0</v>
      </c>
      <c r="H15" s="440">
        <v>0</v>
      </c>
      <c r="I15" s="440">
        <v>0</v>
      </c>
      <c r="J15" s="440">
        <v>0</v>
      </c>
      <c r="K15" s="440">
        <v>0</v>
      </c>
      <c r="L15" s="440">
        <v>0</v>
      </c>
      <c r="M15" s="440">
        <v>0</v>
      </c>
      <c r="N15" s="440">
        <v>0</v>
      </c>
      <c r="O15" s="440">
        <v>0</v>
      </c>
      <c r="P15" s="440">
        <v>0</v>
      </c>
      <c r="Q15" s="440">
        <v>0</v>
      </c>
      <c r="R15" s="440">
        <v>0</v>
      </c>
      <c r="S15" s="440">
        <v>0</v>
      </c>
      <c r="T15" s="436"/>
      <c r="U15" s="436">
        <v>0</v>
      </c>
      <c r="V15" s="436">
        <v>0</v>
      </c>
      <c r="W15" s="436">
        <v>0</v>
      </c>
      <c r="X15" s="436">
        <v>0</v>
      </c>
      <c r="Y15" s="436">
        <v>0</v>
      </c>
      <c r="Z15" s="436">
        <v>0</v>
      </c>
      <c r="AA15" s="436">
        <v>0</v>
      </c>
    </row>
    <row r="16" spans="1:28">
      <c r="A16" s="436">
        <v>2.1</v>
      </c>
      <c r="B16" s="456" t="s">
        <v>474</v>
      </c>
      <c r="C16" s="436">
        <v>0</v>
      </c>
      <c r="D16" s="436">
        <v>0</v>
      </c>
      <c r="E16" s="436">
        <v>0</v>
      </c>
      <c r="F16" s="436">
        <v>0</v>
      </c>
      <c r="G16" s="436">
        <v>0</v>
      </c>
      <c r="H16" s="436">
        <v>0</v>
      </c>
      <c r="I16" s="436">
        <v>0</v>
      </c>
      <c r="J16" s="436">
        <v>0</v>
      </c>
      <c r="K16" s="436">
        <v>0</v>
      </c>
      <c r="L16" s="436">
        <v>0</v>
      </c>
      <c r="M16" s="436">
        <v>0</v>
      </c>
      <c r="N16" s="436">
        <v>0</v>
      </c>
      <c r="O16" s="436">
        <v>0</v>
      </c>
      <c r="P16" s="436">
        <v>0</v>
      </c>
      <c r="Q16" s="436">
        <v>0</v>
      </c>
      <c r="R16" s="436">
        <v>0</v>
      </c>
      <c r="S16" s="436">
        <v>0</v>
      </c>
      <c r="T16" s="436"/>
      <c r="U16" s="436">
        <v>0</v>
      </c>
      <c r="V16" s="436">
        <v>0</v>
      </c>
      <c r="W16" s="436">
        <v>0</v>
      </c>
      <c r="X16" s="436">
        <v>0</v>
      </c>
      <c r="Y16" s="436">
        <v>0</v>
      </c>
      <c r="Z16" s="436">
        <v>0</v>
      </c>
      <c r="AA16" s="436">
        <v>0</v>
      </c>
    </row>
    <row r="17" spans="1:27">
      <c r="A17" s="436">
        <v>2.2000000000000002</v>
      </c>
      <c r="B17" s="456" t="s">
        <v>475</v>
      </c>
      <c r="C17" s="436">
        <v>20066089.550000004</v>
      </c>
      <c r="D17" s="436">
        <v>20066089.550000004</v>
      </c>
      <c r="E17" s="436">
        <v>0</v>
      </c>
      <c r="F17" s="436">
        <v>0</v>
      </c>
      <c r="G17" s="436">
        <v>0</v>
      </c>
      <c r="H17" s="436">
        <v>0</v>
      </c>
      <c r="I17" s="436">
        <v>0</v>
      </c>
      <c r="J17" s="436">
        <v>0</v>
      </c>
      <c r="K17" s="436">
        <v>0</v>
      </c>
      <c r="L17" s="436">
        <v>0</v>
      </c>
      <c r="M17" s="436">
        <v>0</v>
      </c>
      <c r="N17" s="436">
        <v>0</v>
      </c>
      <c r="O17" s="436">
        <v>0</v>
      </c>
      <c r="P17" s="436">
        <v>0</v>
      </c>
      <c r="Q17" s="436">
        <v>0</v>
      </c>
      <c r="R17" s="436">
        <v>0</v>
      </c>
      <c r="S17" s="436">
        <v>0</v>
      </c>
      <c r="T17" s="436"/>
      <c r="U17" s="436">
        <v>0</v>
      </c>
      <c r="V17" s="436">
        <v>0</v>
      </c>
      <c r="W17" s="436">
        <v>0</v>
      </c>
      <c r="X17" s="436">
        <v>0</v>
      </c>
      <c r="Y17" s="436">
        <v>0</v>
      </c>
      <c r="Z17" s="436">
        <v>0</v>
      </c>
      <c r="AA17" s="436">
        <v>0</v>
      </c>
    </row>
    <row r="18" spans="1:27">
      <c r="A18" s="436">
        <v>2.2999999999999998</v>
      </c>
      <c r="B18" s="456" t="s">
        <v>476</v>
      </c>
      <c r="C18" s="436">
        <v>110780453.15000001</v>
      </c>
      <c r="D18" s="436">
        <v>110780453.15000001</v>
      </c>
      <c r="E18" s="436">
        <v>0</v>
      </c>
      <c r="F18" s="436">
        <v>0</v>
      </c>
      <c r="G18" s="436">
        <v>0</v>
      </c>
      <c r="H18" s="436">
        <v>0</v>
      </c>
      <c r="I18" s="436">
        <v>0</v>
      </c>
      <c r="J18" s="436">
        <v>0</v>
      </c>
      <c r="K18" s="436">
        <v>0</v>
      </c>
      <c r="L18" s="436">
        <v>0</v>
      </c>
      <c r="M18" s="436">
        <v>0</v>
      </c>
      <c r="N18" s="436">
        <v>0</v>
      </c>
      <c r="O18" s="436">
        <v>0</v>
      </c>
      <c r="P18" s="436">
        <v>0</v>
      </c>
      <c r="Q18" s="436">
        <v>0</v>
      </c>
      <c r="R18" s="436">
        <v>0</v>
      </c>
      <c r="S18" s="436">
        <v>0</v>
      </c>
      <c r="T18" s="436"/>
      <c r="U18" s="436">
        <v>0</v>
      </c>
      <c r="V18" s="436">
        <v>0</v>
      </c>
      <c r="W18" s="436">
        <v>0</v>
      </c>
      <c r="X18" s="436">
        <v>0</v>
      </c>
      <c r="Y18" s="436">
        <v>0</v>
      </c>
      <c r="Z18" s="436">
        <v>0</v>
      </c>
      <c r="AA18" s="436">
        <v>0</v>
      </c>
    </row>
    <row r="19" spans="1:27">
      <c r="A19" s="436">
        <v>2.4</v>
      </c>
      <c r="B19" s="456" t="s">
        <v>477</v>
      </c>
      <c r="C19" s="436">
        <v>31118534.610000003</v>
      </c>
      <c r="D19" s="436">
        <v>31118534.610000003</v>
      </c>
      <c r="E19" s="436">
        <v>0</v>
      </c>
      <c r="F19" s="436">
        <v>0</v>
      </c>
      <c r="G19" s="436">
        <v>0</v>
      </c>
      <c r="H19" s="436">
        <v>0</v>
      </c>
      <c r="I19" s="436">
        <v>0</v>
      </c>
      <c r="J19" s="436">
        <v>0</v>
      </c>
      <c r="K19" s="436">
        <v>0</v>
      </c>
      <c r="L19" s="436">
        <v>0</v>
      </c>
      <c r="M19" s="436">
        <v>0</v>
      </c>
      <c r="N19" s="436">
        <v>0</v>
      </c>
      <c r="O19" s="436">
        <v>0</v>
      </c>
      <c r="P19" s="436">
        <v>0</v>
      </c>
      <c r="Q19" s="436">
        <v>0</v>
      </c>
      <c r="R19" s="436">
        <v>0</v>
      </c>
      <c r="S19" s="436">
        <v>0</v>
      </c>
      <c r="T19" s="436"/>
      <c r="U19" s="436">
        <v>0</v>
      </c>
      <c r="V19" s="436">
        <v>0</v>
      </c>
      <c r="W19" s="436">
        <v>0</v>
      </c>
      <c r="X19" s="436">
        <v>0</v>
      </c>
      <c r="Y19" s="436">
        <v>0</v>
      </c>
      <c r="Z19" s="436">
        <v>0</v>
      </c>
      <c r="AA19" s="436">
        <v>0</v>
      </c>
    </row>
    <row r="20" spans="1:27">
      <c r="A20" s="436">
        <v>2.5</v>
      </c>
      <c r="B20" s="456" t="s">
        <v>478</v>
      </c>
      <c r="C20" s="436">
        <v>0</v>
      </c>
      <c r="D20" s="436">
        <v>0</v>
      </c>
      <c r="E20" s="436">
        <v>0</v>
      </c>
      <c r="F20" s="436">
        <v>0</v>
      </c>
      <c r="G20" s="436">
        <v>0</v>
      </c>
      <c r="H20" s="436">
        <v>0</v>
      </c>
      <c r="I20" s="436">
        <v>0</v>
      </c>
      <c r="J20" s="436">
        <v>0</v>
      </c>
      <c r="K20" s="436">
        <v>0</v>
      </c>
      <c r="L20" s="436">
        <v>0</v>
      </c>
      <c r="M20" s="436">
        <v>0</v>
      </c>
      <c r="N20" s="436">
        <v>0</v>
      </c>
      <c r="O20" s="436">
        <v>0</v>
      </c>
      <c r="P20" s="436">
        <v>0</v>
      </c>
      <c r="Q20" s="436">
        <v>0</v>
      </c>
      <c r="R20" s="436">
        <v>0</v>
      </c>
      <c r="S20" s="436">
        <v>0</v>
      </c>
      <c r="T20" s="436"/>
      <c r="U20" s="436">
        <v>0</v>
      </c>
      <c r="V20" s="436">
        <v>0</v>
      </c>
      <c r="W20" s="436">
        <v>0</v>
      </c>
      <c r="X20" s="436">
        <v>0</v>
      </c>
      <c r="Y20" s="436">
        <v>0</v>
      </c>
      <c r="Z20" s="436">
        <v>0</v>
      </c>
      <c r="AA20" s="436">
        <v>0</v>
      </c>
    </row>
    <row r="21" spans="1:27">
      <c r="A21" s="436">
        <v>2.6</v>
      </c>
      <c r="B21" s="456" t="s">
        <v>479</v>
      </c>
      <c r="C21" s="436">
        <v>0</v>
      </c>
      <c r="D21" s="436">
        <v>0</v>
      </c>
      <c r="E21" s="436">
        <v>0</v>
      </c>
      <c r="F21" s="436">
        <v>0</v>
      </c>
      <c r="G21" s="436">
        <v>0</v>
      </c>
      <c r="H21" s="436">
        <v>0</v>
      </c>
      <c r="I21" s="436">
        <v>0</v>
      </c>
      <c r="J21" s="436">
        <v>0</v>
      </c>
      <c r="K21" s="436">
        <v>0</v>
      </c>
      <c r="L21" s="436">
        <v>0</v>
      </c>
      <c r="M21" s="436">
        <v>0</v>
      </c>
      <c r="N21" s="436">
        <v>0</v>
      </c>
      <c r="O21" s="436">
        <v>0</v>
      </c>
      <c r="P21" s="436">
        <v>0</v>
      </c>
      <c r="Q21" s="436">
        <v>0</v>
      </c>
      <c r="R21" s="436">
        <v>0</v>
      </c>
      <c r="S21" s="436">
        <v>0</v>
      </c>
      <c r="T21" s="436"/>
      <c r="U21" s="436">
        <v>0</v>
      </c>
      <c r="V21" s="436">
        <v>0</v>
      </c>
      <c r="W21" s="436">
        <v>0</v>
      </c>
      <c r="X21" s="436">
        <v>0</v>
      </c>
      <c r="Y21" s="436">
        <v>0</v>
      </c>
      <c r="Z21" s="436">
        <v>0</v>
      </c>
      <c r="AA21" s="436">
        <v>0</v>
      </c>
    </row>
    <row r="22" spans="1:27">
      <c r="A22" s="465">
        <v>3</v>
      </c>
      <c r="B22" s="440" t="s">
        <v>520</v>
      </c>
      <c r="C22" s="440">
        <v>50183837.879999995</v>
      </c>
      <c r="D22" s="440">
        <v>49316222.449999996</v>
      </c>
      <c r="E22" s="464"/>
      <c r="F22" s="464"/>
      <c r="G22" s="464"/>
      <c r="H22" s="440">
        <v>305230.90000000002</v>
      </c>
      <c r="I22" s="464"/>
      <c r="J22" s="464"/>
      <c r="K22" s="464"/>
      <c r="L22" s="440">
        <v>562384.53</v>
      </c>
      <c r="M22" s="464"/>
      <c r="N22" s="464"/>
      <c r="O22" s="464"/>
      <c r="P22" s="464"/>
      <c r="Q22" s="464"/>
      <c r="R22" s="464"/>
      <c r="S22" s="464"/>
      <c r="T22" s="440"/>
      <c r="U22" s="464"/>
      <c r="V22" s="464"/>
      <c r="W22" s="464"/>
      <c r="X22" s="464"/>
      <c r="Y22" s="464"/>
      <c r="Z22" s="464"/>
      <c r="AA22" s="464"/>
    </row>
    <row r="23" spans="1:27">
      <c r="A23" s="436">
        <v>3.1</v>
      </c>
      <c r="B23" s="456" t="s">
        <v>474</v>
      </c>
      <c r="C23" s="440">
        <v>0</v>
      </c>
      <c r="D23" s="440">
        <v>0</v>
      </c>
      <c r="E23" s="464"/>
      <c r="F23" s="464"/>
      <c r="G23" s="464"/>
      <c r="H23" s="440">
        <v>0</v>
      </c>
      <c r="I23" s="464"/>
      <c r="J23" s="464"/>
      <c r="K23" s="464"/>
      <c r="L23" s="440">
        <v>0</v>
      </c>
      <c r="M23" s="464"/>
      <c r="N23" s="464"/>
      <c r="O23" s="464"/>
      <c r="P23" s="464"/>
      <c r="Q23" s="464"/>
      <c r="R23" s="464"/>
      <c r="S23" s="464"/>
      <c r="T23" s="440"/>
      <c r="U23" s="464"/>
      <c r="V23" s="464"/>
      <c r="W23" s="464"/>
      <c r="X23" s="464"/>
      <c r="Y23" s="464"/>
      <c r="Z23" s="464"/>
      <c r="AA23" s="464"/>
    </row>
    <row r="24" spans="1:27">
      <c r="A24" s="436">
        <v>3.2</v>
      </c>
      <c r="B24" s="456" t="s">
        <v>475</v>
      </c>
      <c r="C24" s="440">
        <v>0</v>
      </c>
      <c r="D24" s="440">
        <v>0</v>
      </c>
      <c r="E24" s="464"/>
      <c r="F24" s="464"/>
      <c r="G24" s="464"/>
      <c r="H24" s="440">
        <v>0</v>
      </c>
      <c r="I24" s="464"/>
      <c r="J24" s="464"/>
      <c r="K24" s="464"/>
      <c r="L24" s="440">
        <v>0</v>
      </c>
      <c r="M24" s="464"/>
      <c r="N24" s="464"/>
      <c r="O24" s="464"/>
      <c r="P24" s="464"/>
      <c r="Q24" s="464"/>
      <c r="R24" s="464"/>
      <c r="S24" s="464"/>
      <c r="T24" s="440"/>
      <c r="U24" s="464"/>
      <c r="V24" s="464"/>
      <c r="W24" s="464"/>
      <c r="X24" s="464"/>
      <c r="Y24" s="464"/>
      <c r="Z24" s="464"/>
      <c r="AA24" s="464"/>
    </row>
    <row r="25" spans="1:27">
      <c r="A25" s="436">
        <v>3.3</v>
      </c>
      <c r="B25" s="456" t="s">
        <v>476</v>
      </c>
      <c r="C25" s="440">
        <v>0</v>
      </c>
      <c r="D25" s="440">
        <v>0</v>
      </c>
      <c r="E25" s="464"/>
      <c r="F25" s="464"/>
      <c r="G25" s="464"/>
      <c r="H25" s="440">
        <v>0</v>
      </c>
      <c r="I25" s="464"/>
      <c r="J25" s="464"/>
      <c r="K25" s="464"/>
      <c r="L25" s="440">
        <v>0</v>
      </c>
      <c r="M25" s="464"/>
      <c r="N25" s="464"/>
      <c r="O25" s="464"/>
      <c r="P25" s="464"/>
      <c r="Q25" s="464"/>
      <c r="R25" s="464"/>
      <c r="S25" s="464"/>
      <c r="T25" s="440"/>
      <c r="U25" s="464"/>
      <c r="V25" s="464"/>
      <c r="W25" s="464"/>
      <c r="X25" s="464"/>
      <c r="Y25" s="464"/>
      <c r="Z25" s="464"/>
      <c r="AA25" s="464"/>
    </row>
    <row r="26" spans="1:27">
      <c r="A26" s="436">
        <v>3.4</v>
      </c>
      <c r="B26" s="456" t="s">
        <v>477</v>
      </c>
      <c r="C26" s="440">
        <v>206485</v>
      </c>
      <c r="D26" s="440">
        <v>206485</v>
      </c>
      <c r="E26" s="464"/>
      <c r="F26" s="464"/>
      <c r="G26" s="464"/>
      <c r="H26" s="440">
        <v>0</v>
      </c>
      <c r="I26" s="464"/>
      <c r="J26" s="464"/>
      <c r="K26" s="464"/>
      <c r="L26" s="440">
        <v>0</v>
      </c>
      <c r="M26" s="464"/>
      <c r="N26" s="464"/>
      <c r="O26" s="464"/>
      <c r="P26" s="464"/>
      <c r="Q26" s="464"/>
      <c r="R26" s="464"/>
      <c r="S26" s="464"/>
      <c r="T26" s="440"/>
      <c r="U26" s="464"/>
      <c r="V26" s="464"/>
      <c r="W26" s="464"/>
      <c r="X26" s="464"/>
      <c r="Y26" s="464"/>
      <c r="Z26" s="464"/>
      <c r="AA26" s="464"/>
    </row>
    <row r="27" spans="1:27">
      <c r="A27" s="436">
        <v>3.5</v>
      </c>
      <c r="B27" s="456" t="s">
        <v>478</v>
      </c>
      <c r="C27" s="440">
        <v>37363437.939999998</v>
      </c>
      <c r="D27" s="440">
        <v>36495822.509999998</v>
      </c>
      <c r="E27" s="464"/>
      <c r="F27" s="464"/>
      <c r="G27" s="464"/>
      <c r="H27" s="440">
        <v>305230.90000000002</v>
      </c>
      <c r="I27" s="464"/>
      <c r="J27" s="464"/>
      <c r="K27" s="464"/>
      <c r="L27" s="440">
        <v>562384.53</v>
      </c>
      <c r="M27" s="464"/>
      <c r="N27" s="464"/>
      <c r="O27" s="464"/>
      <c r="P27" s="464"/>
      <c r="Q27" s="464"/>
      <c r="R27" s="464"/>
      <c r="S27" s="464"/>
      <c r="T27" s="440"/>
      <c r="U27" s="464"/>
      <c r="V27" s="464"/>
      <c r="W27" s="464"/>
      <c r="X27" s="464"/>
      <c r="Y27" s="464"/>
      <c r="Z27" s="464"/>
      <c r="AA27" s="464"/>
    </row>
    <row r="28" spans="1:27">
      <c r="A28" s="436">
        <v>3.6</v>
      </c>
      <c r="B28" s="456" t="s">
        <v>479</v>
      </c>
      <c r="C28" s="440">
        <v>12613914.939999998</v>
      </c>
      <c r="D28" s="440">
        <v>12613914.939999998</v>
      </c>
      <c r="E28" s="464"/>
      <c r="F28" s="464"/>
      <c r="G28" s="464"/>
      <c r="H28" s="440">
        <v>0</v>
      </c>
      <c r="I28" s="464"/>
      <c r="J28" s="464"/>
      <c r="K28" s="464"/>
      <c r="L28" s="440">
        <v>0</v>
      </c>
      <c r="M28" s="464"/>
      <c r="N28" s="464"/>
      <c r="O28" s="464"/>
      <c r="P28" s="464"/>
      <c r="Q28" s="464"/>
      <c r="R28" s="464"/>
      <c r="S28" s="464"/>
      <c r="T28" s="440"/>
      <c r="U28" s="464"/>
      <c r="V28" s="464"/>
      <c r="W28" s="464"/>
      <c r="X28" s="464"/>
      <c r="Y28" s="464"/>
      <c r="Z28" s="464"/>
      <c r="AA28" s="464"/>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tabColor rgb="FF92D050"/>
  </sheetPr>
  <dimension ref="A1:AA22"/>
  <sheetViews>
    <sheetView showGridLines="0" zoomScaleNormal="100" workbookViewId="0"/>
  </sheetViews>
  <sheetFormatPr defaultColWidth="9.109375" defaultRowHeight="12"/>
  <cols>
    <col min="1" max="1" width="11.88671875" style="447" bestFit="1" customWidth="1"/>
    <col min="2" max="2" width="90.33203125" style="447" bestFit="1" customWidth="1"/>
    <col min="3" max="3" width="20.109375" style="447" customWidth="1"/>
    <col min="4" max="4" width="22.33203125" style="447" customWidth="1"/>
    <col min="5" max="7" width="17.109375" style="447" customWidth="1"/>
    <col min="8" max="8" width="22.33203125" style="447" customWidth="1"/>
    <col min="9" max="10" width="17.109375" style="447" customWidth="1"/>
    <col min="11" max="27" width="22.33203125" style="447" customWidth="1"/>
    <col min="28" max="16384" width="9.109375" style="447"/>
  </cols>
  <sheetData>
    <row r="1" spans="1:27" ht="13.8">
      <c r="A1" s="348" t="s">
        <v>30</v>
      </c>
      <c r="B1" s="433" t="str">
        <f>Info!C2</f>
        <v>Terabank</v>
      </c>
    </row>
    <row r="2" spans="1:27">
      <c r="A2" s="348" t="s">
        <v>31</v>
      </c>
      <c r="B2" s="432">
        <f>'1. key ratios'!B2</f>
        <v>45565</v>
      </c>
    </row>
    <row r="3" spans="1:27">
      <c r="A3" s="349" t="s">
        <v>482</v>
      </c>
      <c r="C3" s="449"/>
    </row>
    <row r="4" spans="1:27" ht="12.6" thickBot="1">
      <c r="A4" s="349"/>
      <c r="B4" s="449"/>
      <c r="C4" s="449"/>
    </row>
    <row r="5" spans="1:27" ht="13.5" customHeight="1">
      <c r="A5" s="637" t="s">
        <v>688</v>
      </c>
      <c r="B5" s="638"/>
      <c r="C5" s="646" t="s">
        <v>687</v>
      </c>
      <c r="D5" s="647"/>
      <c r="E5" s="647"/>
      <c r="F5" s="647"/>
      <c r="G5" s="647"/>
      <c r="H5" s="647"/>
      <c r="I5" s="647"/>
      <c r="J5" s="647"/>
      <c r="K5" s="647"/>
      <c r="L5" s="647"/>
      <c r="M5" s="647"/>
      <c r="N5" s="647"/>
      <c r="O5" s="647"/>
      <c r="P5" s="647"/>
      <c r="Q5" s="647"/>
      <c r="R5" s="647"/>
      <c r="S5" s="648"/>
      <c r="T5" s="472"/>
      <c r="U5" s="472"/>
      <c r="V5" s="472"/>
      <c r="W5" s="472"/>
      <c r="X5" s="472"/>
      <c r="Y5" s="472"/>
      <c r="Z5" s="472"/>
      <c r="AA5" s="471"/>
    </row>
    <row r="6" spans="1:27" ht="12" customHeight="1">
      <c r="A6" s="639"/>
      <c r="B6" s="640"/>
      <c r="C6" s="643" t="s">
        <v>64</v>
      </c>
      <c r="D6" s="635" t="s">
        <v>684</v>
      </c>
      <c r="E6" s="635"/>
      <c r="F6" s="635"/>
      <c r="G6" s="635"/>
      <c r="H6" s="635" t="s">
        <v>683</v>
      </c>
      <c r="I6" s="635"/>
      <c r="J6" s="635"/>
      <c r="K6" s="635"/>
      <c r="L6" s="469"/>
      <c r="M6" s="636" t="s">
        <v>682</v>
      </c>
      <c r="N6" s="636"/>
      <c r="O6" s="636"/>
      <c r="P6" s="636"/>
      <c r="Q6" s="636"/>
      <c r="R6" s="636"/>
      <c r="S6" s="645"/>
      <c r="T6" s="472"/>
      <c r="U6" s="624" t="s">
        <v>681</v>
      </c>
      <c r="V6" s="624"/>
      <c r="W6" s="624"/>
      <c r="X6" s="624"/>
      <c r="Y6" s="624"/>
      <c r="Z6" s="624"/>
      <c r="AA6" s="617"/>
    </row>
    <row r="7" spans="1:27" ht="24">
      <c r="A7" s="641"/>
      <c r="B7" s="642"/>
      <c r="C7" s="644"/>
      <c r="D7" s="468"/>
      <c r="E7" s="444" t="s">
        <v>472</v>
      </c>
      <c r="F7" s="444" t="s">
        <v>679</v>
      </c>
      <c r="G7" s="446" t="s">
        <v>680</v>
      </c>
      <c r="H7" s="448"/>
      <c r="I7" s="444" t="s">
        <v>472</v>
      </c>
      <c r="J7" s="444" t="s">
        <v>679</v>
      </c>
      <c r="K7" s="446" t="s">
        <v>680</v>
      </c>
      <c r="L7" s="467"/>
      <c r="M7" s="444" t="s">
        <v>472</v>
      </c>
      <c r="N7" s="444" t="s">
        <v>679</v>
      </c>
      <c r="O7" s="444" t="s">
        <v>678</v>
      </c>
      <c r="P7" s="444" t="s">
        <v>677</v>
      </c>
      <c r="Q7" s="444" t="s">
        <v>676</v>
      </c>
      <c r="R7" s="444" t="s">
        <v>675</v>
      </c>
      <c r="S7" s="503" t="s">
        <v>674</v>
      </c>
      <c r="T7" s="502"/>
      <c r="U7" s="444" t="s">
        <v>472</v>
      </c>
      <c r="V7" s="444" t="s">
        <v>679</v>
      </c>
      <c r="W7" s="444" t="s">
        <v>678</v>
      </c>
      <c r="X7" s="444" t="s">
        <v>677</v>
      </c>
      <c r="Y7" s="444" t="s">
        <v>676</v>
      </c>
      <c r="Z7" s="444" t="s">
        <v>675</v>
      </c>
      <c r="AA7" s="444" t="s">
        <v>674</v>
      </c>
    </row>
    <row r="8" spans="1:27">
      <c r="A8" s="501">
        <v>1</v>
      </c>
      <c r="B8" s="500" t="s">
        <v>473</v>
      </c>
      <c r="C8" s="499">
        <v>1410810620.1045487</v>
      </c>
      <c r="D8" s="436">
        <v>1284712863.5118544</v>
      </c>
      <c r="E8" s="436">
        <v>58755912.390100017</v>
      </c>
      <c r="F8" s="436">
        <v>0</v>
      </c>
      <c r="G8" s="436">
        <v>0</v>
      </c>
      <c r="H8" s="436">
        <v>59180499.024671935</v>
      </c>
      <c r="I8" s="436">
        <v>11570485.656229999</v>
      </c>
      <c r="J8" s="436">
        <v>12369071.181825006</v>
      </c>
      <c r="K8" s="436">
        <v>0</v>
      </c>
      <c r="L8" s="436">
        <v>66917257.568021886</v>
      </c>
      <c r="M8" s="436">
        <v>5081902.0061779991</v>
      </c>
      <c r="N8" s="436">
        <v>9614742.966500001</v>
      </c>
      <c r="O8" s="436">
        <v>16527112.547300002</v>
      </c>
      <c r="P8" s="436">
        <v>6823398.8094000006</v>
      </c>
      <c r="Q8" s="436">
        <v>8585896.7910999991</v>
      </c>
      <c r="R8" s="436">
        <v>1346757.8259000001</v>
      </c>
      <c r="S8" s="436">
        <v>0</v>
      </c>
      <c r="T8" s="479"/>
      <c r="U8" s="436"/>
      <c r="V8" s="436"/>
      <c r="W8" s="436"/>
      <c r="X8" s="436"/>
      <c r="Y8" s="436"/>
      <c r="Z8" s="436"/>
      <c r="AA8" s="478"/>
    </row>
    <row r="9" spans="1:27">
      <c r="A9" s="492">
        <v>1.1000000000000001</v>
      </c>
      <c r="B9" s="498" t="s">
        <v>483</v>
      </c>
      <c r="C9" s="499">
        <v>1334485962.8766522</v>
      </c>
      <c r="D9" s="436">
        <v>1211861955.441159</v>
      </c>
      <c r="E9" s="436">
        <v>1211861955.441159</v>
      </c>
      <c r="F9" s="436">
        <v>0</v>
      </c>
      <c r="G9" s="436">
        <v>0</v>
      </c>
      <c r="H9" s="436">
        <v>58081671.888171934</v>
      </c>
      <c r="I9" s="436">
        <v>46063744.941646978</v>
      </c>
      <c r="J9" s="436">
        <v>12017926.946525006</v>
      </c>
      <c r="K9" s="436">
        <v>0</v>
      </c>
      <c r="L9" s="436">
        <v>64542335.547321916</v>
      </c>
      <c r="M9" s="436">
        <v>23542350.437021993</v>
      </c>
      <c r="N9" s="436">
        <v>9546865.5364999995</v>
      </c>
      <c r="O9" s="436">
        <v>15883485.4574</v>
      </c>
      <c r="P9" s="436">
        <v>5655748.7194000008</v>
      </c>
      <c r="Q9" s="436">
        <v>8567127.5711000003</v>
      </c>
      <c r="R9" s="436">
        <v>1346757.8259000001</v>
      </c>
      <c r="S9" s="436">
        <v>0</v>
      </c>
      <c r="T9" s="479"/>
      <c r="U9" s="436"/>
      <c r="V9" s="436"/>
      <c r="W9" s="436"/>
      <c r="X9" s="436"/>
      <c r="Y9" s="436"/>
      <c r="Z9" s="436"/>
      <c r="AA9" s="478"/>
    </row>
    <row r="10" spans="1:27">
      <c r="A10" s="496" t="s">
        <v>14</v>
      </c>
      <c r="B10" s="497" t="s">
        <v>484</v>
      </c>
      <c r="C10" s="499">
        <v>1173453845.4171047</v>
      </c>
      <c r="D10" s="436">
        <v>1063125442.5676</v>
      </c>
      <c r="E10" s="436">
        <v>1063125442.5676</v>
      </c>
      <c r="F10" s="436">
        <v>0</v>
      </c>
      <c r="G10" s="436">
        <v>0</v>
      </c>
      <c r="H10" s="436">
        <v>53185328.608199991</v>
      </c>
      <c r="I10" s="436">
        <v>43561809.841699988</v>
      </c>
      <c r="J10" s="436">
        <v>9623518.7664999999</v>
      </c>
      <c r="K10" s="436">
        <v>0</v>
      </c>
      <c r="L10" s="436">
        <v>57143074.241299979</v>
      </c>
      <c r="M10" s="436">
        <v>22041740.049999993</v>
      </c>
      <c r="N10" s="436">
        <v>9446946.6165000014</v>
      </c>
      <c r="O10" s="436">
        <v>14256756.648400003</v>
      </c>
      <c r="P10" s="436">
        <v>3472897.2893999997</v>
      </c>
      <c r="Q10" s="436">
        <v>6577975.8110999996</v>
      </c>
      <c r="R10" s="436">
        <v>1346757.8259000001</v>
      </c>
      <c r="S10" s="436">
        <v>0</v>
      </c>
      <c r="T10" s="479"/>
      <c r="U10" s="436"/>
      <c r="V10" s="436"/>
      <c r="W10" s="436"/>
      <c r="X10" s="436"/>
      <c r="Y10" s="436"/>
      <c r="Z10" s="436"/>
      <c r="AA10" s="478"/>
    </row>
    <row r="11" spans="1:27">
      <c r="A11" s="494" t="s">
        <v>485</v>
      </c>
      <c r="B11" s="495" t="s">
        <v>486</v>
      </c>
      <c r="C11" s="499">
        <v>659045156.15980184</v>
      </c>
      <c r="D11" s="436">
        <v>597795038.71970069</v>
      </c>
      <c r="E11" s="436">
        <v>597795038.71970069</v>
      </c>
      <c r="F11" s="436">
        <v>0</v>
      </c>
      <c r="G11" s="436">
        <v>0</v>
      </c>
      <c r="H11" s="436">
        <v>30135294.290399998</v>
      </c>
      <c r="I11" s="436">
        <v>24721555.328799997</v>
      </c>
      <c r="J11" s="436">
        <v>5413738.9616</v>
      </c>
      <c r="K11" s="436">
        <v>0</v>
      </c>
      <c r="L11" s="436">
        <v>31114823.149700005</v>
      </c>
      <c r="M11" s="436">
        <v>10803692.505699994</v>
      </c>
      <c r="N11" s="436">
        <v>4989150.1112999991</v>
      </c>
      <c r="O11" s="436">
        <v>8065576.6086000009</v>
      </c>
      <c r="P11" s="436">
        <v>0</v>
      </c>
      <c r="Q11" s="436">
        <v>0</v>
      </c>
      <c r="R11" s="436">
        <v>0</v>
      </c>
      <c r="S11" s="436">
        <v>0</v>
      </c>
      <c r="T11" s="479"/>
      <c r="U11" s="436"/>
      <c r="V11" s="436"/>
      <c r="W11" s="436"/>
      <c r="X11" s="436"/>
      <c r="Y11" s="436"/>
      <c r="Z11" s="436"/>
      <c r="AA11" s="478"/>
    </row>
    <row r="12" spans="1:27">
      <c r="A12" s="494" t="s">
        <v>487</v>
      </c>
      <c r="B12" s="495" t="s">
        <v>488</v>
      </c>
      <c r="C12" s="499">
        <v>221579787.64650005</v>
      </c>
      <c r="D12" s="436">
        <v>199775560.83499995</v>
      </c>
      <c r="E12" s="436">
        <v>199775560.83499995</v>
      </c>
      <c r="F12" s="436">
        <v>0</v>
      </c>
      <c r="G12" s="436">
        <v>0</v>
      </c>
      <c r="H12" s="436">
        <v>12210685.094800007</v>
      </c>
      <c r="I12" s="436">
        <v>10347561.719500005</v>
      </c>
      <c r="J12" s="436">
        <v>1863123.3753</v>
      </c>
      <c r="K12" s="436">
        <v>0</v>
      </c>
      <c r="L12" s="436">
        <v>9593541.7167000026</v>
      </c>
      <c r="M12" s="436">
        <v>2008569.2616999997</v>
      </c>
      <c r="N12" s="436">
        <v>3839115.3498999998</v>
      </c>
      <c r="O12" s="436">
        <v>2216511.7727999999</v>
      </c>
      <c r="P12" s="436">
        <v>0</v>
      </c>
      <c r="Q12" s="436">
        <v>0</v>
      </c>
      <c r="R12" s="436">
        <v>0</v>
      </c>
      <c r="S12" s="436">
        <v>0</v>
      </c>
      <c r="T12" s="479"/>
      <c r="U12" s="436"/>
      <c r="V12" s="436"/>
      <c r="W12" s="436"/>
      <c r="X12" s="436"/>
      <c r="Y12" s="436"/>
      <c r="Z12" s="436"/>
      <c r="AA12" s="478"/>
    </row>
    <row r="13" spans="1:27">
      <c r="A13" s="494" t="s">
        <v>489</v>
      </c>
      <c r="B13" s="495" t="s">
        <v>490</v>
      </c>
      <c r="C13" s="499">
        <v>107285765.16239998</v>
      </c>
      <c r="D13" s="436">
        <v>93310298.469300002</v>
      </c>
      <c r="E13" s="436">
        <v>93310298.469300002</v>
      </c>
      <c r="F13" s="436">
        <v>0</v>
      </c>
      <c r="G13" s="436">
        <v>0</v>
      </c>
      <c r="H13" s="436">
        <v>4978307.2877000002</v>
      </c>
      <c r="I13" s="436">
        <v>4256516.8476999998</v>
      </c>
      <c r="J13" s="436">
        <v>721790.44000000006</v>
      </c>
      <c r="K13" s="436">
        <v>0</v>
      </c>
      <c r="L13" s="436">
        <v>8997159.4054000005</v>
      </c>
      <c r="M13" s="436">
        <v>5996927.2531000003</v>
      </c>
      <c r="N13" s="436">
        <v>618681.15529999998</v>
      </c>
      <c r="O13" s="436">
        <v>1253959.297</v>
      </c>
      <c r="P13" s="436">
        <v>0</v>
      </c>
      <c r="Q13" s="436">
        <v>0</v>
      </c>
      <c r="R13" s="436">
        <v>0</v>
      </c>
      <c r="S13" s="436">
        <v>0</v>
      </c>
      <c r="T13" s="479"/>
      <c r="U13" s="436"/>
      <c r="V13" s="436"/>
      <c r="W13" s="436"/>
      <c r="X13" s="436"/>
      <c r="Y13" s="436"/>
      <c r="Z13" s="436"/>
      <c r="AA13" s="478"/>
    </row>
    <row r="14" spans="1:27">
      <c r="A14" s="494" t="s">
        <v>491</v>
      </c>
      <c r="B14" s="495" t="s">
        <v>492</v>
      </c>
      <c r="C14" s="499">
        <v>185543136.44840023</v>
      </c>
      <c r="D14" s="436">
        <v>172244544.5436002</v>
      </c>
      <c r="E14" s="436">
        <v>172244544.5436002</v>
      </c>
      <c r="F14" s="436">
        <v>0</v>
      </c>
      <c r="G14" s="436">
        <v>0</v>
      </c>
      <c r="H14" s="436">
        <v>5861041.9353000009</v>
      </c>
      <c r="I14" s="436">
        <v>4236175.9457</v>
      </c>
      <c r="J14" s="436">
        <v>1624865.9896000002</v>
      </c>
      <c r="K14" s="436">
        <v>0</v>
      </c>
      <c r="L14" s="436">
        <v>7437549.9695000015</v>
      </c>
      <c r="M14" s="436">
        <v>3232551.0295000002</v>
      </c>
      <c r="N14" s="436">
        <v>0</v>
      </c>
      <c r="O14" s="436">
        <v>2720708.9700000007</v>
      </c>
      <c r="P14" s="436">
        <v>613913.08000000007</v>
      </c>
      <c r="Q14" s="436">
        <v>870376.89</v>
      </c>
      <c r="R14" s="436">
        <v>0</v>
      </c>
      <c r="S14" s="436">
        <v>0</v>
      </c>
      <c r="T14" s="479"/>
      <c r="U14" s="436"/>
      <c r="V14" s="436"/>
      <c r="W14" s="436"/>
      <c r="X14" s="436"/>
      <c r="Y14" s="436"/>
      <c r="Z14" s="436"/>
      <c r="AA14" s="478"/>
    </row>
    <row r="15" spans="1:27">
      <c r="A15" s="493">
        <v>1.2</v>
      </c>
      <c r="B15" s="491" t="s">
        <v>686</v>
      </c>
      <c r="C15" s="499">
        <v>29368384.534341555</v>
      </c>
      <c r="D15" s="436">
        <v>5690416.2163414368</v>
      </c>
      <c r="E15" s="436">
        <v>5690416.2163414368</v>
      </c>
      <c r="F15" s="436">
        <v>0</v>
      </c>
      <c r="G15" s="436">
        <v>0</v>
      </c>
      <c r="H15" s="436">
        <v>4725517.7017539563</v>
      </c>
      <c r="I15" s="436">
        <v>2951804.9264539522</v>
      </c>
      <c r="J15" s="436">
        <v>1773712.7753000003</v>
      </c>
      <c r="K15" s="436">
        <v>0</v>
      </c>
      <c r="L15" s="436">
        <v>18952450.616246082</v>
      </c>
      <c r="M15" s="436">
        <v>6527118.025746082</v>
      </c>
      <c r="N15" s="436">
        <v>2387838.483</v>
      </c>
      <c r="O15" s="436">
        <v>3734165.5282999994</v>
      </c>
      <c r="P15" s="436">
        <v>2257719.2814000007</v>
      </c>
      <c r="Q15" s="436">
        <v>3657880.3569</v>
      </c>
      <c r="R15" s="436">
        <v>387728.94089999999</v>
      </c>
      <c r="S15" s="436">
        <v>0</v>
      </c>
      <c r="T15" s="479"/>
      <c r="U15" s="436"/>
      <c r="V15" s="436"/>
      <c r="W15" s="436"/>
      <c r="X15" s="436"/>
      <c r="Y15" s="436"/>
      <c r="Z15" s="436"/>
      <c r="AA15" s="478"/>
    </row>
    <row r="16" spans="1:27">
      <c r="A16" s="492">
        <v>1.3</v>
      </c>
      <c r="B16" s="491" t="s">
        <v>531</v>
      </c>
      <c r="C16" s="490"/>
      <c r="D16" s="488"/>
      <c r="E16" s="488"/>
      <c r="F16" s="488"/>
      <c r="G16" s="488"/>
      <c r="H16" s="488"/>
      <c r="I16" s="488"/>
      <c r="J16" s="488"/>
      <c r="K16" s="488"/>
      <c r="L16" s="488"/>
      <c r="M16" s="488"/>
      <c r="N16" s="488"/>
      <c r="O16" s="488"/>
      <c r="P16" s="488"/>
      <c r="Q16" s="488"/>
      <c r="R16" s="488"/>
      <c r="S16" s="487"/>
      <c r="T16" s="489"/>
      <c r="U16" s="488"/>
      <c r="V16" s="488"/>
      <c r="W16" s="488"/>
      <c r="X16" s="488"/>
      <c r="Y16" s="488"/>
      <c r="Z16" s="488"/>
      <c r="AA16" s="487"/>
    </row>
    <row r="17" spans="1:27">
      <c r="A17" s="484" t="s">
        <v>493</v>
      </c>
      <c r="B17" s="486" t="s">
        <v>494</v>
      </c>
      <c r="C17" s="499">
        <v>1316347328.9799988</v>
      </c>
      <c r="D17" s="436">
        <v>1194931714.9099994</v>
      </c>
      <c r="E17" s="436">
        <v>1194931714.9099994</v>
      </c>
      <c r="F17" s="436">
        <v>0</v>
      </c>
      <c r="G17" s="436">
        <v>0</v>
      </c>
      <c r="H17" s="436">
        <v>57288966.589999981</v>
      </c>
      <c r="I17" s="436">
        <v>45535477.010000005</v>
      </c>
      <c r="J17" s="436">
        <v>11753489.580000006</v>
      </c>
      <c r="K17" s="436">
        <v>0</v>
      </c>
      <c r="L17" s="436">
        <v>64126647.479999922</v>
      </c>
      <c r="M17" s="436">
        <v>23387785.339999996</v>
      </c>
      <c r="N17" s="436">
        <v>9546865.5500000007</v>
      </c>
      <c r="O17" s="436">
        <v>15876467.99</v>
      </c>
      <c r="P17" s="436">
        <v>5486094.6600000011</v>
      </c>
      <c r="Q17" s="436">
        <v>8482676.1099999994</v>
      </c>
      <c r="R17" s="436">
        <v>1346757.83</v>
      </c>
      <c r="S17" s="436">
        <v>0</v>
      </c>
      <c r="T17" s="479"/>
      <c r="U17" s="436"/>
      <c r="V17" s="436"/>
      <c r="W17" s="436"/>
      <c r="X17" s="436"/>
      <c r="Y17" s="436"/>
      <c r="Z17" s="436"/>
      <c r="AA17" s="478"/>
    </row>
    <row r="18" spans="1:27">
      <c r="A18" s="482" t="s">
        <v>495</v>
      </c>
      <c r="B18" s="483" t="s">
        <v>496</v>
      </c>
      <c r="C18" s="499">
        <v>1068929679.8500001</v>
      </c>
      <c r="D18" s="436">
        <v>965604699.86999953</v>
      </c>
      <c r="E18" s="436">
        <v>965604699.86999953</v>
      </c>
      <c r="F18" s="436">
        <v>0</v>
      </c>
      <c r="G18" s="436">
        <v>0</v>
      </c>
      <c r="H18" s="436">
        <v>51029612.870000042</v>
      </c>
      <c r="I18" s="436">
        <v>41962619.280000031</v>
      </c>
      <c r="J18" s="436">
        <v>9066993.5900000017</v>
      </c>
      <c r="K18" s="436">
        <v>0</v>
      </c>
      <c r="L18" s="436">
        <v>52295367.109999985</v>
      </c>
      <c r="M18" s="436">
        <v>19761733.470000006</v>
      </c>
      <c r="N18" s="436">
        <v>9035287.7300000004</v>
      </c>
      <c r="O18" s="436">
        <v>12512254.849999998</v>
      </c>
      <c r="P18" s="436">
        <v>3171266.9299999997</v>
      </c>
      <c r="Q18" s="436">
        <v>6468066.2999999998</v>
      </c>
      <c r="R18" s="436">
        <v>1346757.83</v>
      </c>
      <c r="S18" s="436">
        <v>0</v>
      </c>
      <c r="T18" s="479"/>
      <c r="U18" s="436"/>
      <c r="V18" s="436"/>
      <c r="W18" s="436"/>
      <c r="X18" s="436"/>
      <c r="Y18" s="436"/>
      <c r="Z18" s="436"/>
      <c r="AA18" s="478"/>
    </row>
    <row r="19" spans="1:27">
      <c r="A19" s="484" t="s">
        <v>497</v>
      </c>
      <c r="B19" s="485" t="s">
        <v>498</v>
      </c>
      <c r="C19" s="499">
        <v>1413840436.5672367</v>
      </c>
      <c r="D19" s="436">
        <v>1272658404.4374034</v>
      </c>
      <c r="E19" s="436">
        <v>1272658404.4374034</v>
      </c>
      <c r="F19" s="436">
        <v>0</v>
      </c>
      <c r="G19" s="436">
        <v>0</v>
      </c>
      <c r="H19" s="436">
        <v>69446494.670753077</v>
      </c>
      <c r="I19" s="436">
        <v>58481954.869552352</v>
      </c>
      <c r="J19" s="436">
        <v>10964539.801200679</v>
      </c>
      <c r="K19" s="436">
        <v>0</v>
      </c>
      <c r="L19" s="436">
        <v>71735537.459082752</v>
      </c>
      <c r="M19" s="436">
        <v>32299508.703942746</v>
      </c>
      <c r="N19" s="436">
        <v>11171793.115699999</v>
      </c>
      <c r="O19" s="436">
        <v>16098460.22714</v>
      </c>
      <c r="P19" s="436">
        <v>3925622.0064999997</v>
      </c>
      <c r="Q19" s="436">
        <v>7215131.2380999951</v>
      </c>
      <c r="R19" s="436">
        <v>1025022.1677</v>
      </c>
      <c r="S19" s="436">
        <v>0</v>
      </c>
      <c r="T19" s="479"/>
      <c r="U19" s="436"/>
      <c r="V19" s="436"/>
      <c r="W19" s="436"/>
      <c r="X19" s="436"/>
      <c r="Y19" s="436"/>
      <c r="Z19" s="436"/>
      <c r="AA19" s="478"/>
    </row>
    <row r="20" spans="1:27">
      <c r="A20" s="482" t="s">
        <v>499</v>
      </c>
      <c r="B20" s="483" t="s">
        <v>496</v>
      </c>
      <c r="C20" s="499">
        <v>1113620247.9580007</v>
      </c>
      <c r="D20" s="436">
        <v>994368483.83120084</v>
      </c>
      <c r="E20" s="436">
        <v>994368483.83120084</v>
      </c>
      <c r="F20" s="436">
        <v>0</v>
      </c>
      <c r="G20" s="436">
        <v>0</v>
      </c>
      <c r="H20" s="436">
        <v>60750595.522100002</v>
      </c>
      <c r="I20" s="436">
        <v>52794418.742200002</v>
      </c>
      <c r="J20" s="436">
        <v>7956176.7798999995</v>
      </c>
      <c r="K20" s="436">
        <v>0</v>
      </c>
      <c r="L20" s="436">
        <v>58501168.604700014</v>
      </c>
      <c r="M20" s="436">
        <v>26493029.873699993</v>
      </c>
      <c r="N20" s="436">
        <v>9411219.0605000034</v>
      </c>
      <c r="O20" s="436">
        <v>12774979.645099998</v>
      </c>
      <c r="P20" s="436">
        <v>2392081.6346</v>
      </c>
      <c r="Q20" s="436">
        <v>6404836.2230999991</v>
      </c>
      <c r="R20" s="436">
        <v>1025022.1677</v>
      </c>
      <c r="S20" s="436">
        <v>0</v>
      </c>
      <c r="T20" s="479"/>
      <c r="U20" s="436"/>
      <c r="V20" s="436"/>
      <c r="W20" s="436"/>
      <c r="X20" s="436"/>
      <c r="Y20" s="436"/>
      <c r="Z20" s="436"/>
      <c r="AA20" s="478"/>
    </row>
    <row r="21" spans="1:27">
      <c r="A21" s="481">
        <v>1.4</v>
      </c>
      <c r="B21" s="480" t="s">
        <v>500</v>
      </c>
      <c r="C21" s="499">
        <v>88467890.24000001</v>
      </c>
      <c r="D21" s="436">
        <v>82481763.25999999</v>
      </c>
      <c r="E21" s="436">
        <v>82481763.25999999</v>
      </c>
      <c r="F21" s="436">
        <v>0</v>
      </c>
      <c r="G21" s="436">
        <v>0</v>
      </c>
      <c r="H21" s="436">
        <v>1053614.2</v>
      </c>
      <c r="I21" s="436">
        <v>843334.02</v>
      </c>
      <c r="J21" s="436">
        <v>210280.18</v>
      </c>
      <c r="K21" s="436">
        <v>0</v>
      </c>
      <c r="L21" s="436">
        <v>4932512.7800000012</v>
      </c>
      <c r="M21" s="436">
        <v>1541904.8199999998</v>
      </c>
      <c r="N21" s="436">
        <v>411658.9</v>
      </c>
      <c r="O21" s="436">
        <v>1551269.48</v>
      </c>
      <c r="P21" s="436">
        <v>1201987.03</v>
      </c>
      <c r="Q21" s="436">
        <v>225692.55</v>
      </c>
      <c r="R21" s="436">
        <v>0</v>
      </c>
      <c r="S21" s="436">
        <v>0</v>
      </c>
      <c r="T21" s="479"/>
      <c r="U21" s="436"/>
      <c r="V21" s="436"/>
      <c r="W21" s="436"/>
      <c r="X21" s="436"/>
      <c r="Y21" s="436"/>
      <c r="Z21" s="436"/>
      <c r="AA21" s="478"/>
    </row>
    <row r="22" spans="1:27" ht="12.6" thickBot="1">
      <c r="A22" s="477">
        <v>1.5</v>
      </c>
      <c r="B22" s="476" t="s">
        <v>501</v>
      </c>
      <c r="C22" s="534">
        <v>0</v>
      </c>
      <c r="D22" s="535">
        <v>0</v>
      </c>
      <c r="E22" s="535">
        <v>0</v>
      </c>
      <c r="F22" s="535">
        <v>0</v>
      </c>
      <c r="G22" s="535">
        <v>0</v>
      </c>
      <c r="H22" s="535">
        <v>0</v>
      </c>
      <c r="I22" s="535">
        <v>0</v>
      </c>
      <c r="J22" s="535">
        <v>0</v>
      </c>
      <c r="K22" s="535">
        <v>0</v>
      </c>
      <c r="L22" s="535">
        <v>0</v>
      </c>
      <c r="M22" s="535">
        <v>0</v>
      </c>
      <c r="N22" s="535">
        <v>0</v>
      </c>
      <c r="O22" s="535">
        <v>0</v>
      </c>
      <c r="P22" s="535">
        <v>0</v>
      </c>
      <c r="Q22" s="535">
        <v>0</v>
      </c>
      <c r="R22" s="535">
        <v>0</v>
      </c>
      <c r="S22" s="535">
        <v>0</v>
      </c>
      <c r="T22" s="475"/>
      <c r="U22" s="474"/>
      <c r="V22" s="474"/>
      <c r="W22" s="474"/>
      <c r="X22" s="474"/>
      <c r="Y22" s="474"/>
      <c r="Z22" s="474"/>
      <c r="AA22" s="473"/>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tabColor rgb="FF92D050"/>
  </sheetPr>
  <dimension ref="A1:L35"/>
  <sheetViews>
    <sheetView showGridLines="0" zoomScaleNormal="100" workbookViewId="0"/>
  </sheetViews>
  <sheetFormatPr defaultColWidth="9.109375" defaultRowHeight="12"/>
  <cols>
    <col min="1" max="1" width="11.88671875" style="447" bestFit="1" customWidth="1"/>
    <col min="2" max="2" width="93.44140625" style="447" customWidth="1"/>
    <col min="3" max="3" width="14.5546875" style="447" customWidth="1"/>
    <col min="4" max="5" width="16.109375" style="447" customWidth="1"/>
    <col min="6" max="6" width="16.109375" style="466" customWidth="1"/>
    <col min="7" max="7" width="25.33203125" style="466" customWidth="1"/>
    <col min="8" max="8" width="16.109375" style="447" customWidth="1"/>
    <col min="9" max="11" width="16.109375" style="466" customWidth="1"/>
    <col min="12" max="12" width="26.33203125" style="466" customWidth="1"/>
    <col min="13" max="16384" width="9.109375" style="447"/>
  </cols>
  <sheetData>
    <row r="1" spans="1:12" ht="13.8">
      <c r="A1" s="348" t="s">
        <v>30</v>
      </c>
      <c r="B1" s="433" t="str">
        <f>Info!C2</f>
        <v>Terabank</v>
      </c>
      <c r="F1" s="447"/>
      <c r="G1" s="447"/>
      <c r="I1" s="447"/>
      <c r="J1" s="447"/>
      <c r="K1" s="447"/>
      <c r="L1" s="447"/>
    </row>
    <row r="2" spans="1:12">
      <c r="A2" s="348" t="s">
        <v>31</v>
      </c>
      <c r="B2" s="432">
        <f>'1. key ratios'!B2</f>
        <v>45565</v>
      </c>
      <c r="F2" s="447"/>
      <c r="G2" s="447"/>
      <c r="I2" s="447"/>
      <c r="J2" s="447"/>
      <c r="K2" s="447"/>
      <c r="L2" s="447"/>
    </row>
    <row r="3" spans="1:12">
      <c r="A3" s="349" t="s">
        <v>502</v>
      </c>
      <c r="F3" s="447"/>
      <c r="G3" s="447"/>
      <c r="I3" s="447"/>
      <c r="J3" s="447"/>
      <c r="K3" s="447"/>
      <c r="L3" s="447"/>
    </row>
    <row r="4" spans="1:12">
      <c r="F4" s="447"/>
      <c r="G4" s="447"/>
      <c r="I4" s="447"/>
      <c r="J4" s="447"/>
      <c r="K4" s="447"/>
      <c r="L4" s="447"/>
    </row>
    <row r="5" spans="1:12" ht="37.5" customHeight="1">
      <c r="A5" s="603" t="s">
        <v>519</v>
      </c>
      <c r="B5" s="604"/>
      <c r="C5" s="649" t="s">
        <v>503</v>
      </c>
      <c r="D5" s="650"/>
      <c r="E5" s="650"/>
      <c r="F5" s="650"/>
      <c r="G5" s="650"/>
      <c r="H5" s="649" t="s">
        <v>663</v>
      </c>
      <c r="I5" s="651"/>
      <c r="J5" s="651"/>
      <c r="K5" s="651"/>
      <c r="L5" s="652"/>
    </row>
    <row r="6" spans="1:12" ht="39.6" customHeight="1">
      <c r="A6" s="607"/>
      <c r="B6" s="608"/>
      <c r="C6" s="351"/>
      <c r="D6" s="445" t="s">
        <v>684</v>
      </c>
      <c r="E6" s="445" t="s">
        <v>683</v>
      </c>
      <c r="F6" s="445" t="s">
        <v>682</v>
      </c>
      <c r="G6" s="445" t="s">
        <v>681</v>
      </c>
      <c r="H6" s="467"/>
      <c r="I6" s="445" t="s">
        <v>684</v>
      </c>
      <c r="J6" s="445" t="s">
        <v>683</v>
      </c>
      <c r="K6" s="445" t="s">
        <v>682</v>
      </c>
      <c r="L6" s="445" t="s">
        <v>681</v>
      </c>
    </row>
    <row r="7" spans="1:12">
      <c r="A7" s="436">
        <v>1</v>
      </c>
      <c r="B7" s="451" t="s">
        <v>522</v>
      </c>
      <c r="C7" s="451">
        <v>68249404.072900027</v>
      </c>
      <c r="D7" s="451">
        <v>66926875.254200026</v>
      </c>
      <c r="E7" s="451">
        <v>589438.97199999995</v>
      </c>
      <c r="F7" s="451">
        <v>733089.84670000034</v>
      </c>
      <c r="G7" s="451">
        <v>0</v>
      </c>
      <c r="H7" s="451">
        <v>768893.19410000043</v>
      </c>
      <c r="I7" s="451">
        <v>290771.38120000053</v>
      </c>
      <c r="J7" s="451">
        <v>79271.059899999993</v>
      </c>
      <c r="K7" s="451">
        <v>398850.75299999997</v>
      </c>
      <c r="L7" s="451">
        <v>0</v>
      </c>
    </row>
    <row r="8" spans="1:12">
      <c r="A8" s="436">
        <v>2</v>
      </c>
      <c r="B8" s="451" t="s">
        <v>435</v>
      </c>
      <c r="C8" s="451">
        <v>19926757.910199992</v>
      </c>
      <c r="D8" s="451">
        <v>18704643.377499994</v>
      </c>
      <c r="E8" s="451">
        <v>77024.62999999999</v>
      </c>
      <c r="F8" s="451">
        <v>1145089.9027000002</v>
      </c>
      <c r="G8" s="451">
        <v>0</v>
      </c>
      <c r="H8" s="451">
        <v>787983.34110000008</v>
      </c>
      <c r="I8" s="451">
        <v>98944.541700000045</v>
      </c>
      <c r="J8" s="451">
        <v>17469.224300000002</v>
      </c>
      <c r="K8" s="451">
        <v>671569.57510000002</v>
      </c>
      <c r="L8" s="451">
        <v>0</v>
      </c>
    </row>
    <row r="9" spans="1:12">
      <c r="A9" s="436">
        <v>3</v>
      </c>
      <c r="B9" s="451" t="s">
        <v>436</v>
      </c>
      <c r="C9" s="451">
        <v>35533306.444600001</v>
      </c>
      <c r="D9" s="451">
        <v>35533306.444600001</v>
      </c>
      <c r="E9" s="451">
        <v>0</v>
      </c>
      <c r="F9" s="451">
        <v>0</v>
      </c>
      <c r="G9" s="451">
        <v>0</v>
      </c>
      <c r="H9" s="451">
        <v>122.79729999999999</v>
      </c>
      <c r="I9" s="451">
        <v>122.79729999999999</v>
      </c>
      <c r="J9" s="451">
        <v>0</v>
      </c>
      <c r="K9" s="451">
        <v>0</v>
      </c>
      <c r="L9" s="451">
        <v>0</v>
      </c>
    </row>
    <row r="10" spans="1:12">
      <c r="A10" s="436">
        <v>4</v>
      </c>
      <c r="B10" s="451" t="s">
        <v>523</v>
      </c>
      <c r="C10" s="451">
        <v>146234295.25549203</v>
      </c>
      <c r="D10" s="451">
        <v>136521509.74961406</v>
      </c>
      <c r="E10" s="451">
        <v>2787011.0648779999</v>
      </c>
      <c r="F10" s="451">
        <v>6925774.4409999996</v>
      </c>
      <c r="G10" s="451">
        <v>0</v>
      </c>
      <c r="H10" s="451">
        <v>2052492.6650178849</v>
      </c>
      <c r="I10" s="451">
        <v>550202.12867604475</v>
      </c>
      <c r="J10" s="451">
        <v>384309.01604184014</v>
      </c>
      <c r="K10" s="451">
        <v>1117981.5203</v>
      </c>
      <c r="L10" s="451">
        <v>0</v>
      </c>
    </row>
    <row r="11" spans="1:12">
      <c r="A11" s="436">
        <v>5</v>
      </c>
      <c r="B11" s="451" t="s">
        <v>437</v>
      </c>
      <c r="C11" s="451">
        <v>75306685.549499974</v>
      </c>
      <c r="D11" s="451">
        <v>67086582.891899973</v>
      </c>
      <c r="E11" s="451">
        <v>2880170.3203000003</v>
      </c>
      <c r="F11" s="451">
        <v>5339932.3373000007</v>
      </c>
      <c r="G11" s="451">
        <v>0</v>
      </c>
      <c r="H11" s="451">
        <v>1400580.9149999998</v>
      </c>
      <c r="I11" s="451">
        <v>355628.03899999987</v>
      </c>
      <c r="J11" s="451">
        <v>247218.28250000003</v>
      </c>
      <c r="K11" s="451">
        <v>797734.59349999996</v>
      </c>
      <c r="L11" s="451">
        <v>0</v>
      </c>
    </row>
    <row r="12" spans="1:12">
      <c r="A12" s="436">
        <v>6</v>
      </c>
      <c r="B12" s="451" t="s">
        <v>438</v>
      </c>
      <c r="C12" s="451">
        <v>40818266.385947339</v>
      </c>
      <c r="D12" s="451">
        <v>29627230.075142343</v>
      </c>
      <c r="E12" s="451">
        <v>7635011.1774049969</v>
      </c>
      <c r="F12" s="451">
        <v>3556025.1333999997</v>
      </c>
      <c r="G12" s="451">
        <v>0</v>
      </c>
      <c r="H12" s="451">
        <v>1132075.1018105231</v>
      </c>
      <c r="I12" s="451">
        <v>131873.62979840973</v>
      </c>
      <c r="J12" s="451">
        <v>263643.15081211331</v>
      </c>
      <c r="K12" s="451">
        <v>736558.32120000001</v>
      </c>
      <c r="L12" s="451">
        <v>0</v>
      </c>
    </row>
    <row r="13" spans="1:12">
      <c r="A13" s="436">
        <v>7</v>
      </c>
      <c r="B13" s="451" t="s">
        <v>439</v>
      </c>
      <c r="C13" s="451">
        <v>96614963.912964031</v>
      </c>
      <c r="D13" s="451">
        <v>85855128.954675034</v>
      </c>
      <c r="E13" s="451">
        <v>4157146.3450889997</v>
      </c>
      <c r="F13" s="451">
        <v>6602688.6132000005</v>
      </c>
      <c r="G13" s="451">
        <v>0</v>
      </c>
      <c r="H13" s="451">
        <v>2203091.9432424167</v>
      </c>
      <c r="I13" s="451">
        <v>348143.95884241635</v>
      </c>
      <c r="J13" s="451">
        <v>531407.15470000007</v>
      </c>
      <c r="K13" s="451">
        <v>1323540.8297000001</v>
      </c>
      <c r="L13" s="451">
        <v>0</v>
      </c>
    </row>
    <row r="14" spans="1:12">
      <c r="A14" s="436">
        <v>8</v>
      </c>
      <c r="B14" s="451" t="s">
        <v>440</v>
      </c>
      <c r="C14" s="451">
        <v>57613766.944300041</v>
      </c>
      <c r="D14" s="451">
        <v>55293261.575900041</v>
      </c>
      <c r="E14" s="451">
        <v>1043961.4983999999</v>
      </c>
      <c r="F14" s="451">
        <v>1276543.8700000001</v>
      </c>
      <c r="G14" s="451">
        <v>0</v>
      </c>
      <c r="H14" s="451">
        <v>959884.93319999985</v>
      </c>
      <c r="I14" s="451">
        <v>354006.21289999981</v>
      </c>
      <c r="J14" s="451">
        <v>121655.20729999999</v>
      </c>
      <c r="K14" s="451">
        <v>484223.51300000004</v>
      </c>
      <c r="L14" s="451">
        <v>0</v>
      </c>
    </row>
    <row r="15" spans="1:12">
      <c r="A15" s="436">
        <v>9</v>
      </c>
      <c r="B15" s="451" t="s">
        <v>441</v>
      </c>
      <c r="C15" s="451">
        <v>33394762.051100016</v>
      </c>
      <c r="D15" s="451">
        <v>32677622.911100015</v>
      </c>
      <c r="E15" s="451">
        <v>384118.72000000003</v>
      </c>
      <c r="F15" s="451">
        <v>333020.42</v>
      </c>
      <c r="G15" s="451">
        <v>0</v>
      </c>
      <c r="H15" s="451">
        <v>241011.08440000005</v>
      </c>
      <c r="I15" s="451">
        <v>144169.57060000004</v>
      </c>
      <c r="J15" s="451">
        <v>61578.992100000003</v>
      </c>
      <c r="K15" s="451">
        <v>35262.521699999998</v>
      </c>
      <c r="L15" s="451">
        <v>0</v>
      </c>
    </row>
    <row r="16" spans="1:12">
      <c r="A16" s="436">
        <v>10</v>
      </c>
      <c r="B16" s="451" t="s">
        <v>442</v>
      </c>
      <c r="C16" s="451">
        <v>16434818.972299995</v>
      </c>
      <c r="D16" s="451">
        <v>15791397.481799996</v>
      </c>
      <c r="E16" s="451">
        <v>0</v>
      </c>
      <c r="F16" s="451">
        <v>643421.49049999996</v>
      </c>
      <c r="G16" s="451">
        <v>0</v>
      </c>
      <c r="H16" s="451">
        <v>503525.47830000002</v>
      </c>
      <c r="I16" s="451">
        <v>82986.691299999991</v>
      </c>
      <c r="J16" s="451">
        <v>0</v>
      </c>
      <c r="K16" s="451">
        <v>420538.78700000001</v>
      </c>
      <c r="L16" s="451">
        <v>0</v>
      </c>
    </row>
    <row r="17" spans="1:12">
      <c r="A17" s="436">
        <v>11</v>
      </c>
      <c r="B17" s="451" t="s">
        <v>443</v>
      </c>
      <c r="C17" s="451">
        <v>11185086.743799999</v>
      </c>
      <c r="D17" s="451">
        <v>8953595.5338000003</v>
      </c>
      <c r="E17" s="451">
        <v>1191522.7713999997</v>
      </c>
      <c r="F17" s="451">
        <v>1039968.4385999999</v>
      </c>
      <c r="G17" s="451">
        <v>0</v>
      </c>
      <c r="H17" s="451">
        <v>617210.53509999998</v>
      </c>
      <c r="I17" s="451">
        <v>49291.360500000039</v>
      </c>
      <c r="J17" s="451">
        <v>93793.41840000001</v>
      </c>
      <c r="K17" s="451">
        <v>474125.75619999995</v>
      </c>
      <c r="L17" s="451">
        <v>0</v>
      </c>
    </row>
    <row r="18" spans="1:12">
      <c r="A18" s="436">
        <v>12</v>
      </c>
      <c r="B18" s="451" t="s">
        <v>444</v>
      </c>
      <c r="C18" s="451">
        <v>87774219.863812923</v>
      </c>
      <c r="D18" s="451">
        <v>81406358.881612912</v>
      </c>
      <c r="E18" s="451">
        <v>1251873.2953000001</v>
      </c>
      <c r="F18" s="451">
        <v>5115987.6868999992</v>
      </c>
      <c r="G18" s="451">
        <v>0</v>
      </c>
      <c r="H18" s="451">
        <v>2436555.1677230122</v>
      </c>
      <c r="I18" s="451">
        <v>473614.98102301214</v>
      </c>
      <c r="J18" s="451">
        <v>135083.0716</v>
      </c>
      <c r="K18" s="451">
        <v>1827857.1151000001</v>
      </c>
      <c r="L18" s="451">
        <v>0</v>
      </c>
    </row>
    <row r="19" spans="1:12">
      <c r="A19" s="436">
        <v>13</v>
      </c>
      <c r="B19" s="451" t="s">
        <v>445</v>
      </c>
      <c r="C19" s="451">
        <v>26091119.114164006</v>
      </c>
      <c r="D19" s="451">
        <v>24212793.398764007</v>
      </c>
      <c r="E19" s="451">
        <v>1155397.1554</v>
      </c>
      <c r="F19" s="451">
        <v>722928.55999999994</v>
      </c>
      <c r="G19" s="451">
        <v>0</v>
      </c>
      <c r="H19" s="451">
        <v>677724.62263225345</v>
      </c>
      <c r="I19" s="451">
        <v>170461.92153225339</v>
      </c>
      <c r="J19" s="451">
        <v>140196.10010000001</v>
      </c>
      <c r="K19" s="451">
        <v>367066.60099999997</v>
      </c>
      <c r="L19" s="451">
        <v>0</v>
      </c>
    </row>
    <row r="20" spans="1:12">
      <c r="A20" s="436">
        <v>14</v>
      </c>
      <c r="B20" s="451" t="s">
        <v>446</v>
      </c>
      <c r="C20" s="451">
        <v>122262001.63280015</v>
      </c>
      <c r="D20" s="451">
        <v>98462587.413100153</v>
      </c>
      <c r="E20" s="451">
        <v>18155351.091299996</v>
      </c>
      <c r="F20" s="451">
        <v>5644063.1283999998</v>
      </c>
      <c r="G20" s="451">
        <v>0</v>
      </c>
      <c r="H20" s="451">
        <v>3124900.0285999998</v>
      </c>
      <c r="I20" s="451">
        <v>457609.1994999997</v>
      </c>
      <c r="J20" s="451">
        <v>1002328.3708999999</v>
      </c>
      <c r="K20" s="451">
        <v>1664962.4582</v>
      </c>
      <c r="L20" s="451">
        <v>0</v>
      </c>
    </row>
    <row r="21" spans="1:12">
      <c r="A21" s="436">
        <v>15</v>
      </c>
      <c r="B21" s="451" t="s">
        <v>447</v>
      </c>
      <c r="C21" s="451">
        <v>41462452.381899983</v>
      </c>
      <c r="D21" s="451">
        <v>40775346.652099982</v>
      </c>
      <c r="E21" s="451">
        <v>550290.21979999996</v>
      </c>
      <c r="F21" s="451">
        <v>136815.50999999998</v>
      </c>
      <c r="G21" s="451">
        <v>0</v>
      </c>
      <c r="H21" s="451">
        <v>317032.16909999988</v>
      </c>
      <c r="I21" s="451">
        <v>213705.15819999992</v>
      </c>
      <c r="J21" s="451">
        <v>41069.8508</v>
      </c>
      <c r="K21" s="451">
        <v>62257.160100000001</v>
      </c>
      <c r="L21" s="451">
        <v>0</v>
      </c>
    </row>
    <row r="22" spans="1:12">
      <c r="A22" s="436">
        <v>16</v>
      </c>
      <c r="B22" s="451" t="s">
        <v>448</v>
      </c>
      <c r="C22" s="451">
        <v>106800.05</v>
      </c>
      <c r="D22" s="451">
        <v>106800.05</v>
      </c>
      <c r="E22" s="451">
        <v>0</v>
      </c>
      <c r="F22" s="451">
        <v>0</v>
      </c>
      <c r="G22" s="451">
        <v>0</v>
      </c>
      <c r="H22" s="451">
        <v>239.2867</v>
      </c>
      <c r="I22" s="451">
        <v>239.2867</v>
      </c>
      <c r="J22" s="451">
        <v>0</v>
      </c>
      <c r="K22" s="451">
        <v>0</v>
      </c>
      <c r="L22" s="451">
        <v>0</v>
      </c>
    </row>
    <row r="23" spans="1:12">
      <c r="A23" s="436">
        <v>17</v>
      </c>
      <c r="B23" s="451" t="s">
        <v>526</v>
      </c>
      <c r="C23" s="451">
        <v>2888751.5049000001</v>
      </c>
      <c r="D23" s="451">
        <v>2145304.5828999998</v>
      </c>
      <c r="E23" s="451">
        <v>743446.92200000002</v>
      </c>
      <c r="F23" s="451">
        <v>0</v>
      </c>
      <c r="G23" s="451">
        <v>0</v>
      </c>
      <c r="H23" s="451">
        <v>12306.1808</v>
      </c>
      <c r="I23" s="451">
        <v>10928.306399999999</v>
      </c>
      <c r="J23" s="451">
        <v>1377.8743999999999</v>
      </c>
      <c r="K23" s="451">
        <v>0</v>
      </c>
      <c r="L23" s="451">
        <v>0</v>
      </c>
    </row>
    <row r="24" spans="1:12">
      <c r="A24" s="436">
        <v>18</v>
      </c>
      <c r="B24" s="451" t="s">
        <v>449</v>
      </c>
      <c r="C24" s="451">
        <v>16273471.7203</v>
      </c>
      <c r="D24" s="451">
        <v>16273471.7203</v>
      </c>
      <c r="E24" s="451">
        <v>0</v>
      </c>
      <c r="F24" s="451">
        <v>0</v>
      </c>
      <c r="G24" s="451">
        <v>0</v>
      </c>
      <c r="H24" s="451">
        <v>18473.746300000003</v>
      </c>
      <c r="I24" s="451">
        <v>18473.746300000003</v>
      </c>
      <c r="J24" s="451">
        <v>0</v>
      </c>
      <c r="K24" s="451">
        <v>0</v>
      </c>
      <c r="L24" s="451">
        <v>0</v>
      </c>
    </row>
    <row r="25" spans="1:12">
      <c r="A25" s="436">
        <v>19</v>
      </c>
      <c r="B25" s="451" t="s">
        <v>450</v>
      </c>
      <c r="C25" s="451">
        <v>2417338.4223999991</v>
      </c>
      <c r="D25" s="451">
        <v>2364042.6723999991</v>
      </c>
      <c r="E25" s="451">
        <v>0</v>
      </c>
      <c r="F25" s="451">
        <v>53295.75</v>
      </c>
      <c r="G25" s="451">
        <v>0</v>
      </c>
      <c r="H25" s="451">
        <v>50799.363299999997</v>
      </c>
      <c r="I25" s="451">
        <v>12740.730200000002</v>
      </c>
      <c r="J25" s="451">
        <v>0</v>
      </c>
      <c r="K25" s="451">
        <v>38058.633099999999</v>
      </c>
      <c r="L25" s="451">
        <v>0</v>
      </c>
    </row>
    <row r="26" spans="1:12">
      <c r="A26" s="436">
        <v>20</v>
      </c>
      <c r="B26" s="451" t="s">
        <v>525</v>
      </c>
      <c r="C26" s="451">
        <v>36954917.693200007</v>
      </c>
      <c r="D26" s="451">
        <v>31833900.577100005</v>
      </c>
      <c r="E26" s="451">
        <v>2697046.5921999998</v>
      </c>
      <c r="F26" s="451">
        <v>2423970.5238999999</v>
      </c>
      <c r="G26" s="451">
        <v>0</v>
      </c>
      <c r="H26" s="451">
        <v>977309.85811602906</v>
      </c>
      <c r="I26" s="451">
        <v>145904.23841602905</v>
      </c>
      <c r="J26" s="451">
        <v>391178.13229999994</v>
      </c>
      <c r="K26" s="451">
        <v>440227.48740000004</v>
      </c>
      <c r="L26" s="451">
        <v>0</v>
      </c>
    </row>
    <row r="27" spans="1:12">
      <c r="A27" s="436">
        <v>21</v>
      </c>
      <c r="B27" s="451" t="s">
        <v>451</v>
      </c>
      <c r="C27" s="451">
        <v>3298028.3262999998</v>
      </c>
      <c r="D27" s="451">
        <v>2130535.9798999997</v>
      </c>
      <c r="E27" s="451">
        <v>1167492.3464000002</v>
      </c>
      <c r="F27" s="451">
        <v>0</v>
      </c>
      <c r="G27" s="451">
        <v>0</v>
      </c>
      <c r="H27" s="451">
        <v>75066.636200000008</v>
      </c>
      <c r="I27" s="451">
        <v>7198.2324000000008</v>
      </c>
      <c r="J27" s="451">
        <v>67868.4038</v>
      </c>
      <c r="K27" s="451">
        <v>0</v>
      </c>
      <c r="L27" s="451">
        <v>0</v>
      </c>
    </row>
    <row r="28" spans="1:12">
      <c r="A28" s="436">
        <v>22</v>
      </c>
      <c r="B28" s="451" t="s">
        <v>452</v>
      </c>
      <c r="C28" s="451">
        <v>2049941.6661</v>
      </c>
      <c r="D28" s="451">
        <v>1424546.594</v>
      </c>
      <c r="E28" s="451">
        <v>0</v>
      </c>
      <c r="F28" s="451">
        <v>625395.07210000011</v>
      </c>
      <c r="G28" s="451">
        <v>0</v>
      </c>
      <c r="H28" s="451">
        <v>43830.148000000001</v>
      </c>
      <c r="I28" s="451">
        <v>4888.5197000000007</v>
      </c>
      <c r="J28" s="451">
        <v>78.890699999999995</v>
      </c>
      <c r="K28" s="451">
        <v>38862.7376</v>
      </c>
      <c r="L28" s="451">
        <v>0</v>
      </c>
    </row>
    <row r="29" spans="1:12">
      <c r="A29" s="436">
        <v>23</v>
      </c>
      <c r="B29" s="451" t="s">
        <v>453</v>
      </c>
      <c r="C29" s="451">
        <v>183677290.39907232</v>
      </c>
      <c r="D29" s="451">
        <v>171235772.4339503</v>
      </c>
      <c r="E29" s="451">
        <v>4988909.7815000024</v>
      </c>
      <c r="F29" s="451">
        <v>7452608.1836220054</v>
      </c>
      <c r="G29" s="451">
        <v>0</v>
      </c>
      <c r="H29" s="451">
        <v>3510816.8877491471</v>
      </c>
      <c r="I29" s="451">
        <v>845103.43900306895</v>
      </c>
      <c r="J29" s="451">
        <v>495629.52160000021</v>
      </c>
      <c r="K29" s="451">
        <v>2170083.9271460781</v>
      </c>
      <c r="L29" s="451">
        <v>0</v>
      </c>
    </row>
    <row r="30" spans="1:12">
      <c r="A30" s="436">
        <v>24</v>
      </c>
      <c r="B30" s="451" t="s">
        <v>524</v>
      </c>
      <c r="C30" s="451">
        <v>174654345.1164</v>
      </c>
      <c r="D30" s="451">
        <v>161155438.04150003</v>
      </c>
      <c r="E30" s="451">
        <v>3944754.1620999994</v>
      </c>
      <c r="F30" s="451">
        <v>9554152.9127999991</v>
      </c>
      <c r="G30" s="451">
        <v>0</v>
      </c>
      <c r="H30" s="451">
        <v>5359472.7705501895</v>
      </c>
      <c r="I30" s="451">
        <v>1063723.3790501896</v>
      </c>
      <c r="J30" s="451">
        <v>428460.98590000015</v>
      </c>
      <c r="K30" s="451">
        <v>3867288.4056000002</v>
      </c>
      <c r="L30" s="451">
        <v>0</v>
      </c>
    </row>
    <row r="31" spans="1:12">
      <c r="A31" s="436">
        <v>25</v>
      </c>
      <c r="B31" s="451" t="s">
        <v>454</v>
      </c>
      <c r="C31" s="451">
        <v>60374906.753599949</v>
      </c>
      <c r="D31" s="451">
        <v>55009775.158299945</v>
      </c>
      <c r="E31" s="451">
        <v>1183161.5321000002</v>
      </c>
      <c r="F31" s="451">
        <v>4181970.0632000011</v>
      </c>
      <c r="G31" s="451">
        <v>0</v>
      </c>
      <c r="H31" s="451">
        <v>2464184.6717999992</v>
      </c>
      <c r="I31" s="451">
        <v>207944.99469999995</v>
      </c>
      <c r="J31" s="451">
        <v>150385.72099999999</v>
      </c>
      <c r="K31" s="451">
        <v>2105853.9560999991</v>
      </c>
      <c r="L31" s="451">
        <v>0</v>
      </c>
    </row>
    <row r="32" spans="1:12">
      <c r="A32" s="436">
        <v>26</v>
      </c>
      <c r="B32" s="451" t="s">
        <v>521</v>
      </c>
      <c r="C32" s="451">
        <v>49212921.216499969</v>
      </c>
      <c r="D32" s="451">
        <v>43205035.105699964</v>
      </c>
      <c r="E32" s="451">
        <v>2597370.4270999995</v>
      </c>
      <c r="F32" s="451">
        <v>3410515.6837000004</v>
      </c>
      <c r="G32" s="451">
        <v>0</v>
      </c>
      <c r="H32" s="451">
        <v>2328528.0311999987</v>
      </c>
      <c r="I32" s="451">
        <v>169767.29489999995</v>
      </c>
      <c r="J32" s="451">
        <v>257550.31239999994</v>
      </c>
      <c r="K32" s="451">
        <v>1901210.4238999989</v>
      </c>
      <c r="L32" s="451">
        <v>0</v>
      </c>
    </row>
    <row r="33" spans="1:12">
      <c r="A33" s="436">
        <v>27</v>
      </c>
      <c r="B33" s="505" t="s">
        <v>64</v>
      </c>
      <c r="C33" s="451">
        <v>1410810620.1045527</v>
      </c>
      <c r="D33" s="451">
        <v>1284712863.5118587</v>
      </c>
      <c r="E33" s="451">
        <v>59180499.024671994</v>
      </c>
      <c r="F33" s="451">
        <v>66917257.568022013</v>
      </c>
      <c r="G33" s="451">
        <v>0</v>
      </c>
      <c r="H33" s="451">
        <v>32064111.557341453</v>
      </c>
      <c r="I33" s="451">
        <v>6208443.7398414239</v>
      </c>
      <c r="J33" s="451">
        <v>4911552.7415539538</v>
      </c>
      <c r="K33" s="451">
        <v>20944115.075946078</v>
      </c>
      <c r="L33" s="451">
        <v>0</v>
      </c>
    </row>
    <row r="35" spans="1:12">
      <c r="B35" s="504"/>
      <c r="C35" s="504"/>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tabColor rgb="FF92D050"/>
  </sheetPr>
  <dimension ref="A1:K13"/>
  <sheetViews>
    <sheetView showGridLines="0" zoomScaleNormal="100" workbookViewId="0"/>
  </sheetViews>
  <sheetFormatPr defaultColWidth="8.6640625" defaultRowHeight="12"/>
  <cols>
    <col min="1" max="1" width="11.88671875" style="506" bestFit="1" customWidth="1"/>
    <col min="2" max="2" width="68.6640625" style="506" customWidth="1"/>
    <col min="3" max="11" width="28.33203125" style="506" customWidth="1"/>
    <col min="12" max="16384" width="8.6640625" style="506"/>
  </cols>
  <sheetData>
    <row r="1" spans="1:11" s="447" customFormat="1" ht="13.8">
      <c r="A1" s="348" t="s">
        <v>30</v>
      </c>
      <c r="B1" s="433" t="str">
        <f>Info!C2</f>
        <v>Terabank</v>
      </c>
    </row>
    <row r="2" spans="1:11" s="447" customFormat="1">
      <c r="A2" s="348" t="s">
        <v>31</v>
      </c>
      <c r="B2" s="432">
        <f>'1. key ratios'!B2</f>
        <v>45565</v>
      </c>
    </row>
    <row r="3" spans="1:11" s="447" customFormat="1">
      <c r="A3" s="349" t="s">
        <v>504</v>
      </c>
    </row>
    <row r="4" spans="1:11">
      <c r="C4" s="510" t="s">
        <v>698</v>
      </c>
      <c r="D4" s="510" t="s">
        <v>697</v>
      </c>
      <c r="E4" s="510" t="s">
        <v>696</v>
      </c>
      <c r="F4" s="510" t="s">
        <v>695</v>
      </c>
      <c r="G4" s="510" t="s">
        <v>694</v>
      </c>
      <c r="H4" s="510" t="s">
        <v>693</v>
      </c>
      <c r="I4" s="510" t="s">
        <v>692</v>
      </c>
      <c r="J4" s="510" t="s">
        <v>691</v>
      </c>
      <c r="K4" s="510" t="s">
        <v>690</v>
      </c>
    </row>
    <row r="5" spans="1:11" ht="104.1" customHeight="1">
      <c r="A5" s="653" t="s">
        <v>689</v>
      </c>
      <c r="B5" s="654"/>
      <c r="C5" s="509" t="s">
        <v>505</v>
      </c>
      <c r="D5" s="509" t="s">
        <v>506</v>
      </c>
      <c r="E5" s="509" t="s">
        <v>507</v>
      </c>
      <c r="F5" s="509" t="s">
        <v>508</v>
      </c>
      <c r="G5" s="509" t="s">
        <v>509</v>
      </c>
      <c r="H5" s="509" t="s">
        <v>510</v>
      </c>
      <c r="I5" s="509" t="s">
        <v>511</v>
      </c>
      <c r="J5" s="509" t="s">
        <v>512</v>
      </c>
      <c r="K5" s="509" t="s">
        <v>513</v>
      </c>
    </row>
    <row r="6" spans="1:11">
      <c r="A6" s="436">
        <v>1</v>
      </c>
      <c r="B6" s="436" t="s">
        <v>473</v>
      </c>
      <c r="C6" s="436">
        <v>22157951.679999996</v>
      </c>
      <c r="D6" s="436">
        <v>88467890.24000001</v>
      </c>
      <c r="E6" s="436">
        <v>0</v>
      </c>
      <c r="F6" s="436">
        <v>21425402.07</v>
      </c>
      <c r="G6" s="436">
        <v>1068929679.8500001</v>
      </c>
      <c r="H6" s="436">
        <v>0</v>
      </c>
      <c r="I6" s="436">
        <v>115366405.14000003</v>
      </c>
      <c r="J6" s="436">
        <v>12657211.200000001</v>
      </c>
      <c r="K6" s="436">
        <v>81806079.924548388</v>
      </c>
    </row>
    <row r="7" spans="1:11">
      <c r="A7" s="436">
        <v>2</v>
      </c>
      <c r="B7" s="436" t="s">
        <v>514</v>
      </c>
      <c r="C7" s="436">
        <v>0</v>
      </c>
      <c r="D7" s="436">
        <v>0</v>
      </c>
      <c r="E7" s="436">
        <v>0</v>
      </c>
      <c r="F7" s="436">
        <v>0</v>
      </c>
      <c r="G7" s="436">
        <v>0</v>
      </c>
      <c r="H7" s="436">
        <v>0</v>
      </c>
      <c r="I7" s="436">
        <v>0</v>
      </c>
      <c r="J7" s="436">
        <v>0</v>
      </c>
      <c r="K7" s="436">
        <v>31118534.609999999</v>
      </c>
    </row>
    <row r="8" spans="1:11">
      <c r="A8" s="436">
        <v>3</v>
      </c>
      <c r="B8" s="436" t="s">
        <v>481</v>
      </c>
      <c r="C8" s="436">
        <v>9810068.2599999979</v>
      </c>
      <c r="D8" s="436">
        <v>0</v>
      </c>
      <c r="E8" s="436">
        <v>0</v>
      </c>
      <c r="F8" s="436">
        <v>0</v>
      </c>
      <c r="G8" s="436">
        <v>27596938.389999993</v>
      </c>
      <c r="H8" s="436">
        <v>0</v>
      </c>
      <c r="I8" s="436">
        <v>11801514.449999999</v>
      </c>
      <c r="J8" s="436">
        <v>844399.85</v>
      </c>
      <c r="K8" s="436">
        <v>130916.9300000146</v>
      </c>
    </row>
    <row r="9" spans="1:11">
      <c r="A9" s="436">
        <v>4</v>
      </c>
      <c r="B9" s="456" t="s">
        <v>515</v>
      </c>
      <c r="C9" s="436">
        <v>66312.92</v>
      </c>
      <c r="D9" s="436">
        <v>4932512.7800000012</v>
      </c>
      <c r="E9" s="436">
        <v>0</v>
      </c>
      <c r="F9" s="436">
        <v>0</v>
      </c>
      <c r="G9" s="436">
        <v>52295367.109999985</v>
      </c>
      <c r="H9" s="436">
        <v>0</v>
      </c>
      <c r="I9" s="436">
        <v>6832454.669999999</v>
      </c>
      <c r="J9" s="436">
        <v>553560.26</v>
      </c>
      <c r="K9" s="436">
        <v>2237049.8280218989</v>
      </c>
    </row>
    <row r="10" spans="1:11">
      <c r="A10" s="436">
        <v>5</v>
      </c>
      <c r="B10" s="456" t="s">
        <v>516</v>
      </c>
      <c r="C10" s="436">
        <v>0</v>
      </c>
      <c r="D10" s="436">
        <v>0</v>
      </c>
      <c r="E10" s="436">
        <v>0</v>
      </c>
      <c r="F10" s="436">
        <v>0</v>
      </c>
      <c r="G10" s="436">
        <v>0</v>
      </c>
      <c r="H10" s="436">
        <v>0</v>
      </c>
      <c r="I10" s="436">
        <v>0</v>
      </c>
      <c r="J10" s="436">
        <v>0</v>
      </c>
      <c r="K10" s="436">
        <v>0</v>
      </c>
    </row>
    <row r="11" spans="1:11">
      <c r="A11" s="436">
        <v>6</v>
      </c>
      <c r="B11" s="456" t="s">
        <v>517</v>
      </c>
      <c r="C11" s="436">
        <v>10</v>
      </c>
      <c r="D11" s="436">
        <v>0</v>
      </c>
      <c r="E11" s="436">
        <v>0</v>
      </c>
      <c r="F11" s="436">
        <v>0</v>
      </c>
      <c r="G11" s="436">
        <v>215360.71</v>
      </c>
      <c r="H11" s="436">
        <v>0</v>
      </c>
      <c r="I11" s="436">
        <v>300000</v>
      </c>
      <c r="J11" s="436">
        <v>0</v>
      </c>
      <c r="K11" s="436">
        <v>52299.149999999907</v>
      </c>
    </row>
    <row r="13" spans="1:11" ht="13.8">
      <c r="B13" s="507"/>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tabColor rgb="FF92D050"/>
  </sheetPr>
  <dimension ref="A1:V20"/>
  <sheetViews>
    <sheetView showGridLines="0" zoomScaleNormal="100" workbookViewId="0"/>
  </sheetViews>
  <sheetFormatPr defaultColWidth="8.6640625" defaultRowHeight="14.4"/>
  <cols>
    <col min="1" max="1" width="10" style="511" bestFit="1" customWidth="1"/>
    <col min="2" max="2" width="71.6640625" style="511" customWidth="1"/>
    <col min="3" max="3" width="10.5546875" style="511" bestFit="1" customWidth="1"/>
    <col min="4" max="7" width="15.5546875" style="511" customWidth="1"/>
    <col min="8" max="8" width="10.5546875" style="511" bestFit="1" customWidth="1"/>
    <col min="9" max="12" width="17.33203125" style="511" customWidth="1"/>
    <col min="13" max="13" width="10.5546875" style="511" bestFit="1" customWidth="1"/>
    <col min="14" max="17" width="16.109375" style="511" customWidth="1"/>
    <col min="18" max="18" width="12.33203125" style="511" bestFit="1" customWidth="1"/>
    <col min="19" max="19" width="46.88671875" style="511" bestFit="1" customWidth="1"/>
    <col min="20" max="20" width="43.44140625" style="511" bestFit="1" customWidth="1"/>
    <col min="21" max="21" width="45.88671875" style="511" bestFit="1" customWidth="1"/>
    <col min="22" max="22" width="43.44140625" style="511" bestFit="1" customWidth="1"/>
    <col min="23" max="16384" width="8.6640625" style="511"/>
  </cols>
  <sheetData>
    <row r="1" spans="1:22">
      <c r="A1" s="348" t="s">
        <v>30</v>
      </c>
      <c r="B1" s="433" t="str">
        <f>Info!C2</f>
        <v>Terabank</v>
      </c>
    </row>
    <row r="2" spans="1:22">
      <c r="A2" s="348" t="s">
        <v>31</v>
      </c>
      <c r="B2" s="432">
        <f>'1. key ratios'!B2</f>
        <v>45565</v>
      </c>
    </row>
    <row r="3" spans="1:22">
      <c r="A3" s="349" t="s">
        <v>532</v>
      </c>
      <c r="B3" s="447"/>
    </row>
    <row r="4" spans="1:22">
      <c r="A4" s="349"/>
      <c r="B4" s="447"/>
    </row>
    <row r="5" spans="1:22" ht="24" customHeight="1">
      <c r="A5" s="655" t="s">
        <v>533</v>
      </c>
      <c r="B5" s="656"/>
      <c r="C5" s="660" t="s">
        <v>699</v>
      </c>
      <c r="D5" s="660"/>
      <c r="E5" s="660"/>
      <c r="F5" s="660"/>
      <c r="G5" s="660"/>
      <c r="H5" s="660" t="s">
        <v>551</v>
      </c>
      <c r="I5" s="660"/>
      <c r="J5" s="660"/>
      <c r="K5" s="660"/>
      <c r="L5" s="660"/>
      <c r="M5" s="660" t="s">
        <v>663</v>
      </c>
      <c r="N5" s="660"/>
      <c r="O5" s="660"/>
      <c r="P5" s="660"/>
      <c r="Q5" s="660"/>
      <c r="R5" s="659" t="s">
        <v>534</v>
      </c>
      <c r="S5" s="659" t="s">
        <v>548</v>
      </c>
      <c r="T5" s="659" t="s">
        <v>549</v>
      </c>
      <c r="U5" s="659" t="s">
        <v>709</v>
      </c>
      <c r="V5" s="659" t="s">
        <v>710</v>
      </c>
    </row>
    <row r="6" spans="1:22" ht="36" customHeight="1">
      <c r="A6" s="657"/>
      <c r="B6" s="658"/>
      <c r="C6" s="520"/>
      <c r="D6" s="445" t="s">
        <v>684</v>
      </c>
      <c r="E6" s="445" t="s">
        <v>683</v>
      </c>
      <c r="F6" s="445" t="s">
        <v>682</v>
      </c>
      <c r="G6" s="445" t="s">
        <v>681</v>
      </c>
      <c r="H6" s="520"/>
      <c r="I6" s="445" t="s">
        <v>684</v>
      </c>
      <c r="J6" s="445" t="s">
        <v>683</v>
      </c>
      <c r="K6" s="445" t="s">
        <v>682</v>
      </c>
      <c r="L6" s="445" t="s">
        <v>681</v>
      </c>
      <c r="M6" s="520"/>
      <c r="N6" s="445" t="s">
        <v>684</v>
      </c>
      <c r="O6" s="445" t="s">
        <v>683</v>
      </c>
      <c r="P6" s="445" t="s">
        <v>682</v>
      </c>
      <c r="Q6" s="445" t="s">
        <v>681</v>
      </c>
      <c r="R6" s="659"/>
      <c r="S6" s="659"/>
      <c r="T6" s="659"/>
      <c r="U6" s="659"/>
      <c r="V6" s="659"/>
    </row>
    <row r="7" spans="1:22">
      <c r="A7" s="515">
        <v>1</v>
      </c>
      <c r="B7" s="519" t="s">
        <v>542</v>
      </c>
      <c r="C7" s="508">
        <v>2475232.1587</v>
      </c>
      <c r="D7" s="508">
        <v>1491899.0123999999</v>
      </c>
      <c r="E7" s="508">
        <v>356804.89</v>
      </c>
      <c r="F7" s="508">
        <v>626528.25630000001</v>
      </c>
      <c r="G7" s="508">
        <v>0</v>
      </c>
      <c r="H7" s="508">
        <v>2506140.0286999997</v>
      </c>
      <c r="I7" s="508">
        <v>1490837.2796999998</v>
      </c>
      <c r="J7" s="508">
        <v>360365.32</v>
      </c>
      <c r="K7" s="508">
        <v>654937.429</v>
      </c>
      <c r="L7" s="508">
        <v>0</v>
      </c>
      <c r="M7" s="508">
        <v>441087.03561680997</v>
      </c>
      <c r="N7" s="508">
        <v>8873.3653486799994</v>
      </c>
      <c r="O7" s="508">
        <v>90774.651508280003</v>
      </c>
      <c r="P7" s="508">
        <v>341439.01875984995</v>
      </c>
      <c r="Q7" s="508">
        <v>0</v>
      </c>
      <c r="R7" s="508">
        <v>15</v>
      </c>
      <c r="S7" s="529">
        <v>8.8999999999999996E-2</v>
      </c>
      <c r="T7" s="536">
        <v>9.7577999999999998E-2</v>
      </c>
      <c r="U7" s="508">
        <v>0.12037045</v>
      </c>
      <c r="V7" s="530">
        <v>45.165300000000002</v>
      </c>
    </row>
    <row r="8" spans="1:22">
      <c r="A8" s="515">
        <v>2</v>
      </c>
      <c r="B8" s="518" t="s">
        <v>541</v>
      </c>
      <c r="C8" s="508">
        <v>144987616.3696</v>
      </c>
      <c r="D8" s="508">
        <v>136137707.67109999</v>
      </c>
      <c r="E8" s="508">
        <v>3861249.2234</v>
      </c>
      <c r="F8" s="508">
        <v>4988659.4750999995</v>
      </c>
      <c r="G8" s="508">
        <v>0</v>
      </c>
      <c r="H8" s="508">
        <v>147001187.28529999</v>
      </c>
      <c r="I8" s="508">
        <v>137044078.648</v>
      </c>
      <c r="J8" s="508">
        <v>3994737.7124000001</v>
      </c>
      <c r="K8" s="508">
        <v>5962370.9249000093</v>
      </c>
      <c r="L8" s="508">
        <v>0</v>
      </c>
      <c r="M8" s="508">
        <v>4632870.5894502196</v>
      </c>
      <c r="N8" s="508">
        <v>717523.04321946006</v>
      </c>
      <c r="O8" s="508">
        <v>472920.81233894004</v>
      </c>
      <c r="P8" s="508">
        <v>3442426.7338918201</v>
      </c>
      <c r="Q8" s="508">
        <v>0</v>
      </c>
      <c r="R8" s="508">
        <v>9733</v>
      </c>
      <c r="S8" s="529">
        <v>0.24722382396744558</v>
      </c>
      <c r="T8" s="536">
        <v>0.29571711760147712</v>
      </c>
      <c r="U8" s="508">
        <v>0.20846613</v>
      </c>
      <c r="V8" s="530">
        <v>43.945399999999999</v>
      </c>
    </row>
    <row r="9" spans="1:22">
      <c r="A9" s="515">
        <v>3</v>
      </c>
      <c r="B9" s="518" t="s">
        <v>540</v>
      </c>
      <c r="C9" s="508">
        <v>0</v>
      </c>
      <c r="D9" s="508">
        <v>0</v>
      </c>
      <c r="E9" s="508">
        <v>0</v>
      </c>
      <c r="F9" s="508">
        <v>0</v>
      </c>
      <c r="G9" s="508">
        <v>0</v>
      </c>
      <c r="H9" s="508">
        <v>0</v>
      </c>
      <c r="I9" s="508">
        <v>0</v>
      </c>
      <c r="J9" s="508">
        <v>0</v>
      </c>
      <c r="K9" s="508">
        <v>0</v>
      </c>
      <c r="L9" s="508">
        <v>0</v>
      </c>
      <c r="M9" s="508">
        <v>0</v>
      </c>
      <c r="N9" s="508">
        <v>0</v>
      </c>
      <c r="O9" s="508">
        <v>0</v>
      </c>
      <c r="P9" s="508">
        <v>0</v>
      </c>
      <c r="Q9" s="508">
        <v>0</v>
      </c>
      <c r="R9" s="508">
        <v>0</v>
      </c>
      <c r="S9" s="529" t="s">
        <v>742</v>
      </c>
      <c r="T9" s="536" t="s">
        <v>742</v>
      </c>
      <c r="U9" s="508">
        <v>0</v>
      </c>
      <c r="V9" s="530">
        <v>0</v>
      </c>
    </row>
    <row r="10" spans="1:22">
      <c r="A10" s="515">
        <v>4</v>
      </c>
      <c r="B10" s="518" t="s">
        <v>539</v>
      </c>
      <c r="C10" s="508">
        <v>15260.71</v>
      </c>
      <c r="D10" s="508">
        <v>15260.71</v>
      </c>
      <c r="E10" s="508">
        <v>0</v>
      </c>
      <c r="F10" s="508">
        <v>0</v>
      </c>
      <c r="G10" s="508">
        <v>0</v>
      </c>
      <c r="H10" s="508">
        <v>15260.71</v>
      </c>
      <c r="I10" s="508">
        <v>15260.71</v>
      </c>
      <c r="J10" s="508">
        <v>0</v>
      </c>
      <c r="K10" s="508">
        <v>0</v>
      </c>
      <c r="L10" s="508">
        <v>0</v>
      </c>
      <c r="M10" s="508">
        <v>136.74114739999999</v>
      </c>
      <c r="N10" s="508">
        <v>136.74114739999999</v>
      </c>
      <c r="O10" s="508">
        <v>0</v>
      </c>
      <c r="P10" s="508">
        <v>0</v>
      </c>
      <c r="Q10" s="508">
        <v>0</v>
      </c>
      <c r="R10" s="508">
        <v>15</v>
      </c>
      <c r="S10" s="529">
        <v>0</v>
      </c>
      <c r="T10" s="536">
        <v>0.2563860584456788</v>
      </c>
      <c r="U10" s="508">
        <v>0</v>
      </c>
      <c r="V10" s="530">
        <v>8.2489000000000008</v>
      </c>
    </row>
    <row r="11" spans="1:22">
      <c r="A11" s="515">
        <v>5</v>
      </c>
      <c r="B11" s="518" t="s">
        <v>538</v>
      </c>
      <c r="C11" s="508">
        <v>1690229.6836000001</v>
      </c>
      <c r="D11" s="508">
        <v>1517028.08</v>
      </c>
      <c r="E11" s="508">
        <v>36505.230000000003</v>
      </c>
      <c r="F11" s="508">
        <v>136696.37359999999</v>
      </c>
      <c r="G11" s="508">
        <v>0</v>
      </c>
      <c r="H11" s="508">
        <v>1696977.3935999998</v>
      </c>
      <c r="I11" s="508">
        <v>1521377.48</v>
      </c>
      <c r="J11" s="508">
        <v>36869.410000000003</v>
      </c>
      <c r="K11" s="508">
        <v>138730.5036</v>
      </c>
      <c r="L11" s="508">
        <v>0</v>
      </c>
      <c r="M11" s="508">
        <v>159232.19152112</v>
      </c>
      <c r="N11" s="508">
        <v>20679.932145989998</v>
      </c>
      <c r="O11" s="508">
        <v>4474.1705007099999</v>
      </c>
      <c r="P11" s="508">
        <v>134078.08887442001</v>
      </c>
      <c r="Q11" s="508">
        <v>0</v>
      </c>
      <c r="R11" s="508">
        <v>2752</v>
      </c>
      <c r="S11" s="529">
        <v>0.13752181327200977</v>
      </c>
      <c r="T11" s="536">
        <v>0.14702498380466239</v>
      </c>
      <c r="U11" s="508">
        <v>0.13267184000000001</v>
      </c>
      <c r="V11" s="530">
        <v>24.934000000000001</v>
      </c>
    </row>
    <row r="12" spans="1:22">
      <c r="A12" s="515">
        <v>6</v>
      </c>
      <c r="B12" s="518" t="s">
        <v>537</v>
      </c>
      <c r="C12" s="508">
        <v>1857325.4956000003</v>
      </c>
      <c r="D12" s="508">
        <v>1681765.4540000001</v>
      </c>
      <c r="E12" s="508">
        <v>85916.531599999988</v>
      </c>
      <c r="F12" s="508">
        <v>89643.51</v>
      </c>
      <c r="G12" s="508">
        <v>0</v>
      </c>
      <c r="H12" s="508">
        <v>1893973.9193000002</v>
      </c>
      <c r="I12" s="508">
        <v>1701005.1040000001</v>
      </c>
      <c r="J12" s="508">
        <v>87741.765299999999</v>
      </c>
      <c r="K12" s="508">
        <v>105227.05</v>
      </c>
      <c r="L12" s="508">
        <v>0</v>
      </c>
      <c r="M12" s="508">
        <v>134244.24015741999</v>
      </c>
      <c r="N12" s="508">
        <v>24543.91429805</v>
      </c>
      <c r="O12" s="508">
        <v>12251.68768775</v>
      </c>
      <c r="P12" s="508">
        <v>97448.638171619998</v>
      </c>
      <c r="Q12" s="508">
        <v>0</v>
      </c>
      <c r="R12" s="508">
        <v>1755</v>
      </c>
      <c r="S12" s="529">
        <v>0.25841161975418164</v>
      </c>
      <c r="T12" s="536">
        <v>0.32672399528908125</v>
      </c>
      <c r="U12" s="508">
        <v>0.26634173999999999</v>
      </c>
      <c r="V12" s="530">
        <v>23.4711</v>
      </c>
    </row>
    <row r="13" spans="1:22">
      <c r="A13" s="515">
        <v>7</v>
      </c>
      <c r="B13" s="518" t="s">
        <v>536</v>
      </c>
      <c r="C13" s="508">
        <v>100941688.3283</v>
      </c>
      <c r="D13" s="508">
        <v>97024866.599700004</v>
      </c>
      <c r="E13" s="508">
        <v>1543944.7911</v>
      </c>
      <c r="F13" s="508">
        <v>2372876.9375</v>
      </c>
      <c r="G13" s="508">
        <v>0</v>
      </c>
      <c r="H13" s="508">
        <v>101327799.50049996</v>
      </c>
      <c r="I13" s="508">
        <v>97231144.548099965</v>
      </c>
      <c r="J13" s="508">
        <v>1612435.0521999998</v>
      </c>
      <c r="K13" s="508">
        <v>2484219.9002</v>
      </c>
      <c r="L13" s="508">
        <v>0</v>
      </c>
      <c r="M13" s="508">
        <v>866060.06433384004</v>
      </c>
      <c r="N13" s="508">
        <v>114798.35823673001</v>
      </c>
      <c r="O13" s="508">
        <v>50912.897306030005</v>
      </c>
      <c r="P13" s="508">
        <v>700348.80879108002</v>
      </c>
      <c r="Q13" s="508">
        <v>0</v>
      </c>
      <c r="R13" s="508">
        <v>1324</v>
      </c>
      <c r="S13" s="529">
        <v>0.10898575210943555</v>
      </c>
      <c r="T13" s="536">
        <v>0.12475421966519147</v>
      </c>
      <c r="U13" s="508">
        <v>0.10091816000000001</v>
      </c>
      <c r="V13" s="530">
        <v>114.3874</v>
      </c>
    </row>
    <row r="14" spans="1:22">
      <c r="A14" s="513">
        <v>7.1</v>
      </c>
      <c r="B14" s="512" t="s">
        <v>545</v>
      </c>
      <c r="C14" s="508">
        <v>76266098.171099976</v>
      </c>
      <c r="D14" s="508">
        <v>73266586.296699986</v>
      </c>
      <c r="E14" s="508">
        <v>1431165.3210999998</v>
      </c>
      <c r="F14" s="508">
        <v>1568346.5533000003</v>
      </c>
      <c r="G14" s="508">
        <v>0</v>
      </c>
      <c r="H14" s="508">
        <v>76534594.383399993</v>
      </c>
      <c r="I14" s="508">
        <v>73390243.06309998</v>
      </c>
      <c r="J14" s="508">
        <v>1498559.2222</v>
      </c>
      <c r="K14" s="508">
        <v>1645792.0981000001</v>
      </c>
      <c r="L14" s="508">
        <v>0</v>
      </c>
      <c r="M14" s="508">
        <v>379551.31530252</v>
      </c>
      <c r="N14" s="508">
        <v>85521.923907239994</v>
      </c>
      <c r="O14" s="508">
        <v>47952.519509810001</v>
      </c>
      <c r="P14" s="508">
        <v>246076.87188547</v>
      </c>
      <c r="Q14" s="508">
        <v>0</v>
      </c>
      <c r="R14" s="508">
        <v>907</v>
      </c>
      <c r="S14" s="529">
        <v>0.10868438400259996</v>
      </c>
      <c r="T14" s="536">
        <v>0.12536738807493716</v>
      </c>
      <c r="U14" s="508">
        <v>0.10009322</v>
      </c>
      <c r="V14" s="530">
        <v>116.4623</v>
      </c>
    </row>
    <row r="15" spans="1:22">
      <c r="A15" s="513">
        <v>7.2</v>
      </c>
      <c r="B15" s="512" t="s">
        <v>547</v>
      </c>
      <c r="C15" s="508">
        <v>14237078.475999998</v>
      </c>
      <c r="D15" s="508">
        <v>13968521.485999998</v>
      </c>
      <c r="E15" s="508">
        <v>68509.5</v>
      </c>
      <c r="F15" s="508">
        <v>200047.49</v>
      </c>
      <c r="G15" s="508">
        <v>0</v>
      </c>
      <c r="H15" s="508">
        <v>14303110.790099999</v>
      </c>
      <c r="I15" s="508">
        <v>14030882.020099999</v>
      </c>
      <c r="J15" s="508">
        <v>68930.929999999993</v>
      </c>
      <c r="K15" s="508">
        <v>203297.84</v>
      </c>
      <c r="L15" s="508">
        <v>0</v>
      </c>
      <c r="M15" s="508">
        <v>111070.68184827</v>
      </c>
      <c r="N15" s="508">
        <v>16438.348341320001</v>
      </c>
      <c r="O15" s="508">
        <v>1585.31435313</v>
      </c>
      <c r="P15" s="508">
        <v>93047.019153820002</v>
      </c>
      <c r="Q15" s="508">
        <v>0</v>
      </c>
      <c r="R15" s="508">
        <v>262</v>
      </c>
      <c r="S15" s="529">
        <v>0.11295651274185034</v>
      </c>
      <c r="T15" s="536">
        <v>0.12668040592963467</v>
      </c>
      <c r="U15" s="508">
        <v>0.10413967</v>
      </c>
      <c r="V15" s="530">
        <v>93.055300000000003</v>
      </c>
    </row>
    <row r="16" spans="1:22">
      <c r="A16" s="513">
        <v>7.3</v>
      </c>
      <c r="B16" s="512" t="s">
        <v>544</v>
      </c>
      <c r="C16" s="508">
        <v>10438511.681200001</v>
      </c>
      <c r="D16" s="508">
        <v>9789758.8169999998</v>
      </c>
      <c r="E16" s="508">
        <v>44269.97</v>
      </c>
      <c r="F16" s="508">
        <v>604482.89419999998</v>
      </c>
      <c r="G16" s="508">
        <v>0</v>
      </c>
      <c r="H16" s="508">
        <v>10490094.327</v>
      </c>
      <c r="I16" s="508">
        <v>9810019.4649</v>
      </c>
      <c r="J16" s="508">
        <v>44944.9</v>
      </c>
      <c r="K16" s="508">
        <v>635129.9621</v>
      </c>
      <c r="L16" s="508">
        <v>0</v>
      </c>
      <c r="M16" s="508">
        <v>375438.06718305004</v>
      </c>
      <c r="N16" s="508">
        <v>12838.08598817</v>
      </c>
      <c r="O16" s="508">
        <v>1375.06344309</v>
      </c>
      <c r="P16" s="508">
        <v>361224.91775179002</v>
      </c>
      <c r="Q16" s="508">
        <v>0</v>
      </c>
      <c r="R16" s="508">
        <v>155</v>
      </c>
      <c r="S16" s="529">
        <v>0.10708228242662075</v>
      </c>
      <c r="T16" s="536">
        <v>0.12053031688925404</v>
      </c>
      <c r="U16" s="508">
        <v>0.10255156999999999</v>
      </c>
      <c r="V16" s="530">
        <v>128.61859999999999</v>
      </c>
    </row>
    <row r="17" spans="1:22">
      <c r="A17" s="515">
        <v>8</v>
      </c>
      <c r="B17" s="518" t="s">
        <v>543</v>
      </c>
      <c r="C17" s="508">
        <v>0</v>
      </c>
      <c r="D17" s="508">
        <v>0</v>
      </c>
      <c r="E17" s="508">
        <v>0</v>
      </c>
      <c r="F17" s="508">
        <v>0</v>
      </c>
      <c r="G17" s="508">
        <v>0</v>
      </c>
      <c r="H17" s="508">
        <v>0</v>
      </c>
      <c r="I17" s="508">
        <v>0</v>
      </c>
      <c r="J17" s="508">
        <v>0</v>
      </c>
      <c r="K17" s="508">
        <v>0</v>
      </c>
      <c r="L17" s="508">
        <v>0</v>
      </c>
      <c r="M17" s="508">
        <v>0</v>
      </c>
      <c r="N17" s="508">
        <v>0</v>
      </c>
      <c r="O17" s="508">
        <v>0</v>
      </c>
      <c r="P17" s="508">
        <v>0</v>
      </c>
      <c r="Q17" s="508">
        <v>0</v>
      </c>
      <c r="R17" s="508">
        <v>0</v>
      </c>
      <c r="S17" s="529" t="s">
        <v>742</v>
      </c>
      <c r="T17" s="536" t="s">
        <v>742</v>
      </c>
      <c r="U17" s="508">
        <v>0</v>
      </c>
      <c r="V17" s="530">
        <v>0</v>
      </c>
    </row>
    <row r="18" spans="1:22">
      <c r="A18" s="517">
        <v>9</v>
      </c>
      <c r="B18" s="516" t="s">
        <v>535</v>
      </c>
      <c r="C18" s="508">
        <v>374715.18</v>
      </c>
      <c r="D18" s="508">
        <v>373246.21</v>
      </c>
      <c r="E18" s="508">
        <v>0</v>
      </c>
      <c r="F18" s="508">
        <v>1468.97</v>
      </c>
      <c r="G18" s="508">
        <v>0</v>
      </c>
      <c r="H18" s="508">
        <v>443029.06</v>
      </c>
      <c r="I18" s="508">
        <v>441308.5</v>
      </c>
      <c r="J18" s="508">
        <v>0</v>
      </c>
      <c r="K18" s="508">
        <v>1720.56</v>
      </c>
      <c r="L18" s="508">
        <v>0</v>
      </c>
      <c r="M18" s="508">
        <v>4885.9624080700005</v>
      </c>
      <c r="N18" s="508">
        <v>3619.4827450900002</v>
      </c>
      <c r="O18" s="508">
        <v>0</v>
      </c>
      <c r="P18" s="508">
        <v>1266.4796629800001</v>
      </c>
      <c r="Q18" s="508">
        <v>0</v>
      </c>
      <c r="R18" s="508">
        <v>28</v>
      </c>
      <c r="S18" s="529">
        <v>0.10977297545827637</v>
      </c>
      <c r="T18" s="536">
        <v>0.10977297545827637</v>
      </c>
      <c r="U18" s="508">
        <v>0.10791702</v>
      </c>
      <c r="V18" s="530">
        <v>64.838899999999995</v>
      </c>
    </row>
    <row r="19" spans="1:22">
      <c r="A19" s="515">
        <v>10</v>
      </c>
      <c r="B19" s="514" t="s">
        <v>546</v>
      </c>
      <c r="C19" s="508">
        <v>252342067.92580003</v>
      </c>
      <c r="D19" s="508">
        <v>238241773.73720002</v>
      </c>
      <c r="E19" s="508">
        <v>5884420.666100001</v>
      </c>
      <c r="F19" s="508">
        <v>8215873.522499999</v>
      </c>
      <c r="G19" s="508">
        <v>0</v>
      </c>
      <c r="H19" s="508">
        <v>254884367.89739993</v>
      </c>
      <c r="I19" s="508">
        <v>239445012.26979998</v>
      </c>
      <c r="J19" s="508">
        <v>6092149.2598999999</v>
      </c>
      <c r="K19" s="508">
        <v>9347206.3677000105</v>
      </c>
      <c r="L19" s="508">
        <v>0</v>
      </c>
      <c r="M19" s="508">
        <v>6238516.8246348798</v>
      </c>
      <c r="N19" s="508">
        <v>890174.83714139997</v>
      </c>
      <c r="O19" s="508">
        <v>631334.21934171009</v>
      </c>
      <c r="P19" s="508">
        <v>4717007.7681517703</v>
      </c>
      <c r="Q19" s="508">
        <v>0</v>
      </c>
      <c r="R19" s="508">
        <v>15622</v>
      </c>
      <c r="S19" s="529">
        <v>0.19764170542435663</v>
      </c>
      <c r="T19" s="536">
        <v>0.23312466499309997</v>
      </c>
      <c r="U19" s="536">
        <v>0.16433712070884801</v>
      </c>
      <c r="V19" s="530">
        <v>71.524900000000002</v>
      </c>
    </row>
    <row r="20" spans="1:22" ht="24">
      <c r="A20" s="513">
        <v>10.1</v>
      </c>
      <c r="B20" s="512" t="s">
        <v>550</v>
      </c>
      <c r="C20" s="508">
        <v>0</v>
      </c>
      <c r="D20" s="508">
        <v>0</v>
      </c>
      <c r="E20" s="508">
        <v>0</v>
      </c>
      <c r="F20" s="508">
        <v>0</v>
      </c>
      <c r="G20" s="508">
        <v>0</v>
      </c>
      <c r="H20" s="508">
        <v>0</v>
      </c>
      <c r="I20" s="508">
        <v>0</v>
      </c>
      <c r="J20" s="508">
        <v>0</v>
      </c>
      <c r="K20" s="508">
        <v>0</v>
      </c>
      <c r="L20" s="508">
        <v>0</v>
      </c>
      <c r="M20" s="508">
        <v>0</v>
      </c>
      <c r="N20" s="508">
        <v>0</v>
      </c>
      <c r="O20" s="508">
        <v>0</v>
      </c>
      <c r="P20" s="508">
        <v>0</v>
      </c>
      <c r="Q20" s="508">
        <v>0</v>
      </c>
      <c r="R20" s="508">
        <v>0</v>
      </c>
      <c r="S20" s="529">
        <v>0</v>
      </c>
      <c r="T20" s="508">
        <v>0</v>
      </c>
      <c r="U20" s="508">
        <v>0</v>
      </c>
      <c r="V20" s="530">
        <v>0</v>
      </c>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vt:lpstr>
      <vt:lpstr>1. key ratios</vt:lpstr>
      <vt:lpstr>2. SOFP</vt:lpstr>
      <vt:lpstr>3. SOPL</vt:lpstr>
      <vt:lpstr>4. Off-balance</vt:lpstr>
      <vt:lpstr>5. RWA</vt:lpstr>
      <vt:lpstr>6. Administrators-shareholders</vt:lpstr>
      <vt:lpstr>7. LI1</vt:lpstr>
      <vt:lpstr>8. LI2</vt:lpstr>
      <vt:lpstr>9. Capital</vt:lpstr>
      <vt:lpstr>9.1. Capital Requirements</vt:lpstr>
      <vt:lpstr>10. CC2</vt:lpstr>
      <vt:lpstr>11. CRWA</vt:lpstr>
      <vt:lpstr>12. CRM</vt:lpstr>
      <vt:lpstr>13. CRME</vt:lpstr>
      <vt:lpstr>14. LCR</vt:lpstr>
      <vt:lpstr>15. CCR</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Aleksandre Khakhanashvili</dc:creator>
  <cp:lastModifiedBy>Aleksandre Khakhanashvili</cp:lastModifiedBy>
  <dcterms:created xsi:type="dcterms:W3CDTF">2006-09-16T00:00:00Z</dcterms:created>
  <dcterms:modified xsi:type="dcterms:W3CDTF">2024-11-08T06:50:46Z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