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filesrv\financedep\FinanceDep\IFRS Transformation Project\FSF\IFRS Pillar\20240331\To_Send&amp;Upload\"/>
    </mc:Choice>
  </mc:AlternateContent>
  <xr:revisionPtr revIDLastSave="0" documentId="13_ncr:1_{77868075-443D-4006-B32F-9A7DF86D7C19}" xr6:coauthVersionLast="47" xr6:coauthVersionMax="47" xr10:uidLastSave="{00000000-0000-0000-0000-000000000000}"/>
  <bookViews>
    <workbookView xWindow="-120" yWindow="-120" windowWidth="29040" windowHeight="15840" tabRatio="919" activeTab="1" xr2:uid="{00000000-000D-0000-FFFF-FFFF00000000}"/>
  </bookViews>
  <sheets>
    <sheet name="Info" sheetId="82" r:id="rId1"/>
    <sheet name="1. key ratios" sheetId="84" r:id="rId2"/>
    <sheet name="2. SOFP" sheetId="108" r:id="rId3"/>
    <sheet name="3. SOPL" sheetId="109" r:id="rId4"/>
    <sheet name="4. Off-balance" sheetId="110" r:id="rId5"/>
    <sheet name="5. RWA" sheetId="86" r:id="rId6"/>
    <sheet name="6. Administrators-shareholders" sheetId="52" r:id="rId7"/>
    <sheet name="7. LI1" sheetId="88" r:id="rId8"/>
    <sheet name="8. LI2" sheetId="73" r:id="rId9"/>
    <sheet name="9. Capital" sheetId="89" r:id="rId10"/>
    <sheet name="9.1. Capital Requirements" sheetId="94" r:id="rId11"/>
    <sheet name="10. CC2" sheetId="69" r:id="rId12"/>
    <sheet name="11. CRWA" sheetId="90" r:id="rId13"/>
    <sheet name="12. CRM" sheetId="64" r:id="rId14"/>
    <sheet name="13. CRME" sheetId="91" r:id="rId15"/>
    <sheet name="14. LCR" sheetId="93" r:id="rId16"/>
    <sheet name="15. CCR"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definedNames>
    <definedName name="_cur1">#REF!</definedName>
    <definedName name="_cur2">#REF!</definedName>
    <definedName name="_sum1">#REF!</definedName>
    <definedName name="_sum2">#REF!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9">#REF!</definedName>
    <definedName name="ACC_BALACC" localSheetId="10">#REF!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9">#REF!</definedName>
    <definedName name="ACC_CRS" localSheetId="10">#REF!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9">#REF!</definedName>
    <definedName name="ACC_DBS" localSheetId="10">#REF!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9">#REF!</definedName>
    <definedName name="ACC_ISO" localSheetId="10">#REF!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9">#REF!</definedName>
    <definedName name="ACC_SALDO" localSheetId="10">#REF!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9">#REF!</definedName>
    <definedName name="BS_BALACC" localSheetId="10">#REF!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9">#REF!</definedName>
    <definedName name="BS_BALANCE" localSheetId="10">#REF!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9">#REF!</definedName>
    <definedName name="BS_CR" localSheetId="10">#REF!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9">#REF!</definedName>
    <definedName name="BS_CR_EQU" localSheetId="10">#REF!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9">#REF!</definedName>
    <definedName name="BS_DB" localSheetId="10">#REF!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9">#REF!</definedName>
    <definedName name="BS_DB_EQU" localSheetId="10">#REF!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9">#REF!</definedName>
    <definedName name="BS_DT" localSheetId="10">#REF!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9">#REF!</definedName>
    <definedName name="BS_ISO" localSheetId="10">#REF!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9">#REF!</definedName>
    <definedName name="CurrentDate" localSheetId="10">#REF!</definedName>
    <definedName name="CurrentDate" localSheetId="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C18" i="115" l="1"/>
  <c r="C15" i="114"/>
  <c r="H9" i="113"/>
  <c r="H10" i="113"/>
  <c r="H11" i="113"/>
  <c r="H12" i="113"/>
  <c r="H13" i="113"/>
  <c r="H14" i="113"/>
  <c r="H15" i="113"/>
  <c r="H16" i="113"/>
  <c r="H17" i="113"/>
  <c r="H19" i="113"/>
  <c r="H20" i="113"/>
  <c r="H21" i="113"/>
  <c r="H22" i="113"/>
  <c r="H23" i="113"/>
  <c r="H24" i="113"/>
  <c r="H25" i="113"/>
  <c r="H26" i="113"/>
  <c r="H27" i="113"/>
  <c r="H28" i="113"/>
  <c r="H29" i="113"/>
  <c r="H30" i="113"/>
  <c r="H31" i="113"/>
  <c r="H32" i="113"/>
  <c r="F34" i="113"/>
  <c r="G34" i="113"/>
  <c r="H14" i="112"/>
  <c r="H15" i="112"/>
  <c r="H17" i="112"/>
  <c r="H18" i="112"/>
  <c r="H19" i="112"/>
  <c r="F21" i="112"/>
  <c r="G21" i="112"/>
  <c r="H9" i="111"/>
  <c r="H10" i="111"/>
  <c r="H11" i="111"/>
  <c r="H12" i="111"/>
  <c r="H15" i="111"/>
  <c r="H16" i="111"/>
  <c r="H18" i="111"/>
  <c r="H19" i="111"/>
  <c r="H20" i="111"/>
  <c r="B1" i="97" l="1"/>
  <c r="B1" i="95" l="1"/>
  <c r="B1" i="92"/>
  <c r="B1" i="93"/>
  <c r="B1" i="64"/>
  <c r="B1" i="90"/>
  <c r="B1" i="69"/>
  <c r="B1" i="94"/>
  <c r="B1" i="89"/>
  <c r="B1" i="73"/>
  <c r="B1" i="88"/>
  <c r="B1" i="52"/>
  <c r="B1" i="86"/>
  <c r="G5" i="86"/>
  <c r="F5" i="86"/>
  <c r="E5" i="86"/>
  <c r="D5" i="86"/>
  <c r="G5" i="84"/>
  <c r="F5" i="84"/>
  <c r="E5" i="84"/>
  <c r="D5" i="84"/>
  <c r="C5" i="84"/>
  <c r="B1" i="91" l="1"/>
  <c r="B1" i="84"/>
  <c r="H8" i="112" l="1"/>
  <c r="E9" i="92"/>
  <c r="E11" i="92"/>
  <c r="E16" i="92"/>
  <c r="E18" i="92"/>
  <c r="H10" i="112"/>
  <c r="H11" i="112"/>
  <c r="H12" i="112"/>
  <c r="E10" i="92"/>
  <c r="E12" i="92"/>
  <c r="E17" i="92"/>
  <c r="E19" i="92"/>
  <c r="H9" i="112"/>
  <c r="V18" i="64" l="1"/>
  <c r="C30" i="95"/>
  <c r="C26" i="95"/>
  <c r="V19" i="64"/>
  <c r="N15" i="92"/>
  <c r="C14" i="92"/>
  <c r="E15" i="92"/>
  <c r="E14" i="92" s="1"/>
  <c r="G7" i="92"/>
  <c r="V17" i="64"/>
  <c r="J21" i="64"/>
  <c r="I21" i="64"/>
  <c r="N12" i="92"/>
  <c r="C7" i="92"/>
  <c r="E8" i="92"/>
  <c r="E7" i="92" s="1"/>
  <c r="V12" i="64"/>
  <c r="R21" i="64"/>
  <c r="U21" i="64"/>
  <c r="H23" i="112"/>
  <c r="V11" i="64"/>
  <c r="Q21" i="64"/>
  <c r="V16" i="64"/>
  <c r="H17" i="111"/>
  <c r="V15" i="64"/>
  <c r="V8" i="64"/>
  <c r="N21" i="64"/>
  <c r="V13" i="64"/>
  <c r="S21" i="64"/>
  <c r="H13" i="111"/>
  <c r="J7" i="92"/>
  <c r="C21" i="112"/>
  <c r="E21" i="64"/>
  <c r="T21" i="64"/>
  <c r="H16" i="112"/>
  <c r="G21" i="64"/>
  <c r="N17" i="92"/>
  <c r="F7" i="92"/>
  <c r="N8" i="92"/>
  <c r="I7" i="92"/>
  <c r="L21" i="64"/>
  <c r="M7" i="92"/>
  <c r="K21" i="64"/>
  <c r="V10" i="64"/>
  <c r="P21" i="64"/>
  <c r="V9" i="64"/>
  <c r="O21" i="64"/>
  <c r="V20" i="64"/>
  <c r="H21" i="64"/>
  <c r="C21" i="64"/>
  <c r="V7" i="64"/>
  <c r="M21" i="64"/>
  <c r="L7" i="92"/>
  <c r="F21" i="64"/>
  <c r="D21" i="64"/>
  <c r="V14" i="64"/>
  <c r="H7" i="92"/>
  <c r="N19" i="92"/>
  <c r="N10" i="92"/>
  <c r="K7" i="92"/>
  <c r="N20" i="92"/>
  <c r="N18" i="92"/>
  <c r="N16" i="92"/>
  <c r="N13" i="92"/>
  <c r="N11" i="92"/>
  <c r="N9" i="92"/>
  <c r="E21" i="92" l="1"/>
  <c r="C21" i="92"/>
  <c r="N14" i="92"/>
  <c r="V21" i="64"/>
  <c r="N7" i="92"/>
  <c r="N21" i="92" l="1"/>
  <c r="C34" i="113" l="1"/>
  <c r="H22" i="112" l="1"/>
  <c r="H21" i="92" l="1"/>
  <c r="I21" i="92"/>
  <c r="J21" i="92"/>
  <c r="G21" i="92"/>
  <c r="M21" i="92"/>
  <c r="K21" i="92"/>
  <c r="F21" i="92"/>
  <c r="L21" i="92"/>
  <c r="C18" i="95" l="1"/>
  <c r="C22" i="111" l="1"/>
  <c r="H8" i="111" l="1"/>
  <c r="H21" i="111" l="1"/>
  <c r="H13" i="112" l="1"/>
  <c r="F22" i="111"/>
  <c r="E22" i="111"/>
  <c r="H14" i="111" l="1"/>
  <c r="H22" i="111" s="1"/>
  <c r="D22" i="111"/>
  <c r="G21" i="97"/>
  <c r="G39" i="97" s="1"/>
  <c r="G37" i="97"/>
  <c r="G22" i="111"/>
  <c r="H7" i="112"/>
  <c r="E21" i="112"/>
  <c r="H18" i="113" l="1"/>
  <c r="E34" i="113"/>
  <c r="H8" i="113"/>
  <c r="H7" i="113" l="1"/>
  <c r="D15" i="114" l="1"/>
  <c r="C5" i="73" l="1"/>
  <c r="C8" i="73" s="1"/>
  <c r="C13" i="73" s="1"/>
  <c r="C36" i="95" l="1"/>
  <c r="C38" i="95" s="1"/>
  <c r="H20" i="112" l="1"/>
  <c r="H21" i="112" s="1"/>
  <c r="D21" i="112"/>
  <c r="H33" i="113" l="1"/>
  <c r="D34" i="113"/>
  <c r="H34" i="113" s="1"/>
</calcChain>
</file>

<file path=xl/sharedStrings.xml><?xml version="1.0" encoding="utf-8"?>
<sst xmlns="http://schemas.openxmlformats.org/spreadsheetml/2006/main" count="1216" uniqueCount="744">
  <si>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</si>
  <si>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</si>
  <si>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</si>
  <si>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</si>
  <si>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</si>
  <si>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</si>
  <si>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</si>
  <si>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</si>
  <si>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</si>
  <si>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</si>
  <si>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</si>
  <si>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</si>
  <si>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</si>
  <si>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</si>
  <si>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</si>
  <si>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</si>
  <si>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</si>
  <si>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</si>
  <si>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</si>
  <si>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</si>
  <si>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</si>
  <si>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</si>
  <si>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</si>
  <si>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</si>
  <si>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</si>
  <si>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</si>
  <si>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</si>
  <si>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</si>
  <si>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</si>
  <si>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</si>
  <si>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</si>
  <si>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</si>
  <si>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</si>
  <si>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</si>
  <si>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</si>
  <si>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</si>
  <si>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</si>
  <si>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</si>
  <si>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</si>
  <si>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</si>
  <si>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</si>
  <si>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</si>
  <si>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</si>
  <si>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</si>
  <si>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</si>
  <si>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</si>
  <si>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</si>
  <si>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</si>
  <si>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</si>
  <si>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</si>
  <si>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</si>
  <si>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</si>
  <si>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</si>
  <si>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</si>
  <si>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</si>
  <si>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</si>
  <si>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</si>
  <si>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</si>
  <si>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</si>
  <si>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</si>
  <si>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</si>
  <si>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</si>
  <si>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</si>
  <si>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</si>
  <si>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</si>
  <si>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</si>
  <si>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</si>
  <si>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</si>
  <si>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</si>
  <si>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</si>
  <si>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</si>
  <si>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</si>
  <si>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</si>
  <si>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</si>
  <si>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</si>
  <si>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</si>
  <si>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</si>
  <si>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</si>
  <si>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</si>
  <si>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</si>
  <si>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</si>
  <si>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</si>
  <si>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</si>
  <si>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</si>
  <si>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</si>
  <si>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</si>
  <si>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</si>
  <si>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</si>
  <si>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</si>
  <si>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</si>
  <si>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</si>
  <si>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</si>
  <si>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</si>
  <si>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</si>
  <si>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</si>
  <si>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</si>
  <si>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</si>
  <si>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</si>
  <si>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</si>
  <si>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</si>
  <si>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</si>
  <si>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</si>
  <si>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</si>
  <si>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</si>
  <si>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</si>
  <si>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</si>
  <si>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</si>
  <si>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</si>
  <si>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</si>
  <si>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</si>
  <si>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</si>
  <si>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</si>
  <si>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</si>
  <si>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</si>
  <si>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</si>
  <si>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</si>
  <si>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</si>
  <si>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</si>
  <si>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</si>
  <si>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</si>
  <si>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</si>
  <si>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</si>
  <si>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</si>
  <si>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</si>
  <si>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</si>
  <si>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</si>
  <si>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</si>
  <si>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</si>
  <si>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</si>
  <si>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</si>
  <si>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</si>
  <si>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</si>
  <si>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</si>
  <si>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</si>
  <si>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</si>
  <si>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</si>
  <si>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</si>
  <si>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</si>
  <si>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</si>
  <si>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</si>
  <si>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</si>
  <si>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</si>
  <si>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</si>
  <si>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</si>
  <si>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</si>
  <si>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</si>
  <si>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</si>
  <si>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</si>
  <si>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</si>
  <si>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</si>
  <si>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</si>
  <si>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</si>
  <si>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</si>
  <si>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</si>
  <si>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</si>
  <si>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</si>
  <si>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</si>
  <si>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</si>
  <si>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</si>
  <si>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</si>
  <si>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</si>
  <si>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</si>
  <si>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</si>
  <si>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</si>
  <si>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</si>
  <si>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</si>
  <si>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</si>
  <si>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</si>
  <si>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</si>
  <si>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</si>
  <si>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</si>
  <si>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</si>
  <si>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</si>
  <si>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</si>
  <si>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</si>
  <si>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</si>
  <si>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</si>
  <si>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</si>
  <si>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</si>
  <si>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</si>
  <si>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</si>
  <si>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</si>
  <si>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</si>
  <si>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</si>
  <si>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</si>
  <si>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</si>
  <si>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</si>
  <si>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</si>
  <si>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</si>
  <si>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</si>
  <si>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</si>
  <si>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</si>
  <si>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</si>
  <si>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</si>
  <si>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</si>
  <si>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</si>
  <si>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</si>
  <si>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</si>
  <si>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</si>
  <si>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</si>
  <si>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</si>
  <si>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</si>
  <si>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</si>
  <si>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</si>
  <si>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</si>
  <si>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</si>
  <si>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</si>
  <si>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</si>
  <si>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</si>
  <si>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</si>
  <si>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</si>
  <si>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</si>
  <si>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</si>
  <si>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</si>
  <si>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</si>
  <si>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</si>
  <si>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</si>
  <si>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</si>
  <si>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</si>
  <si>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</si>
  <si>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</si>
  <si>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</si>
  <si>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</si>
  <si>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</si>
  <si>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</si>
  <si>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</si>
  <si>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</si>
  <si>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</si>
  <si>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</si>
  <si>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</si>
  <si>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</si>
  <si>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</si>
  <si>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</si>
  <si>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</si>
  <si>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</si>
  <si>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</si>
  <si>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</si>
  <si>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</si>
  <si>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</si>
  <si>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</si>
  <si>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</si>
  <si>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</si>
  <si>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</si>
  <si>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</si>
  <si>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</si>
  <si>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</si>
  <si>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</si>
  <si>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</si>
  <si>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</si>
  <si>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</si>
  <si>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</si>
  <si>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</si>
  <si>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</si>
  <si>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</si>
  <si>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</si>
  <si>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</si>
  <si>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</si>
  <si>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</si>
  <si>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</si>
  <si>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</si>
  <si>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</si>
  <si>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</si>
  <si>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</si>
  <si>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</si>
  <si>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</si>
  <si>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</si>
  <si>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</si>
  <si>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</si>
  <si>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</si>
  <si>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</si>
  <si>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</si>
  <si>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</si>
  <si>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</si>
  <si>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</si>
  <si>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</si>
  <si>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</si>
  <si>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</si>
  <si>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</si>
  <si>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</si>
  <si>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</si>
  <si>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</si>
  <si>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</si>
  <si>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</si>
  <si>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</si>
  <si>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</si>
  <si>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</si>
  <si>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</si>
  <si>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</si>
  <si>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</si>
  <si>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</si>
  <si>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</si>
  <si>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</si>
  <si>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</si>
  <si>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</si>
  <si>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</si>
  <si>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</si>
  <si>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</si>
  <si>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</si>
  <si>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</si>
  <si>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</si>
  <si>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</si>
  <si>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</si>
  <si>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</si>
  <si>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</si>
  <si>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</si>
  <si>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</si>
  <si>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</si>
  <si>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</si>
  <si>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</si>
  <si>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</si>
  <si>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</si>
  <si>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</si>
  <si>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</si>
  <si>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</si>
  <si>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</si>
  <si>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</si>
  <si>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</si>
  <si>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</si>
  <si>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</si>
  <si>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</si>
  <si>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</si>
  <si>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</si>
  <si>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</si>
  <si>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</si>
  <si>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</si>
  <si>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</si>
  <si>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</si>
  <si>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</si>
  <si>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</si>
  <si>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</si>
  <si>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</si>
  <si>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</si>
  <si>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</si>
  <si>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</si>
  <si>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</si>
  <si>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</si>
  <si>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</si>
  <si>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</si>
  <si>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</si>
  <si>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</si>
  <si>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</si>
  <si>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</si>
  <si>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</si>
  <si>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</si>
  <si>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</si>
  <si>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</si>
  <si>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</si>
  <si>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</si>
  <si>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</si>
  <si>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</si>
  <si>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</si>
  <si>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</si>
  <si>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</si>
  <si>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</si>
  <si>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</si>
  <si>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</si>
  <si>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</si>
  <si>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</si>
  <si>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</si>
  <si>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</si>
  <si>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</si>
  <si>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</si>
  <si>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</si>
  <si>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</si>
  <si>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</si>
  <si>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</si>
  <si>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</si>
  <si>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</si>
  <si>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</si>
  <si>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</si>
  <si>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</si>
  <si>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</si>
  <si>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</si>
  <si>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</si>
  <si>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</si>
  <si>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</si>
  <si>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</si>
  <si>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</si>
  <si>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</si>
  <si>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</si>
  <si>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</si>
  <si>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</si>
  <si>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</si>
  <si>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</si>
  <si>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</si>
  <si>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</si>
  <si>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</si>
  <si>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</si>
  <si>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</si>
  <si>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</si>
  <si>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</si>
  <si>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</si>
  <si>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</si>
  <si>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</si>
  <si>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</si>
  <si>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</si>
  <si>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</si>
  <si>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</si>
  <si>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</si>
  <si>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</si>
  <si>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</si>
  <si>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</si>
  <si>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</si>
  <si>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</si>
  <si>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</si>
  <si>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</si>
  <si>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</si>
  <si>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</si>
  <si>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</si>
  <si>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</si>
  <si>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</si>
  <si>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</si>
  <si>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</si>
  <si>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</si>
  <si>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</si>
  <si>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</si>
  <si>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</si>
  <si>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</si>
  <si>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</si>
  <si>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</si>
  <si>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</si>
  <si>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</si>
  <si>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</si>
  <si>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</si>
  <si>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</si>
  <si>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</si>
  <si>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</si>
  <si>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</si>
  <si>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</si>
  <si>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</si>
  <si>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</si>
  <si>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</si>
  <si>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</si>
  <si>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</si>
  <si>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</si>
  <si>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</si>
  <si>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</si>
  <si>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</si>
  <si>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</si>
  <si>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</si>
  <si>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</si>
  <si>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</si>
  <si>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</si>
  <si>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</si>
  <si>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</si>
  <si>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</si>
  <si>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</si>
  <si>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</si>
  <si>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</si>
  <si>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</si>
  <si>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</si>
  <si>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</si>
  <si>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</si>
  <si>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</si>
  <si>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</si>
  <si>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</si>
  <si>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</si>
  <si>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</si>
  <si>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</si>
  <si>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</si>
  <si>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</si>
  <si>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</si>
  <si>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</si>
  <si>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</si>
  <si>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</si>
  <si>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</si>
  <si>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</si>
  <si>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</si>
  <si>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</si>
  <si>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</si>
  <si>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</si>
  <si>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</si>
  <si>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</si>
  <si>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</si>
  <si>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</si>
  <si>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</si>
  <si>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</si>
  <si>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</si>
  <si>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</si>
  <si>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</si>
  <si>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</si>
  <si>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</si>
  <si>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</si>
  <si>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</si>
  <si>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</si>
  <si>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</si>
  <si>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</si>
  <si>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</si>
  <si>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</si>
  <si>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</si>
  <si>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</si>
  <si>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</si>
  <si>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</si>
  <si>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</si>
  <si>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</si>
  <si>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</si>
  <si>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</si>
  <si>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</si>
  <si>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</si>
  <si>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</si>
  <si>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</si>
  <si>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</si>
  <si>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</si>
  <si>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</si>
  <si>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</si>
  <si>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</si>
  <si>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</si>
  <si>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</si>
  <si>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</si>
  <si>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</si>
  <si>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</si>
  <si>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</si>
  <si>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</si>
  <si>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</si>
  <si>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</si>
  <si>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</si>
  <si>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</si>
  <si>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</si>
  <si>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</si>
  <si>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</si>
  <si>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</si>
  <si>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</si>
  <si>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</si>
  <si>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</si>
  <si>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</si>
  <si>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</si>
  <si>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</si>
  <si>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</si>
  <si>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</si>
  <si>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</si>
  <si>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</si>
  <si>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</si>
  <si>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</si>
  <si>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</si>
  <si>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</si>
  <si>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</si>
  <si>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</si>
  <si>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</si>
  <si>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</si>
  <si>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</si>
  <si>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</si>
  <si>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</si>
  <si>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</si>
  <si>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</si>
  <si>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</si>
  <si>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</si>
  <si>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</si>
  <si>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</si>
  <si>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</si>
  <si>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</si>
  <si>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</si>
  <si>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</si>
  <si>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</si>
  <si>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</si>
  <si>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</si>
  <si>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</si>
  <si>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</si>
  <si>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</si>
  <si>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</si>
  <si>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</si>
  <si>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</si>
  <si>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</si>
  <si>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</si>
  <si>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</si>
  <si>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</si>
  <si>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</si>
  <si>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</si>
  <si>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</si>
  <si>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</si>
  <si>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</si>
  <si>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</si>
  <si>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</si>
  <si>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</si>
  <si>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</si>
  <si>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</si>
  <si>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</si>
  <si>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</si>
  <si>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</si>
  <si>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</si>
  <si>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</si>
  <si>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</si>
  <si>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</si>
  <si>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</si>
  <si>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</si>
  <si>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</si>
  <si>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</si>
  <si>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</si>
  <si>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</si>
  <si>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</si>
  <si>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</si>
  <si>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</si>
  <si>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</si>
  <si>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</si>
  <si>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</si>
  <si>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</si>
  <si>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</si>
  <si>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</si>
  <si>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</si>
  <si>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</si>
  <si>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</si>
  <si>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</si>
  <si>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</si>
  <si>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</si>
  <si>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</si>
  <si>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</si>
  <si>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</si>
  <si>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</si>
  <si>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</si>
  <si>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</si>
  <si>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</si>
  <si>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</si>
  <si>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</si>
  <si>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</si>
  <si>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</si>
  <si>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</si>
  <si>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</si>
  <si>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</si>
  <si>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</si>
  <si>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</si>
  <si>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</si>
  <si>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</si>
  <si>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</si>
  <si>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</si>
  <si>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</si>
  <si>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</si>
  <si>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</si>
  <si>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</si>
  <si>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</si>
  <si>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</si>
  <si>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</si>
  <si>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</si>
  <si>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</si>
  <si>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</si>
  <si>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</si>
  <si>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</si>
  <si>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</si>
  <si>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</si>
  <si>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</si>
  <si>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</si>
  <si>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</si>
  <si>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</si>
  <si>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</si>
  <si>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</si>
  <si>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</si>
  <si>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</si>
  <si>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</si>
  <si>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</si>
  <si>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</si>
  <si>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</si>
  <si>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</si>
  <si>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</si>
  <si>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</si>
  <si>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</si>
  <si>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</si>
  <si>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</si>
  <si>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</si>
  <si>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</si>
  <si>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</si>
  <si>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</si>
  <si>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</si>
  <si>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</si>
  <si>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</si>
  <si>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</si>
  <si>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</si>
  <si>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</si>
  <si>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</si>
  <si>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</si>
  <si>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</si>
  <si>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</si>
  <si>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</si>
  <si>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</si>
  <si>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</si>
  <si>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</si>
  <si>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</si>
  <si>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</si>
  <si>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</si>
  <si>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</si>
  <si>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</si>
  <si>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</si>
  <si>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</si>
  <si>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</si>
  <si>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</si>
  <si>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</si>
  <si>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</si>
  <si>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</si>
  <si>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</si>
  <si>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</si>
  <si>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</si>
  <si>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</si>
  <si>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</si>
  <si>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</si>
  <si>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</si>
  <si>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</si>
  <si>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</si>
  <si>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</si>
  <si>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</si>
  <si>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</si>
  <si>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</si>
  <si>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</si>
  <si>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</si>
  <si>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</si>
  <si>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</si>
  <si>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</si>
  <si>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</si>
  <si>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</si>
  <si>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</si>
  <si>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</si>
  <si>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</si>
  <si>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</si>
  <si>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</si>
  <si>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</si>
  <si>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</si>
  <si>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Terabank</t>
  </si>
  <si>
    <t xml:space="preserve">Table 9 (Capital), N38 </t>
  </si>
  <si>
    <t xml:space="preserve">Table 9 (Capital), N2 </t>
  </si>
  <si>
    <t xml:space="preserve">Table 9 (Capital), N6 </t>
  </si>
  <si>
    <t>Sheikh Nahayan Mabarak Al Nahayan</t>
  </si>
  <si>
    <t>Thea Lortkipanidze</t>
  </si>
  <si>
    <t>https://terabank.ge</t>
  </si>
  <si>
    <t>H. H. Sheikh Nahayan Mabarak Al Nahayan</t>
  </si>
  <si>
    <t>H. H. Sheikh Mansoor Bin Zayed Bin Sultan Al-Nahyan</t>
  </si>
  <si>
    <t>H. E. Sheikh Mohamed Buti Al Hamed</t>
  </si>
  <si>
    <t>LTD "Investment Trading Group"</t>
  </si>
  <si>
    <t/>
  </si>
  <si>
    <t xml:space="preserve"> </t>
  </si>
  <si>
    <t xml:space="preserve">                                                                                                                                                                                                                                                                                                                                                                                                                                                                                                                                                                                                                                                                                                                                                                                                                                                                        </t>
  </si>
  <si>
    <t>Non-independent chair</t>
  </si>
  <si>
    <t>Abhijit Choudhury</t>
  </si>
  <si>
    <t>Non-independent member</t>
  </si>
  <si>
    <t>Seit Devdariani</t>
  </si>
  <si>
    <t>Gerlof de Korte</t>
  </si>
  <si>
    <t>Independent member</t>
  </si>
  <si>
    <t>Nana Mikashavidze</t>
  </si>
  <si>
    <t>Teona Mikadze</t>
  </si>
  <si>
    <t>Tea Lortkipanidze</t>
  </si>
  <si>
    <t>Chief Executive Officer</t>
  </si>
  <si>
    <t>Sophia Jugeli</t>
  </si>
  <si>
    <t>Chief Financial Officer</t>
  </si>
  <si>
    <t>Teimuraz Abuladze</t>
  </si>
  <si>
    <t>Chief Risks Officer</t>
  </si>
  <si>
    <t>Vakhtang Khutsishvili</t>
  </si>
  <si>
    <t>Chief Operating Officer</t>
  </si>
  <si>
    <t>David Verulashvili</t>
  </si>
  <si>
    <t>Chief Commercial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</si>
</sst>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00_);_(* \(#,##0.0000\);_(* &quot;-&quot;??_);_(@_)"/>
  </numFmts>
  <fonts count="13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i/>
      <sz val="10"/>
      <color theme="1"/>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2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9"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4" fillId="65" borderId="36" applyNumberFormat="0" applyAlignment="0" applyProtection="0"/>
    <xf numFmtId="0" fontId="25" fillId="10" borderId="32"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0" fontId="24"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0" fontId="25" fillId="10" borderId="32"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0" fontId="24" fillId="65" borderId="3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7" applyNumberFormat="0" applyAlignment="0" applyProtection="0">
      <alignment horizontal="left" vertical="center"/>
    </xf>
    <xf numFmtId="0" fontId="37" fillId="0" borderId="27" applyNumberFormat="0" applyAlignment="0" applyProtection="0">
      <alignment horizontal="left" vertical="center"/>
    </xf>
    <xf numFmtId="168" fontId="37" fillId="0" borderId="27"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38" applyNumberFormat="0" applyFill="0" applyAlignment="0" applyProtection="0"/>
    <xf numFmtId="169" fontId="38" fillId="0" borderId="38" applyNumberFormat="0" applyFill="0" applyAlignment="0" applyProtection="0"/>
    <xf numFmtId="0"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0" fontId="38" fillId="0" borderId="38" applyNumberFormat="0" applyFill="0" applyAlignment="0" applyProtection="0"/>
    <xf numFmtId="0" fontId="39" fillId="0" borderId="39" applyNumberFormat="0" applyFill="0" applyAlignment="0" applyProtection="0"/>
    <xf numFmtId="169" fontId="39" fillId="0" borderId="39" applyNumberFormat="0" applyFill="0" applyAlignment="0" applyProtection="0"/>
    <xf numFmtId="0"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0" fontId="39" fillId="0" borderId="39" applyNumberFormat="0" applyFill="0" applyAlignment="0" applyProtection="0"/>
    <xf numFmtId="0" fontId="40" fillId="0" borderId="40" applyNumberFormat="0" applyFill="0" applyAlignment="0" applyProtection="0"/>
    <xf numFmtId="169"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9"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0" fontId="49" fillId="43" borderId="35"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1" applyNumberFormat="0" applyFill="0" applyAlignment="0" applyProtection="0"/>
    <xf numFmtId="0" fontId="53" fillId="0" borderId="3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0" fontId="52" fillId="0" borderId="4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0" fontId="52" fillId="0" borderId="41"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2"/>
    <xf numFmtId="169" fontId="9" fillId="0" borderId="42"/>
    <xf numFmtId="168" fontId="9" fillId="0" borderId="42"/>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168"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168" fontId="2" fillId="0" borderId="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169"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169"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168" fontId="2" fillId="0" borderId="0"/>
    <xf numFmtId="168" fontId="2" fillId="0" borderId="0"/>
    <xf numFmtId="0" fontId="2"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9"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9"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8" fillId="0" borderId="46"/>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3" fillId="0" borderId="0"/>
  </cellStyleXfs>
  <cellXfs count="661">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5" xfId="0" applyFont="1" applyBorder="1" applyAlignment="1">
      <alignment horizontal="right" vertical="center" wrapText="1"/>
    </xf>
    <xf numFmtId="0" fontId="2" fillId="0" borderId="13" xfId="0" applyFont="1" applyBorder="1" applyAlignment="1">
      <alignment vertical="center" wrapText="1"/>
    </xf>
    <xf numFmtId="0" fontId="2" fillId="0" borderId="15" xfId="0" applyFont="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Border="1" applyAlignment="1" applyProtection="1">
      <alignment vertical="center" wrapText="1"/>
      <protection locked="0"/>
    </xf>
    <xf numFmtId="0" fontId="2" fillId="0" borderId="0" xfId="0" applyFont="1" applyAlignment="1">
      <alignment horizontal="right"/>
    </xf>
    <xf numFmtId="0" fontId="88"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5" xfId="0" applyFont="1" applyBorder="1" applyAlignment="1">
      <alignment horizontal="center" vertical="center" wrapText="1"/>
    </xf>
    <xf numFmtId="0" fontId="84" fillId="0" borderId="3" xfId="0" applyFont="1" applyBorder="1" applyAlignment="1">
      <alignment vertical="center" wrapText="1"/>
    </xf>
    <xf numFmtId="0" fontId="84" fillId="0" borderId="18" xfId="0" applyFont="1" applyBorder="1" applyAlignment="1">
      <alignment horizontal="center" vertical="center" wrapText="1"/>
    </xf>
    <xf numFmtId="0" fontId="86" fillId="0" borderId="19"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2" xfId="0" applyFont="1" applyBorder="1"/>
    <xf numFmtId="0" fontId="2" fillId="0" borderId="15" xfId="0" applyFont="1" applyBorder="1" applyAlignment="1">
      <alignment vertical="center"/>
    </xf>
    <xf numFmtId="0" fontId="2" fillId="0" borderId="8" xfId="0" applyFont="1" applyBorder="1" applyAlignment="1">
      <alignment wrapText="1"/>
    </xf>
    <xf numFmtId="0" fontId="84" fillId="0" borderId="17" xfId="0" applyFont="1" applyBorder="1"/>
    <xf numFmtId="0" fontId="85" fillId="0" borderId="0" xfId="0" applyFont="1" applyAlignment="1">
      <alignment wrapText="1"/>
    </xf>
    <xf numFmtId="0" fontId="2" fillId="0" borderId="17" xfId="0" applyFont="1" applyBorder="1"/>
    <xf numFmtId="0" fontId="2" fillId="0" borderId="18" xfId="0" applyFont="1" applyBorder="1"/>
    <xf numFmtId="0" fontId="46" fillId="0" borderId="0" xfId="11" applyFont="1" applyAlignment="1">
      <alignment horizontal="right"/>
    </xf>
    <xf numFmtId="0" fontId="45" fillId="0" borderId="13" xfId="11" applyFont="1" applyBorder="1" applyAlignment="1">
      <alignment horizontal="center" vertical="center"/>
    </xf>
    <xf numFmtId="0" fontId="45" fillId="0" borderId="14"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0" xfId="0" applyFont="1" applyAlignment="1">
      <alignment vertical="center"/>
    </xf>
    <xf numFmtId="0" fontId="84" fillId="0" borderId="15"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2"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4" xfId="2" applyNumberFormat="1" applyFont="1" applyFill="1" applyBorder="1" applyAlignment="1" applyProtection="1">
      <alignment horizontal="center" vertical="center"/>
      <protection locked="0"/>
    </xf>
    <xf numFmtId="0" fontId="2" fillId="0" borderId="15"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16"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16"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16"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16"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5"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16"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19" xfId="13" applyFont="1" applyFill="1" applyBorder="1" applyAlignment="1" applyProtection="1">
      <alignment vertical="center" wrapText="1"/>
      <protection locked="0"/>
    </xf>
    <xf numFmtId="193" fontId="2" fillId="36" borderId="20"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55" xfId="0" applyFont="1" applyBorder="1" applyAlignment="1">
      <alignment horizontal="center" vertical="center" wrapText="1"/>
    </xf>
    <xf numFmtId="0" fontId="84" fillId="0" borderId="6" xfId="0" applyFont="1" applyBorder="1" applyAlignment="1">
      <alignment horizontal="center" vertical="center" wrapText="1"/>
    </xf>
    <xf numFmtId="167" fontId="84" fillId="0" borderId="56" xfId="0" applyNumberFormat="1" applyFont="1" applyBorder="1" applyAlignment="1">
      <alignment horizontal="center"/>
    </xf>
    <xf numFmtId="167" fontId="85" fillId="0" borderId="0" xfId="0" applyNumberFormat="1" applyFont="1" applyAlignment="1">
      <alignment horizontal="center"/>
    </xf>
    <xf numFmtId="167" fontId="84" fillId="0" borderId="54" xfId="0" applyNumberFormat="1" applyFont="1" applyBorder="1" applyAlignment="1">
      <alignment horizontal="center"/>
    </xf>
    <xf numFmtId="167" fontId="91" fillId="0" borderId="0" xfId="0" applyNumberFormat="1" applyFont="1" applyAlignment="1">
      <alignment horizontal="center"/>
    </xf>
    <xf numFmtId="167" fontId="84" fillId="0" borderId="57" xfId="0" applyNumberFormat="1" applyFont="1" applyBorder="1" applyAlignment="1">
      <alignment horizontal="center"/>
    </xf>
    <xf numFmtId="167" fontId="89" fillId="0" borderId="0" xfId="0" applyNumberFormat="1" applyFont="1" applyAlignment="1">
      <alignment horizontal="center"/>
    </xf>
    <xf numFmtId="167" fontId="84" fillId="0" borderId="58" xfId="0" applyNumberFormat="1" applyFont="1" applyBorder="1" applyAlignment="1">
      <alignment horizontal="center"/>
    </xf>
    <xf numFmtId="0" fontId="84" fillId="0" borderId="15" xfId="0" applyFont="1" applyBorder="1" applyAlignment="1">
      <alignment vertical="center"/>
    </xf>
    <xf numFmtId="193" fontId="84" fillId="0" borderId="3" xfId="0" applyNumberFormat="1" applyFont="1" applyBorder="1"/>
    <xf numFmtId="0" fontId="2" fillId="3" borderId="18" xfId="9" applyFont="1" applyFill="1" applyBorder="1" applyAlignment="1" applyProtection="1">
      <alignment horizontal="left" vertical="center"/>
      <protection locked="0"/>
    </xf>
    <xf numFmtId="0" fontId="45" fillId="3" borderId="19" xfId="16" applyFont="1" applyFill="1" applyBorder="1" applyProtection="1">
      <protection locked="0"/>
    </xf>
    <xf numFmtId="193" fontId="84" fillId="36" borderId="19" xfId="0" applyNumberFormat="1" applyFont="1" applyFill="1" applyBorder="1"/>
    <xf numFmtId="0" fontId="86" fillId="0" borderId="0" xfId="0" applyFont="1" applyAlignment="1">
      <alignment horizontal="center"/>
    </xf>
    <xf numFmtId="0" fontId="84" fillId="0" borderId="12" xfId="0" applyFont="1" applyBorder="1"/>
    <xf numFmtId="0" fontId="84" fillId="0" borderId="14" xfId="0" applyFont="1" applyBorder="1"/>
    <xf numFmtId="0" fontId="84" fillId="0" borderId="16" xfId="0" applyFont="1" applyBorder="1" applyAlignment="1">
      <alignment horizontal="center" vertical="center"/>
    </xf>
    <xf numFmtId="164" fontId="2" fillId="3" borderId="15"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6" xfId="1" applyNumberFormat="1" applyFont="1" applyFill="1" applyBorder="1" applyAlignment="1" applyProtection="1">
      <alignment horizontal="center" vertical="center" wrapText="1"/>
      <protection locked="0"/>
    </xf>
    <xf numFmtId="0" fontId="2" fillId="3" borderId="15" xfId="5" applyFill="1" applyBorder="1" applyAlignment="1" applyProtection="1">
      <alignment horizontal="right" vertical="center"/>
      <protection locked="0"/>
    </xf>
    <xf numFmtId="193" fontId="84" fillId="0" borderId="15" xfId="0" applyNumberFormat="1" applyFont="1" applyBorder="1"/>
    <xf numFmtId="193" fontId="84" fillId="0" borderId="16" xfId="0" applyNumberFormat="1" applyFont="1" applyBorder="1"/>
    <xf numFmtId="193" fontId="84" fillId="36" borderId="48" xfId="0" applyNumberFormat="1" applyFont="1" applyFill="1" applyBorder="1"/>
    <xf numFmtId="0" fontId="45" fillId="3" borderId="20" xfId="16" applyFont="1" applyFill="1" applyBorder="1" applyProtection="1">
      <protection locked="0"/>
    </xf>
    <xf numFmtId="193" fontId="84" fillId="36" borderId="18" xfId="0" applyNumberFormat="1" applyFont="1" applyFill="1" applyBorder="1"/>
    <xf numFmtId="193" fontId="84" fillId="36" borderId="20" xfId="0" applyNumberFormat="1" applyFont="1" applyFill="1" applyBorder="1"/>
    <xf numFmtId="193" fontId="84" fillId="36" borderId="49" xfId="0" applyNumberFormat="1" applyFont="1" applyFill="1" applyBorder="1"/>
    <xf numFmtId="0" fontId="84" fillId="0" borderId="13" xfId="0" applyFont="1" applyBorder="1"/>
    <xf numFmtId="0" fontId="88" fillId="0" borderId="0" xfId="0" applyFont="1" applyAlignment="1">
      <alignment wrapText="1"/>
    </xf>
    <xf numFmtId="0" fontId="84" fillId="0" borderId="15" xfId="0" applyFont="1" applyBorder="1"/>
    <xf numFmtId="0" fontId="84" fillId="0" borderId="3" xfId="0" applyFont="1" applyBorder="1"/>
    <xf numFmtId="0" fontId="84" fillId="0" borderId="59" xfId="0" applyFont="1" applyBorder="1" applyAlignment="1">
      <alignment wrapText="1"/>
    </xf>
    <xf numFmtId="0" fontId="84" fillId="0" borderId="18" xfId="0" applyFont="1" applyBorder="1"/>
    <xf numFmtId="0" fontId="86" fillId="0" borderId="19" xfId="0" applyFont="1" applyBorder="1"/>
    <xf numFmtId="193" fontId="45" fillId="36" borderId="19" xfId="16" applyNumberFormat="1" applyFont="1" applyFill="1" applyBorder="1" applyProtection="1">
      <protection locked="0"/>
    </xf>
    <xf numFmtId="0" fontId="84" fillId="0" borderId="50" xfId="0" applyFont="1" applyBorder="1" applyAlignment="1">
      <alignment horizontal="center"/>
    </xf>
    <xf numFmtId="0" fontId="84" fillId="0" borderId="51" xfId="0" applyFont="1" applyBorder="1" applyAlignment="1">
      <alignment horizontal="center"/>
    </xf>
    <xf numFmtId="0" fontId="84" fillId="0" borderId="13" xfId="0" applyFont="1" applyBorder="1" applyAlignment="1">
      <alignment horizontal="center"/>
    </xf>
    <xf numFmtId="0" fontId="84" fillId="0" borderId="14" xfId="0" applyFont="1" applyBorder="1" applyAlignment="1">
      <alignment horizontal="center"/>
    </xf>
    <xf numFmtId="0" fontId="88" fillId="0" borderId="0" xfId="0" applyFont="1" applyAlignment="1">
      <alignment horizontal="center"/>
    </xf>
    <xf numFmtId="0" fontId="2" fillId="3" borderId="15"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16" xfId="5" applyNumberForma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xf numFmtId="3" fontId="45" fillId="36" borderId="19" xfId="16" applyNumberFormat="1" applyFont="1" applyFill="1" applyBorder="1" applyProtection="1">
      <protection locked="0"/>
    </xf>
    <xf numFmtId="193" fontId="45" fillId="36" borderId="19" xfId="1" applyNumberFormat="1" applyFont="1" applyFill="1" applyBorder="1" applyAlignment="1" applyProtection="1">
      <protection locked="0"/>
    </xf>
    <xf numFmtId="193" fontId="2" fillId="3" borderId="19" xfId="5" applyNumberFormat="1" applyFill="1" applyBorder="1" applyProtection="1">
      <protection locked="0"/>
    </xf>
    <xf numFmtId="164" fontId="45" fillId="36" borderId="20" xfId="1" applyNumberFormat="1" applyFont="1" applyFill="1" applyBorder="1" applyAlignment="1" applyProtection="1">
      <protection locked="0"/>
    </xf>
    <xf numFmtId="193" fontId="84" fillId="0" borderId="0" xfId="0" applyNumberFormat="1" applyFont="1"/>
    <xf numFmtId="0" fontId="45" fillId="0" borderId="22"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19" xfId="0" applyFont="1" applyBorder="1" applyAlignment="1">
      <alignment vertical="center" wrapText="1"/>
    </xf>
    <xf numFmtId="0" fontId="2" fillId="0" borderId="12" xfId="11" applyBorder="1" applyAlignment="1">
      <alignment vertical="center"/>
    </xf>
    <xf numFmtId="0" fontId="2" fillId="0" borderId="13" xfId="11" applyBorder="1" applyAlignment="1">
      <alignment vertical="center"/>
    </xf>
    <xf numFmtId="193" fontId="86" fillId="36" borderId="19"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19" xfId="0" applyFont="1" applyFill="1" applyBorder="1" applyAlignment="1">
      <alignment wrapText="1"/>
    </xf>
    <xf numFmtId="0" fontId="84" fillId="0" borderId="12" xfId="0" applyFont="1" applyBorder="1" applyAlignment="1">
      <alignment horizontal="center" vertical="center"/>
    </xf>
    <xf numFmtId="193" fontId="84" fillId="36" borderId="14" xfId="0" applyNumberFormat="1" applyFont="1" applyFill="1" applyBorder="1" applyAlignment="1">
      <alignment horizontal="center" vertical="center"/>
    </xf>
    <xf numFmtId="193" fontId="84" fillId="36" borderId="16" xfId="0" applyNumberFormat="1" applyFont="1" applyFill="1" applyBorder="1" applyAlignment="1">
      <alignment horizontal="center" vertical="center" wrapText="1"/>
    </xf>
    <xf numFmtId="193" fontId="84" fillId="36" borderId="20" xfId="0" applyNumberFormat="1" applyFont="1" applyFill="1" applyBorder="1" applyAlignment="1">
      <alignment horizontal="center" vertical="center" wrapText="1"/>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2" xfId="0" applyFont="1" applyBorder="1" applyAlignment="1">
      <alignment horizontal="center" vertical="center" wrapText="1"/>
    </xf>
    <xf numFmtId="0" fontId="84" fillId="0" borderId="13"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6" xfId="1" applyNumberFormat="1" applyFont="1" applyFill="1" applyBorder="1" applyAlignment="1" applyProtection="1">
      <alignment horizontal="center" vertical="center" wrapText="1"/>
      <protection locked="0"/>
    </xf>
    <xf numFmtId="0" fontId="3" fillId="0" borderId="50" xfId="0" applyFont="1" applyBorder="1"/>
    <xf numFmtId="0" fontId="3" fillId="0" borderId="51" xfId="0" applyFont="1" applyBorder="1"/>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97" fillId="0" borderId="0" xfId="0" applyFont="1"/>
    <xf numFmtId="0" fontId="3" fillId="0" borderId="59" xfId="0" applyFont="1" applyBorder="1"/>
    <xf numFmtId="0" fontId="3" fillId="0" borderId="13" xfId="0" applyFont="1" applyBorder="1" applyAlignment="1">
      <alignment wrapText="1"/>
    </xf>
    <xf numFmtId="0" fontId="3" fillId="0" borderId="23" xfId="0" applyFont="1" applyBorder="1" applyAlignment="1">
      <alignment wrapText="1"/>
    </xf>
    <xf numFmtId="0" fontId="3" fillId="0" borderId="14" xfId="0" applyFont="1" applyBorder="1" applyAlignment="1">
      <alignment wrapText="1"/>
    </xf>
    <xf numFmtId="0" fontId="3" fillId="0" borderId="3" xfId="0" applyFont="1" applyBorder="1" applyAlignment="1">
      <alignment horizontal="center" vertical="center" wrapText="1"/>
    </xf>
    <xf numFmtId="193" fontId="3" fillId="0" borderId="3" xfId="0" applyNumberFormat="1" applyFont="1" applyBorder="1"/>
    <xf numFmtId="193" fontId="3" fillId="36" borderId="19" xfId="0" applyNumberFormat="1" applyFont="1" applyFill="1" applyBorder="1"/>
    <xf numFmtId="9" fontId="3" fillId="0" borderId="16" xfId="20962" applyFont="1" applyBorder="1"/>
    <xf numFmtId="9" fontId="3" fillId="36" borderId="20"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19" xfId="0" applyNumberFormat="1" applyFont="1" applyFill="1" applyBorder="1"/>
    <xf numFmtId="0" fontId="84" fillId="0" borderId="64" xfId="0" applyFont="1" applyBorder="1" applyAlignment="1">
      <alignment vertical="center" wrapText="1"/>
    </xf>
    <xf numFmtId="193" fontId="86" fillId="36" borderId="19"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2"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74" xfId="0" applyFont="1" applyFill="1" applyBorder="1" applyAlignment="1">
      <alignment horizontal="left"/>
    </xf>
    <xf numFmtId="0" fontId="99" fillId="3" borderId="75" xfId="0" applyFont="1" applyFill="1" applyBorder="1" applyAlignment="1">
      <alignment horizontal="left"/>
    </xf>
    <xf numFmtId="0" fontId="4" fillId="3" borderId="78" xfId="0" applyFont="1" applyFill="1" applyBorder="1" applyAlignment="1">
      <alignment vertical="center"/>
    </xf>
    <xf numFmtId="0" fontId="3" fillId="3" borderId="79" xfId="0" applyFont="1" applyFill="1" applyBorder="1" applyAlignment="1">
      <alignment vertical="center"/>
    </xf>
    <xf numFmtId="0" fontId="3" fillId="3" borderId="80" xfId="0" applyFont="1" applyFill="1" applyBorder="1" applyAlignment="1">
      <alignment vertical="center"/>
    </xf>
    <xf numFmtId="0" fontId="3" fillId="0" borderId="63"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81" xfId="0" applyFont="1" applyBorder="1" applyAlignment="1">
      <alignment vertical="center"/>
    </xf>
    <xf numFmtId="0" fontId="3" fillId="0" borderId="15" xfId="0" applyFont="1" applyBorder="1" applyAlignment="1">
      <alignment horizontal="center" vertical="center"/>
    </xf>
    <xf numFmtId="0" fontId="3" fillId="0" borderId="76" xfId="0" applyFont="1" applyBorder="1" applyAlignment="1">
      <alignment vertical="center"/>
    </xf>
    <xf numFmtId="0" fontId="4" fillId="0" borderId="76" xfId="0" applyFont="1" applyBorder="1" applyAlignment="1">
      <alignment vertical="center"/>
    </xf>
    <xf numFmtId="0" fontId="3" fillId="0" borderId="18" xfId="0" applyFont="1" applyBorder="1" applyAlignment="1">
      <alignment horizontal="center" vertical="center"/>
    </xf>
    <xf numFmtId="0" fontId="4" fillId="0" borderId="19" xfId="0" applyFont="1" applyBorder="1" applyAlignment="1">
      <alignment vertical="center"/>
    </xf>
    <xf numFmtId="0" fontId="3" fillId="3" borderId="59" xfId="0" applyFont="1" applyFill="1" applyBorder="1" applyAlignment="1">
      <alignment horizontal="center" vertical="center"/>
    </xf>
    <xf numFmtId="0" fontId="3" fillId="3" borderId="0" xfId="0" applyFont="1" applyFill="1" applyAlignment="1">
      <alignment vertical="center"/>
    </xf>
    <xf numFmtId="0" fontId="3" fillId="0" borderId="12" xfId="0" applyFont="1" applyBorder="1" applyAlignment="1">
      <alignment horizontal="center" vertical="center"/>
    </xf>
    <xf numFmtId="0" fontId="3" fillId="0" borderId="13" xfId="0" applyFont="1" applyBorder="1" applyAlignment="1">
      <alignment vertical="center"/>
    </xf>
    <xf numFmtId="169" fontId="9" fillId="37" borderId="51" xfId="20" applyBorder="1"/>
    <xf numFmtId="0" fontId="3" fillId="0" borderId="23" xfId="0" applyFont="1" applyBorder="1" applyAlignment="1">
      <alignment vertical="center"/>
    </xf>
    <xf numFmtId="0" fontId="3" fillId="0" borderId="82" xfId="0" applyFont="1" applyBorder="1" applyAlignment="1">
      <alignment horizontal="center" vertical="center"/>
    </xf>
    <xf numFmtId="0" fontId="3" fillId="0" borderId="83" xfId="0" applyFont="1" applyBorder="1" applyAlignment="1">
      <alignment vertical="center"/>
    </xf>
    <xf numFmtId="169" fontId="9" fillId="37" borderId="21" xfId="20" applyBorder="1"/>
    <xf numFmtId="169" fontId="9" fillId="37" borderId="84" xfId="20" applyBorder="1"/>
    <xf numFmtId="169" fontId="9" fillId="37" borderId="22" xfId="20" applyBorder="1"/>
    <xf numFmtId="0" fontId="3" fillId="0" borderId="85" xfId="0" applyFont="1" applyBorder="1" applyAlignment="1">
      <alignment horizontal="center" vertical="center"/>
    </xf>
    <xf numFmtId="0" fontId="3" fillId="0" borderId="86" xfId="0" applyFont="1" applyBorder="1" applyAlignment="1">
      <alignment vertical="center"/>
    </xf>
    <xf numFmtId="169" fontId="9" fillId="37" borderId="27" xfId="20" applyBorder="1"/>
    <xf numFmtId="0" fontId="4" fillId="0" borderId="0" xfId="0" applyFont="1" applyAlignment="1">
      <alignment horizontal="center"/>
    </xf>
    <xf numFmtId="0" fontId="86" fillId="0" borderId="76" xfId="0" applyFont="1" applyBorder="1" applyAlignment="1">
      <alignment horizontal="center" vertical="center" wrapText="1"/>
    </xf>
    <xf numFmtId="0" fontId="86" fillId="0" borderId="77" xfId="0" applyFont="1" applyBorder="1" applyAlignment="1">
      <alignment horizontal="center" vertical="center" wrapText="1"/>
    </xf>
    <xf numFmtId="0" fontId="4" fillId="36" borderId="13"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15" xfId="0" applyFont="1" applyFill="1" applyBorder="1" applyAlignment="1">
      <alignment horizontal="left" vertical="center" wrapText="1"/>
    </xf>
    <xf numFmtId="0" fontId="4" fillId="36" borderId="77" xfId="0" applyFont="1" applyFill="1" applyBorder="1" applyAlignment="1">
      <alignment horizontal="left" vertical="center" wrapText="1"/>
    </xf>
    <xf numFmtId="0" fontId="3" fillId="0" borderId="15" xfId="0" applyFont="1" applyBorder="1" applyAlignment="1">
      <alignment horizontal="right" vertical="center" wrapText="1"/>
    </xf>
    <xf numFmtId="0" fontId="100" fillId="0" borderId="15" xfId="0" applyFont="1" applyBorder="1" applyAlignment="1">
      <alignment horizontal="right" vertical="center" wrapText="1"/>
    </xf>
    <xf numFmtId="0" fontId="4" fillId="0" borderId="15"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18" xfId="5" applyNumberFormat="1" applyFont="1" applyBorder="1" applyAlignment="1" applyProtection="1">
      <alignment horizontal="left" vertical="center"/>
      <protection locked="0"/>
    </xf>
    <xf numFmtId="0" fontId="102" fillId="0" borderId="19" xfId="9" applyFont="1" applyBorder="1" applyAlignment="1" applyProtection="1">
      <alignment horizontal="left" vertical="center" wrapText="1"/>
      <protection locked="0"/>
    </xf>
    <xf numFmtId="0" fontId="84" fillId="0" borderId="76" xfId="0" applyFont="1" applyBorder="1" applyAlignment="1">
      <alignment vertical="center" wrapText="1"/>
    </xf>
    <xf numFmtId="14" fontId="2" fillId="3" borderId="76" xfId="8" quotePrefix="1" applyNumberFormat="1" applyFont="1" applyFill="1" applyBorder="1" applyAlignment="1" applyProtection="1">
      <alignment horizontal="left"/>
      <protection locked="0"/>
    </xf>
    <xf numFmtId="0" fontId="6" fillId="0" borderId="76" xfId="17" applyFill="1" applyBorder="1" applyAlignment="1" applyProtection="1"/>
    <xf numFmtId="49" fontId="84" fillId="0" borderId="76"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2" xfId="20964" applyFont="1" applyFill="1" applyBorder="1">
      <alignment vertical="center"/>
    </xf>
    <xf numFmtId="0" fontId="45" fillId="76" borderId="93" xfId="20964" applyFont="1" applyFill="1" applyBorder="1">
      <alignment vertical="center"/>
    </xf>
    <xf numFmtId="0" fontId="45" fillId="76" borderId="90" xfId="20964" applyFont="1" applyFill="1" applyBorder="1">
      <alignment vertical="center"/>
    </xf>
    <xf numFmtId="0" fontId="105" fillId="70" borderId="89" xfId="20964" applyFont="1" applyFill="1" applyBorder="1" applyAlignment="1">
      <alignment horizontal="center" vertical="center"/>
    </xf>
    <xf numFmtId="0" fontId="105" fillId="70" borderId="90" xfId="20964" applyFont="1" applyFill="1" applyBorder="1" applyAlignment="1">
      <alignment horizontal="left" vertical="center" wrapText="1"/>
    </xf>
    <xf numFmtId="164" fontId="105" fillId="0" borderId="91" xfId="7" applyNumberFormat="1" applyFont="1" applyFill="1" applyBorder="1" applyAlignment="1" applyProtection="1">
      <alignment horizontal="right" vertical="center"/>
      <protection locked="0"/>
    </xf>
    <xf numFmtId="0" fontId="104" fillId="77" borderId="91" xfId="20964" applyFont="1" applyFill="1" applyBorder="1" applyAlignment="1">
      <alignment horizontal="center" vertical="center"/>
    </xf>
    <xf numFmtId="0" fontId="104" fillId="77" borderId="93" xfId="20964" applyFont="1" applyFill="1" applyBorder="1" applyAlignment="1">
      <alignment vertical="top" wrapText="1"/>
    </xf>
    <xf numFmtId="164" fontId="45" fillId="76" borderId="90" xfId="7" applyNumberFormat="1" applyFont="1" applyFill="1" applyBorder="1" applyAlignment="1">
      <alignment horizontal="right" vertical="center"/>
    </xf>
    <xf numFmtId="0" fontId="106" fillId="70" borderId="89" xfId="20964" applyFont="1" applyFill="1" applyBorder="1" applyAlignment="1">
      <alignment horizontal="center" vertical="center"/>
    </xf>
    <xf numFmtId="0" fontId="105" fillId="70" borderId="93" xfId="20964" applyFont="1" applyFill="1" applyBorder="1" applyAlignment="1">
      <alignment vertical="center" wrapText="1"/>
    </xf>
    <xf numFmtId="0" fontId="105" fillId="70" borderId="90" xfId="20964" applyFont="1" applyFill="1" applyBorder="1" applyAlignment="1">
      <alignment horizontal="left" vertical="center"/>
    </xf>
    <xf numFmtId="0" fontId="106" fillId="3" borderId="89" xfId="20964" applyFont="1" applyFill="1" applyBorder="1" applyAlignment="1">
      <alignment horizontal="center" vertical="center"/>
    </xf>
    <xf numFmtId="0" fontId="105" fillId="3" borderId="90" xfId="20964" applyFont="1" applyFill="1" applyBorder="1" applyAlignment="1">
      <alignment horizontal="left" vertical="center"/>
    </xf>
    <xf numFmtId="0" fontId="106" fillId="0" borderId="89" xfId="20964" applyFont="1" applyBorder="1" applyAlignment="1">
      <alignment horizontal="center" vertical="center"/>
    </xf>
    <xf numFmtId="0" fontId="105" fillId="0" borderId="90" xfId="20964" applyFont="1" applyBorder="1" applyAlignment="1">
      <alignment horizontal="left" vertical="center"/>
    </xf>
    <xf numFmtId="0" fontId="107" fillId="77" borderId="91" xfId="20964" applyFont="1" applyFill="1" applyBorder="1" applyAlignment="1">
      <alignment horizontal="center" vertical="center"/>
    </xf>
    <xf numFmtId="0" fontId="104" fillId="77" borderId="93" xfId="20964" applyFont="1" applyFill="1" applyBorder="1">
      <alignment vertical="center"/>
    </xf>
    <xf numFmtId="164" fontId="105" fillId="77" borderId="91" xfId="7" applyNumberFormat="1" applyFont="1" applyFill="1" applyBorder="1" applyAlignment="1" applyProtection="1">
      <alignment horizontal="right" vertical="center"/>
      <protection locked="0"/>
    </xf>
    <xf numFmtId="0" fontId="104" fillId="76" borderId="92" xfId="20964" applyFont="1" applyFill="1" applyBorder="1">
      <alignment vertical="center"/>
    </xf>
    <xf numFmtId="0" fontId="104" fillId="76" borderId="93" xfId="20964" applyFont="1" applyFill="1" applyBorder="1">
      <alignment vertical="center"/>
    </xf>
    <xf numFmtId="164" fontId="104" fillId="76" borderId="90" xfId="7" applyNumberFormat="1" applyFont="1" applyFill="1" applyBorder="1" applyAlignment="1">
      <alignment horizontal="right" vertical="center"/>
    </xf>
    <xf numFmtId="0" fontId="109" fillId="3" borderId="89" xfId="20964" applyFont="1" applyFill="1" applyBorder="1" applyAlignment="1">
      <alignment horizontal="center" vertical="center"/>
    </xf>
    <xf numFmtId="0" fontId="110" fillId="77" borderId="91" xfId="20964" applyFont="1" applyFill="1" applyBorder="1" applyAlignment="1">
      <alignment horizontal="center" vertical="center"/>
    </xf>
    <xf numFmtId="0" fontId="45" fillId="77" borderId="93" xfId="20964" applyFont="1" applyFill="1" applyBorder="1">
      <alignment vertical="center"/>
    </xf>
    <xf numFmtId="0" fontId="109" fillId="70" borderId="89" xfId="20964" applyFont="1" applyFill="1" applyBorder="1" applyAlignment="1">
      <alignment horizontal="center" vertical="center"/>
    </xf>
    <xf numFmtId="164" fontId="105" fillId="3" borderId="91" xfId="7" applyNumberFormat="1" applyFont="1" applyFill="1" applyBorder="1" applyAlignment="1" applyProtection="1">
      <alignment horizontal="right" vertical="center"/>
      <protection locked="0"/>
    </xf>
    <xf numFmtId="0" fontId="110" fillId="3" borderId="91" xfId="20964" applyFont="1" applyFill="1" applyBorder="1" applyAlignment="1">
      <alignment horizontal="center" vertical="center"/>
    </xf>
    <xf numFmtId="0" fontId="45" fillId="3" borderId="93" xfId="20964" applyFont="1" applyFill="1" applyBorder="1">
      <alignment vertical="center"/>
    </xf>
    <xf numFmtId="0" fontId="106" fillId="70" borderId="91" xfId="20964" applyFont="1" applyFill="1" applyBorder="1" applyAlignment="1">
      <alignment horizontal="center" vertical="center"/>
    </xf>
    <xf numFmtId="0" fontId="19" fillId="70" borderId="91" xfId="20964" applyFont="1" applyFill="1" applyBorder="1" applyAlignment="1">
      <alignment horizontal="center" vertical="center"/>
    </xf>
    <xf numFmtId="0" fontId="100" fillId="0" borderId="91" xfId="0" applyFont="1" applyBorder="1" applyAlignment="1">
      <alignment horizontal="left" vertical="center" wrapText="1"/>
    </xf>
    <xf numFmtId="10" fontId="96" fillId="0" borderId="91" xfId="20962" applyNumberFormat="1" applyFont="1" applyFill="1" applyBorder="1" applyAlignment="1">
      <alignment horizontal="left" vertical="center" wrapText="1"/>
    </xf>
    <xf numFmtId="1" fontId="3" fillId="0" borderId="77" xfId="0" applyNumberFormat="1" applyFont="1" applyBorder="1" applyAlignment="1">
      <alignment horizontal="right" vertical="center" wrapText="1"/>
    </xf>
    <xf numFmtId="10" fontId="100" fillId="0" borderId="91" xfId="20962" applyNumberFormat="1" applyFont="1" applyFill="1" applyBorder="1" applyAlignment="1">
      <alignment horizontal="left" vertical="center" wrapText="1"/>
    </xf>
    <xf numFmtId="10" fontId="4" fillId="36" borderId="91" xfId="0" applyNumberFormat="1" applyFont="1" applyFill="1" applyBorder="1" applyAlignment="1">
      <alignment horizontal="center" vertical="center" wrapText="1"/>
    </xf>
    <xf numFmtId="0" fontId="4" fillId="36" borderId="91" xfId="0" applyFont="1" applyFill="1" applyBorder="1" applyAlignment="1">
      <alignment horizontal="left" vertical="center" wrapText="1"/>
    </xf>
    <xf numFmtId="0" fontId="3" fillId="0" borderId="91" xfId="0" applyFont="1" applyBorder="1" applyAlignment="1">
      <alignment horizontal="left" vertical="center" wrapText="1"/>
    </xf>
    <xf numFmtId="0" fontId="4" fillId="36" borderId="77" xfId="0" applyFont="1" applyFill="1" applyBorder="1" applyAlignment="1">
      <alignment horizontal="center" vertical="center" wrapText="1"/>
    </xf>
    <xf numFmtId="0" fontId="4" fillId="36" borderId="78" xfId="0" applyFont="1" applyFill="1" applyBorder="1" applyAlignment="1">
      <alignment vertical="center" wrapText="1"/>
    </xf>
    <xf numFmtId="0" fontId="4" fillId="36" borderId="90" xfId="0" applyFont="1" applyFill="1" applyBorder="1" applyAlignment="1">
      <alignment vertical="center" wrapText="1"/>
    </xf>
    <xf numFmtId="0" fontId="4" fillId="36" borderId="65" xfId="0" applyFont="1" applyFill="1" applyBorder="1" applyAlignment="1">
      <alignment vertical="center" wrapText="1"/>
    </xf>
    <xf numFmtId="0" fontId="4" fillId="36" borderId="26" xfId="0" applyFont="1" applyFill="1" applyBorder="1" applyAlignment="1">
      <alignment vertical="center" wrapText="1"/>
    </xf>
    <xf numFmtId="0" fontId="84" fillId="0" borderId="91" xfId="0" applyFont="1" applyBorder="1"/>
    <xf numFmtId="0" fontId="6" fillId="0" borderId="91" xfId="17" applyFill="1" applyBorder="1" applyAlignment="1" applyProtection="1">
      <alignment horizontal="left" vertical="center"/>
    </xf>
    <xf numFmtId="0" fontId="6" fillId="0" borderId="91" xfId="17" applyBorder="1" applyAlignment="1" applyProtection="1"/>
    <xf numFmtId="0" fontId="6" fillId="0" borderId="91" xfId="17" applyFill="1" applyBorder="1" applyAlignment="1" applyProtection="1">
      <alignment horizontal="left" vertical="center" wrapText="1"/>
    </xf>
    <xf numFmtId="0" fontId="6" fillId="0" borderId="91" xfId="17" applyFill="1" applyBorder="1" applyAlignment="1" applyProtection="1"/>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6" xfId="0" applyFont="1" applyBorder="1" applyAlignment="1">
      <alignment horizontal="center" vertical="center" wrapText="1"/>
    </xf>
    <xf numFmtId="3" fontId="103" fillId="36" borderId="91" xfId="0" applyNumberFormat="1" applyFont="1" applyFill="1" applyBorder="1" applyAlignment="1">
      <alignment vertical="center" wrapTex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88" xfId="20" applyFont="1" applyBorder="1"/>
    <xf numFmtId="0" fontId="2" fillId="2" borderId="15" xfId="0" applyFont="1" applyFill="1" applyBorder="1" applyAlignment="1">
      <alignment horizontal="right" vertical="center"/>
    </xf>
    <xf numFmtId="0" fontId="45" fillId="0" borderId="15" xfId="0" applyFont="1" applyBorder="1" applyAlignment="1">
      <alignment horizontal="center" vertical="center" wrapText="1"/>
    </xf>
    <xf numFmtId="0" fontId="2" fillId="2" borderId="18" xfId="0" applyFont="1" applyFill="1" applyBorder="1" applyAlignment="1">
      <alignment horizontal="right" vertical="center"/>
    </xf>
    <xf numFmtId="0" fontId="4" fillId="0" borderId="0" xfId="0" applyFont="1" applyAlignment="1">
      <alignment horizontal="center" wrapText="1"/>
    </xf>
    <xf numFmtId="0" fontId="3" fillId="3" borderId="50" xfId="0" applyFont="1" applyFill="1" applyBorder="1"/>
    <xf numFmtId="0" fontId="3" fillId="3" borderId="94" xfId="0" applyFont="1" applyFill="1" applyBorder="1" applyAlignment="1">
      <alignment wrapText="1"/>
    </xf>
    <xf numFmtId="0" fontId="3" fillId="3" borderId="95" xfId="0" applyFont="1" applyFill="1" applyBorder="1"/>
    <xf numFmtId="0" fontId="4" fillId="3" borderId="71" xfId="0" applyFont="1" applyFill="1" applyBorder="1" applyAlignment="1">
      <alignment horizontal="center" wrapText="1"/>
    </xf>
    <xf numFmtId="0" fontId="3" fillId="0" borderId="91" xfId="0" applyFont="1" applyBorder="1" applyAlignment="1">
      <alignment horizontal="center"/>
    </xf>
    <xf numFmtId="0" fontId="3" fillId="3" borderId="59"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88" xfId="0" applyFont="1" applyFill="1" applyBorder="1" applyAlignment="1">
      <alignment horizontal="center" vertical="center" wrapText="1"/>
    </xf>
    <xf numFmtId="0" fontId="3" fillId="0" borderId="15" xfId="0" applyFont="1" applyBorder="1"/>
    <xf numFmtId="0" fontId="3" fillId="0" borderId="91" xfId="0" applyFont="1" applyBorder="1" applyAlignment="1">
      <alignment wrapText="1"/>
    </xf>
    <xf numFmtId="164" fontId="3" fillId="0" borderId="91" xfId="7" applyNumberFormat="1" applyFont="1" applyBorder="1"/>
    <xf numFmtId="0" fontId="99" fillId="0" borderId="91" xfId="0" applyFont="1" applyBorder="1" applyAlignment="1">
      <alignment horizontal="left" wrapText="1" indent="2"/>
    </xf>
    <xf numFmtId="169" fontId="9" fillId="37" borderId="91" xfId="20" applyBorder="1"/>
    <xf numFmtId="0" fontId="4" fillId="0" borderId="15" xfId="0" applyFont="1" applyBorder="1"/>
    <xf numFmtId="0" fontId="4" fillId="0" borderId="91" xfId="0" applyFont="1" applyBorder="1" applyAlignment="1">
      <alignment wrapText="1"/>
    </xf>
    <xf numFmtId="164" fontId="4" fillId="0" borderId="77" xfId="7" applyNumberFormat="1" applyFont="1" applyBorder="1"/>
    <xf numFmtId="0" fontId="111" fillId="3" borderId="59" xfId="0" applyFont="1" applyFill="1" applyBorder="1" applyAlignment="1">
      <alignment horizontal="left"/>
    </xf>
    <xf numFmtId="0" fontId="111"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88" xfId="7" applyNumberFormat="1" applyFont="1" applyFill="1" applyBorder="1"/>
    <xf numFmtId="164" fontId="3" fillId="0" borderId="91" xfId="7" applyNumberFormat="1" applyFont="1" applyFill="1" applyBorder="1"/>
    <xf numFmtId="0" fontId="99" fillId="0" borderId="91"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88" xfId="0" applyFont="1" applyFill="1" applyBorder="1"/>
    <xf numFmtId="0" fontId="4" fillId="0" borderId="18" xfId="0" applyFont="1" applyBorder="1"/>
    <xf numFmtId="0" fontId="4" fillId="0" borderId="19" xfId="0" applyFont="1" applyBorder="1" applyAlignment="1">
      <alignment wrapText="1"/>
    </xf>
    <xf numFmtId="10" fontId="4" fillId="0" borderId="20" xfId="20962" applyNumberFormat="1" applyFont="1" applyBorder="1"/>
    <xf numFmtId="0" fontId="2" fillId="2" borderId="82" xfId="0" applyFont="1" applyFill="1" applyBorder="1" applyAlignment="1">
      <alignment horizontal="right" vertical="center"/>
    </xf>
    <xf numFmtId="0" fontId="2" fillId="0" borderId="89" xfId="0" applyFont="1" applyBorder="1" applyAlignment="1">
      <alignment vertical="center" wrapText="1"/>
    </xf>
    <xf numFmtId="0" fontId="112" fillId="0" borderId="0" xfId="11" applyFont="1"/>
    <xf numFmtId="0" fontId="114" fillId="0" borderId="0" xfId="11" applyFont="1"/>
    <xf numFmtId="0" fontId="113" fillId="0" borderId="0" xfId="0" applyFont="1"/>
    <xf numFmtId="0" fontId="115" fillId="0" borderId="64" xfId="0" applyFont="1" applyBorder="1" applyAlignment="1">
      <alignment horizontal="left" vertical="center" wrapText="1"/>
    </xf>
    <xf numFmtId="0" fontId="6" fillId="0" borderId="106" xfId="17" applyBorder="1" applyAlignment="1" applyProtection="1"/>
    <xf numFmtId="0" fontId="113" fillId="0" borderId="0" xfId="0" applyFont="1" applyAlignment="1">
      <alignment horizontal="left" vertical="top" wrapText="1"/>
    </xf>
    <xf numFmtId="0" fontId="0" fillId="0" borderId="106" xfId="0" applyBorder="1"/>
    <xf numFmtId="0" fontId="2" fillId="0" borderId="106" xfId="0" applyFont="1" applyBorder="1" applyAlignment="1">
      <alignment horizontal="center" vertical="center" wrapText="1"/>
    </xf>
    <xf numFmtId="0" fontId="111" fillId="0" borderId="106" xfId="0" applyFont="1" applyBorder="1" applyAlignment="1">
      <alignment horizontal="center" vertical="center"/>
    </xf>
    <xf numFmtId="0" fontId="0" fillId="0" borderId="106" xfId="0" applyBorder="1" applyAlignment="1">
      <alignment horizontal="center"/>
    </xf>
    <xf numFmtId="0" fontId="124" fillId="3" borderId="106" xfId="20966" applyFont="1" applyFill="1" applyBorder="1" applyAlignment="1">
      <alignment horizontal="left" vertical="center" wrapText="1"/>
    </xf>
    <xf numFmtId="0" fontId="125" fillId="0" borderId="106" xfId="20966" applyFont="1" applyBorder="1" applyAlignment="1">
      <alignment horizontal="left" vertical="center" wrapText="1" indent="1"/>
    </xf>
    <xf numFmtId="0" fontId="126" fillId="3" borderId="116" xfId="0" applyFont="1" applyFill="1" applyBorder="1" applyAlignment="1">
      <alignment horizontal="left" vertical="center" wrapText="1"/>
    </xf>
    <xf numFmtId="0" fontId="125" fillId="3" borderId="106" xfId="20966" applyFont="1" applyFill="1" applyBorder="1" applyAlignment="1">
      <alignment horizontal="left" vertical="center" wrapText="1" indent="1"/>
    </xf>
    <xf numFmtId="0" fontId="124" fillId="0" borderId="116" xfId="0" applyFont="1" applyBorder="1" applyAlignment="1">
      <alignment horizontal="left" vertical="center" wrapText="1"/>
    </xf>
    <xf numFmtId="0" fontId="126" fillId="0" borderId="116" xfId="0" applyFont="1" applyBorder="1" applyAlignment="1">
      <alignment horizontal="left" vertical="center" wrapText="1"/>
    </xf>
    <xf numFmtId="0" fontId="126" fillId="0" borderId="116" xfId="0" applyFont="1" applyBorder="1" applyAlignment="1">
      <alignment vertical="center" wrapText="1"/>
    </xf>
    <xf numFmtId="0" fontId="127" fillId="0" borderId="116" xfId="0" applyFont="1" applyBorder="1" applyAlignment="1">
      <alignment horizontal="left" vertical="center" wrapText="1" indent="1"/>
    </xf>
    <xf numFmtId="0" fontId="127" fillId="3" borderId="116" xfId="0" applyFont="1" applyFill="1" applyBorder="1" applyAlignment="1">
      <alignment horizontal="left" vertical="center" wrapText="1" indent="1"/>
    </xf>
    <xf numFmtId="0" fontId="126" fillId="3" borderId="117" xfId="0" applyFont="1" applyFill="1" applyBorder="1" applyAlignment="1">
      <alignment horizontal="left" vertical="center" wrapText="1"/>
    </xf>
    <xf numFmtId="0" fontId="127" fillId="0" borderId="106" xfId="20966" applyFont="1" applyBorder="1" applyAlignment="1">
      <alignment horizontal="left" vertical="center" wrapText="1" indent="1"/>
    </xf>
    <xf numFmtId="0" fontId="126" fillId="0" borderId="106" xfId="0" applyFont="1" applyBorder="1" applyAlignment="1">
      <alignment horizontal="left" vertical="center" wrapText="1"/>
    </xf>
    <xf numFmtId="0" fontId="128" fillId="0" borderId="106" xfId="20966" applyFont="1" applyBorder="1" applyAlignment="1">
      <alignment horizontal="center" vertical="center" wrapText="1"/>
    </xf>
    <xf numFmtId="0" fontId="126" fillId="3" borderId="118" xfId="0" applyFont="1" applyFill="1" applyBorder="1" applyAlignment="1">
      <alignment horizontal="left" vertical="center" wrapText="1"/>
    </xf>
    <xf numFmtId="0" fontId="0" fillId="0" borderId="119" xfId="0" applyBorder="1"/>
    <xf numFmtId="0" fontId="0" fillId="0" borderId="119" xfId="0" applyBorder="1" applyAlignment="1">
      <alignment horizontal="center"/>
    </xf>
    <xf numFmtId="0" fontId="125" fillId="3" borderId="119" xfId="20966" applyFont="1" applyFill="1" applyBorder="1" applyAlignment="1">
      <alignment horizontal="left" vertical="center" wrapText="1" indent="1"/>
    </xf>
    <xf numFmtId="0" fontId="125" fillId="3" borderId="116" xfId="0" applyFont="1" applyFill="1" applyBorder="1" applyAlignment="1">
      <alignment horizontal="left" vertical="center" wrapText="1" indent="1"/>
    </xf>
    <xf numFmtId="0" fontId="125" fillId="0" borderId="119" xfId="20966" applyFont="1" applyBorder="1" applyAlignment="1">
      <alignment horizontal="left" vertical="center" wrapText="1" indent="1"/>
    </xf>
    <xf numFmtId="0" fontId="125" fillId="0" borderId="116" xfId="0" applyFont="1" applyBorder="1" applyAlignment="1">
      <alignment horizontal="left" vertical="center" wrapText="1" indent="1"/>
    </xf>
    <xf numFmtId="0" fontId="125" fillId="0" borderId="117" xfId="0" applyFont="1" applyBorder="1" applyAlignment="1">
      <alignment horizontal="left" vertical="center" wrapText="1" indent="1"/>
    </xf>
    <xf numFmtId="0" fontId="126" fillId="0" borderId="119" xfId="20966" applyFont="1" applyBorder="1" applyAlignment="1">
      <alignment horizontal="left" vertical="center" wrapText="1"/>
    </xf>
    <xf numFmtId="0" fontId="126" fillId="0" borderId="119" xfId="0" applyFont="1" applyBorder="1" applyAlignment="1">
      <alignment vertical="center" wrapText="1"/>
    </xf>
    <xf numFmtId="0" fontId="128" fillId="0" borderId="119" xfId="20966" applyFont="1" applyBorder="1" applyAlignment="1">
      <alignment horizontal="center" vertical="center" wrapText="1"/>
    </xf>
    <xf numFmtId="0" fontId="126" fillId="3" borderId="119" xfId="20966" applyFont="1" applyFill="1" applyBorder="1" applyAlignment="1">
      <alignment horizontal="left" vertical="center" wrapText="1"/>
    </xf>
    <xf numFmtId="0" fontId="129" fillId="0" borderId="0" xfId="0" applyFont="1" applyAlignment="1">
      <alignment horizontal="justify"/>
    </xf>
    <xf numFmtId="0" fontId="126" fillId="0" borderId="119"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19" xfId="0" applyFont="1" applyBorder="1" applyAlignment="1">
      <alignment horizontal="center" vertical="center" wrapText="1"/>
    </xf>
    <xf numFmtId="0" fontId="0" fillId="0" borderId="119" xfId="0" applyBorder="1" applyAlignment="1">
      <alignment horizontal="center" vertical="center"/>
    </xf>
    <xf numFmtId="0" fontId="126" fillId="0" borderId="124" xfId="0" applyFont="1" applyBorder="1" applyAlignment="1">
      <alignment horizontal="justify" vertical="center" wrapText="1"/>
    </xf>
    <xf numFmtId="0" fontId="126" fillId="0" borderId="116" xfId="0" applyFont="1" applyBorder="1" applyAlignment="1">
      <alignment horizontal="justify" vertical="center" wrapText="1"/>
    </xf>
    <xf numFmtId="0" fontId="124" fillId="0" borderId="116" xfId="0" applyFont="1" applyBorder="1" applyAlignment="1">
      <alignment horizontal="justify" vertical="center" wrapText="1"/>
    </xf>
    <xf numFmtId="0" fontId="126" fillId="3" borderId="116" xfId="0" applyFont="1" applyFill="1" applyBorder="1" applyAlignment="1">
      <alignment horizontal="justify" vertical="center" wrapText="1"/>
    </xf>
    <xf numFmtId="0" fontId="126" fillId="0" borderId="117" xfId="0" applyFont="1" applyBorder="1" applyAlignment="1">
      <alignment horizontal="justify" vertical="center" wrapText="1"/>
    </xf>
    <xf numFmtId="0" fontId="126" fillId="0" borderId="118" xfId="0" applyFont="1" applyBorder="1" applyAlignment="1">
      <alignment horizontal="justify" vertical="center" wrapText="1"/>
    </xf>
    <xf numFmtId="0" fontId="124" fillId="0" borderId="116" xfId="0" applyFont="1" applyBorder="1" applyAlignment="1">
      <alignment vertical="center" wrapText="1"/>
    </xf>
    <xf numFmtId="0" fontId="125" fillId="0" borderId="116" xfId="0" applyFont="1" applyBorder="1" applyAlignment="1">
      <alignment horizontal="left" vertical="center" wrapText="1"/>
    </xf>
    <xf numFmtId="0" fontId="126" fillId="0" borderId="125" xfId="0" applyFont="1" applyBorder="1" applyAlignment="1">
      <alignment vertical="center" wrapText="1"/>
    </xf>
    <xf numFmtId="0" fontId="126" fillId="3" borderId="116" xfId="0" applyFont="1" applyFill="1" applyBorder="1" applyAlignment="1">
      <alignment vertical="center" wrapText="1"/>
    </xf>
    <xf numFmtId="0" fontId="104" fillId="0" borderId="122" xfId="0" applyFont="1" applyBorder="1" applyAlignment="1">
      <alignment vertical="center" wrapText="1"/>
    </xf>
    <xf numFmtId="193" fontId="94" fillId="0" borderId="119" xfId="0" applyNumberFormat="1" applyFont="1" applyBorder="1" applyAlignment="1">
      <alignment horizontal="right"/>
    </xf>
    <xf numFmtId="0" fontId="2" fillId="0" borderId="122" xfId="0" applyFont="1" applyBorder="1" applyAlignment="1">
      <alignment horizontal="left" vertical="center" wrapText="1" indent="4"/>
    </xf>
    <xf numFmtId="0" fontId="45" fillId="0" borderId="122" xfId="0" applyFont="1" applyBorder="1" applyAlignment="1">
      <alignment vertical="center" wrapText="1"/>
    </xf>
    <xf numFmtId="0" fontId="2" fillId="0" borderId="119" xfId="0" applyFont="1" applyBorder="1" applyAlignment="1" applyProtection="1">
      <alignment horizontal="left" vertical="center" indent="11"/>
      <protection locked="0"/>
    </xf>
    <xf numFmtId="0" fontId="46" fillId="0" borderId="119" xfId="0" applyFont="1" applyBorder="1" applyAlignment="1" applyProtection="1">
      <alignment horizontal="left" vertical="center" indent="17"/>
      <protection locked="0"/>
    </xf>
    <xf numFmtId="0" fontId="111" fillId="0" borderId="119" xfId="0" applyFont="1" applyBorder="1" applyAlignment="1">
      <alignment vertical="center"/>
    </xf>
    <xf numFmtId="0" fontId="95" fillId="0" borderId="119" xfId="0" applyFont="1" applyBorder="1" applyAlignment="1">
      <alignment vertical="center" wrapText="1"/>
    </xf>
    <xf numFmtId="0" fontId="96" fillId="0" borderId="122" xfId="0" applyFont="1" applyBorder="1" applyAlignment="1">
      <alignment horizontal="left" vertical="center" wrapText="1"/>
    </xf>
    <xf numFmtId="0" fontId="2" fillId="0" borderId="122" xfId="0" applyFont="1" applyBorder="1" applyAlignment="1">
      <alignment horizontal="left" vertical="center" wrapText="1"/>
    </xf>
    <xf numFmtId="193" fontId="94" fillId="0" borderId="0" xfId="0" applyNumberFormat="1" applyFont="1" applyAlignment="1">
      <alignment horizontal="right"/>
    </xf>
    <xf numFmtId="43" fontId="84" fillId="0" borderId="76" xfId="7" applyFont="1" applyFill="1" applyBorder="1" applyAlignment="1">
      <alignment horizontal="center" vertical="center"/>
    </xf>
    <xf numFmtId="0" fontId="125" fillId="3" borderId="117" xfId="0" applyFont="1" applyFill="1" applyBorder="1" applyAlignment="1">
      <alignment horizontal="left" vertical="center" wrapText="1" indent="1"/>
    </xf>
    <xf numFmtId="0" fontId="125" fillId="3" borderId="119" xfId="0" applyFont="1" applyFill="1" applyBorder="1" applyAlignment="1">
      <alignment horizontal="left" vertical="center" wrapText="1" indent="1"/>
    </xf>
    <xf numFmtId="167" fontId="84" fillId="0" borderId="119" xfId="0" applyNumberFormat="1" applyFont="1" applyBorder="1" applyAlignment="1">
      <alignment horizontal="center"/>
    </xf>
    <xf numFmtId="0" fontId="84" fillId="0" borderId="119" xfId="0" applyFont="1" applyBorder="1"/>
    <xf numFmtId="0" fontId="125" fillId="0" borderId="119" xfId="0" applyFont="1" applyBorder="1" applyAlignment="1">
      <alignment horizontal="left" vertical="center" wrapText="1" indent="1"/>
    </xf>
    <xf numFmtId="0" fontId="126" fillId="3" borderId="119" xfId="0" applyFont="1" applyFill="1" applyBorder="1" applyAlignment="1">
      <alignment horizontal="left" vertical="center" wrapText="1"/>
    </xf>
    <xf numFmtId="0" fontId="127" fillId="3" borderId="119" xfId="0" applyFont="1" applyFill="1" applyBorder="1" applyAlignment="1">
      <alignment horizontal="left" vertical="center" wrapText="1" indent="1"/>
    </xf>
    <xf numFmtId="0" fontId="129" fillId="0" borderId="119" xfId="0" applyFont="1" applyBorder="1" applyAlignment="1">
      <alignment horizontal="justify"/>
    </xf>
    <xf numFmtId="167" fontId="86" fillId="0" borderId="119" xfId="0" applyNumberFormat="1" applyFont="1" applyBorder="1" applyAlignment="1">
      <alignment horizontal="center"/>
    </xf>
    <xf numFmtId="167" fontId="86" fillId="0" borderId="52" xfId="0" applyNumberFormat="1" applyFont="1" applyBorder="1" applyAlignment="1">
      <alignment horizontal="center"/>
    </xf>
    <xf numFmtId="167" fontId="87" fillId="0" borderId="54" xfId="0" applyNumberFormat="1" applyFont="1" applyBorder="1" applyAlignment="1">
      <alignment horizontal="center"/>
    </xf>
    <xf numFmtId="167" fontId="46" fillId="0" borderId="54" xfId="0" applyNumberFormat="1" applyFont="1" applyBorder="1" applyAlignment="1">
      <alignment horizontal="center"/>
    </xf>
    <xf numFmtId="193" fontId="84" fillId="0" borderId="28" xfId="0" applyNumberFormat="1" applyFont="1" applyBorder="1" applyAlignment="1">
      <alignment horizontal="center" vertical="center"/>
    </xf>
    <xf numFmtId="0" fontId="116" fillId="0" borderId="119" xfId="0" applyFont="1" applyBorder="1"/>
    <xf numFmtId="49" fontId="118" fillId="0" borderId="119" xfId="5" applyNumberFormat="1" applyFont="1" applyBorder="1" applyAlignment="1" applyProtection="1">
      <alignment horizontal="right" vertical="center"/>
      <protection locked="0"/>
    </xf>
    <xf numFmtId="0" fontId="117" fillId="3" borderId="119" xfId="13" applyFont="1" applyFill="1" applyBorder="1" applyAlignment="1" applyProtection="1">
      <alignment horizontal="left" vertical="center" wrapText="1"/>
      <protection locked="0"/>
    </xf>
    <xf numFmtId="49" fontId="117" fillId="3" borderId="119" xfId="5" applyNumberFormat="1" applyFont="1" applyFill="1" applyBorder="1" applyAlignment="1" applyProtection="1">
      <alignment horizontal="right" vertical="center"/>
      <protection locked="0"/>
    </xf>
    <xf numFmtId="0" fontId="117" fillId="0" borderId="119" xfId="13" applyFont="1" applyBorder="1" applyAlignment="1" applyProtection="1">
      <alignment horizontal="left" vertical="center" wrapText="1"/>
      <protection locked="0"/>
    </xf>
    <xf numFmtId="49" fontId="117" fillId="0" borderId="119" xfId="5" applyNumberFormat="1" applyFont="1" applyBorder="1" applyAlignment="1" applyProtection="1">
      <alignment horizontal="right" vertical="center"/>
      <protection locked="0"/>
    </xf>
    <xf numFmtId="0" fontId="119" fillId="0" borderId="119" xfId="13" applyFont="1" applyBorder="1" applyAlignment="1" applyProtection="1">
      <alignment horizontal="left" vertical="center" wrapText="1"/>
      <protection locked="0"/>
    </xf>
    <xf numFmtId="0" fontId="116" fillId="0" borderId="119" xfId="0" applyFont="1" applyBorder="1" applyAlignment="1">
      <alignment horizontal="center" vertical="center" wrapText="1"/>
    </xf>
    <xf numFmtId="14" fontId="113" fillId="0" borderId="0" xfId="0" applyNumberFormat="1" applyFont="1"/>
    <xf numFmtId="43" fontId="96" fillId="0" borderId="0" xfId="7" applyFont="1"/>
    <xf numFmtId="0" fontId="113" fillId="0" borderId="0" xfId="0" applyFont="1" applyAlignment="1">
      <alignment wrapText="1"/>
    </xf>
    <xf numFmtId="166" fontId="112" fillId="36" borderId="119" xfId="20965" applyFont="1" applyFill="1" applyBorder="1"/>
    <xf numFmtId="0" fontId="112" fillId="0" borderId="119" xfId="0" applyFont="1" applyBorder="1"/>
    <xf numFmtId="0" fontId="112" fillId="0" borderId="119" xfId="0" applyFont="1" applyBorder="1" applyAlignment="1">
      <alignment horizontal="left" indent="8"/>
    </xf>
    <xf numFmtId="0" fontId="112" fillId="0" borderId="119" xfId="0" applyFont="1" applyBorder="1" applyAlignment="1">
      <alignment wrapText="1"/>
    </xf>
    <xf numFmtId="0" fontId="116" fillId="0" borderId="0" xfId="0" applyFont="1"/>
    <xf numFmtId="0" fontId="115" fillId="0" borderId="119" xfId="0" applyFont="1" applyBorder="1"/>
    <xf numFmtId="49" fontId="118" fillId="0" borderId="119" xfId="5" applyNumberFormat="1" applyFont="1" applyBorder="1" applyAlignment="1" applyProtection="1">
      <alignment horizontal="right" vertical="center" wrapText="1"/>
      <protection locked="0"/>
    </xf>
    <xf numFmtId="49" fontId="117" fillId="3" borderId="119" xfId="5" applyNumberFormat="1" applyFont="1" applyFill="1" applyBorder="1" applyAlignment="1" applyProtection="1">
      <alignment horizontal="right" vertical="center" wrapText="1"/>
      <protection locked="0"/>
    </xf>
    <xf numFmtId="49" fontId="117" fillId="0" borderId="119" xfId="5" applyNumberFormat="1" applyFont="1" applyBorder="1" applyAlignment="1" applyProtection="1">
      <alignment horizontal="right" vertical="center" wrapText="1"/>
      <protection locked="0"/>
    </xf>
    <xf numFmtId="0" fontId="112" fillId="0" borderId="119" xfId="0" applyFont="1" applyBorder="1" applyAlignment="1">
      <alignment horizontal="center" vertical="center" wrapText="1"/>
    </xf>
    <xf numFmtId="0" fontId="112" fillId="0" borderId="123" xfId="0" applyFont="1" applyBorder="1" applyAlignment="1">
      <alignment horizontal="center" vertical="center" wrapText="1"/>
    </xf>
    <xf numFmtId="0" fontId="112" fillId="0" borderId="119" xfId="0" applyFont="1" applyBorder="1" applyAlignment="1">
      <alignment horizontal="center" vertical="center"/>
    </xf>
    <xf numFmtId="0" fontId="112" fillId="0" borderId="0" xfId="0" applyFont="1"/>
    <xf numFmtId="0" fontId="112" fillId="0" borderId="0" xfId="0" applyFont="1" applyAlignment="1">
      <alignment wrapText="1"/>
    </xf>
    <xf numFmtId="14" fontId="112" fillId="0" borderId="0" xfId="0" applyNumberFormat="1" applyFont="1"/>
    <xf numFmtId="0" fontId="113" fillId="0" borderId="0" xfId="0" applyFont="1" applyAlignment="1">
      <alignment horizontal="left"/>
    </xf>
    <xf numFmtId="0" fontId="112" fillId="0" borderId="119" xfId="0" applyFont="1" applyBorder="1" applyAlignment="1">
      <alignment horizontal="left" vertical="center" wrapText="1"/>
    </xf>
    <xf numFmtId="0" fontId="115" fillId="0" borderId="119" xfId="0" applyFont="1" applyBorder="1" applyAlignment="1">
      <alignment horizontal="left" wrapText="1" indent="1"/>
    </xf>
    <xf numFmtId="0" fontId="115" fillId="0" borderId="119" xfId="0" applyFont="1" applyBorder="1" applyAlignment="1">
      <alignment horizontal="left" vertical="center" indent="1"/>
    </xf>
    <xf numFmtId="0" fontId="113" fillId="0" borderId="119" xfId="0" applyFont="1" applyBorder="1"/>
    <xf numFmtId="0" fontId="112" fillId="0" borderId="119" xfId="0" applyFont="1" applyBorder="1" applyAlignment="1">
      <alignment horizontal="left" wrapText="1" indent="1"/>
    </xf>
    <xf numFmtId="0" fontId="112" fillId="0" borderId="119" xfId="0" applyFont="1" applyBorder="1" applyAlignment="1">
      <alignment horizontal="left" indent="1"/>
    </xf>
    <xf numFmtId="0" fontId="112" fillId="0" borderId="119" xfId="0" applyFont="1" applyBorder="1" applyAlignment="1">
      <alignment horizontal="left" wrapText="1" indent="4"/>
    </xf>
    <xf numFmtId="0" fontId="112" fillId="0" borderId="119" xfId="0" applyFont="1" applyBorder="1" applyAlignment="1">
      <alignment horizontal="left" indent="3"/>
    </xf>
    <xf numFmtId="0" fontId="115" fillId="0" borderId="119" xfId="0" applyFont="1" applyBorder="1" applyAlignment="1">
      <alignment horizontal="left" indent="1"/>
    </xf>
    <xf numFmtId="0" fontId="113" fillId="78" borderId="119" xfId="0" applyFont="1" applyFill="1" applyBorder="1"/>
    <xf numFmtId="0" fontId="116" fillId="0" borderId="7" xfId="0" applyFont="1" applyBorder="1"/>
    <xf numFmtId="0" fontId="113" fillId="0" borderId="119" xfId="0" applyFont="1" applyBorder="1" applyAlignment="1">
      <alignment horizontal="left" wrapText="1" indent="2"/>
    </xf>
    <xf numFmtId="0" fontId="113" fillId="0" borderId="119" xfId="0" applyFont="1" applyBorder="1" applyAlignment="1">
      <alignment horizontal="left" wrapText="1"/>
    </xf>
    <xf numFmtId="0" fontId="115" fillId="76" borderId="119" xfId="0" applyFont="1" applyFill="1" applyBorder="1"/>
    <xf numFmtId="0" fontId="112" fillId="0" borderId="119" xfId="0" applyFont="1" applyBorder="1" applyAlignment="1">
      <alignment horizontal="center"/>
    </xf>
    <xf numFmtId="0" fontId="112" fillId="0" borderId="0" xfId="0" applyFont="1" applyAlignment="1">
      <alignment horizontal="center" vertical="center"/>
    </xf>
    <xf numFmtId="0" fontId="112" fillId="0" borderId="7" xfId="0" applyFont="1" applyBorder="1" applyAlignment="1">
      <alignment horizontal="center" vertical="center" wrapText="1"/>
    </xf>
    <xf numFmtId="0" fontId="112" fillId="0" borderId="7" xfId="0" applyFont="1" applyBorder="1" applyAlignment="1">
      <alignment wrapText="1"/>
    </xf>
    <xf numFmtId="0" fontId="112" fillId="0" borderId="0" xfId="0" applyFont="1" applyAlignment="1">
      <alignment horizontal="center" vertical="center" wrapText="1"/>
    </xf>
    <xf numFmtId="0" fontId="112" fillId="0" borderId="98" xfId="0" applyFont="1" applyBorder="1" applyAlignment="1">
      <alignment horizontal="center" vertical="center" wrapText="1"/>
    </xf>
    <xf numFmtId="0" fontId="112" fillId="0" borderId="122" xfId="0" applyFont="1" applyBorder="1" applyAlignment="1">
      <alignment horizontal="center" vertical="center" wrapText="1"/>
    </xf>
    <xf numFmtId="0" fontId="112" fillId="0" borderId="99" xfId="0" applyFont="1" applyBorder="1" applyAlignment="1">
      <alignment horizontal="center" vertical="center" wrapText="1"/>
    </xf>
    <xf numFmtId="0" fontId="112" fillId="0" borderId="20" xfId="0" applyFont="1" applyBorder="1"/>
    <xf numFmtId="0" fontId="112" fillId="0" borderId="19" xfId="0" applyFont="1" applyBorder="1"/>
    <xf numFmtId="0" fontId="112" fillId="0" borderId="22" xfId="0" applyFont="1" applyBorder="1"/>
    <xf numFmtId="49" fontId="112" fillId="0" borderId="20" xfId="0" applyNumberFormat="1" applyFont="1" applyBorder="1" applyAlignment="1">
      <alignment horizontal="left" wrapText="1" indent="1"/>
    </xf>
    <xf numFmtId="0" fontId="112" fillId="0" borderId="18" xfId="0" applyFont="1" applyBorder="1" applyAlignment="1">
      <alignment horizontal="left" wrapText="1" indent="1"/>
    </xf>
    <xf numFmtId="0" fontId="112" fillId="0" borderId="77" xfId="0" applyFont="1" applyBorder="1"/>
    <xf numFmtId="0" fontId="112" fillId="0" borderId="122" xfId="0" applyFont="1" applyBorder="1"/>
    <xf numFmtId="49" fontId="112" fillId="0" borderId="77" xfId="0" applyNumberFormat="1" applyFont="1" applyBorder="1" applyAlignment="1">
      <alignment horizontal="left" wrapText="1" indent="1"/>
    </xf>
    <xf numFmtId="0" fontId="112" fillId="0" borderId="15" xfId="0" applyFont="1" applyBorder="1" applyAlignment="1">
      <alignment horizontal="left" wrapText="1" indent="1"/>
    </xf>
    <xf numFmtId="49" fontId="112" fillId="0" borderId="15" xfId="0" applyNumberFormat="1" applyFont="1" applyBorder="1" applyAlignment="1">
      <alignment horizontal="left" wrapText="1" indent="3"/>
    </xf>
    <xf numFmtId="49" fontId="112" fillId="0" borderId="77" xfId="0" applyNumberFormat="1" applyFont="1" applyBorder="1" applyAlignment="1">
      <alignment horizontal="left" wrapText="1" indent="3"/>
    </xf>
    <xf numFmtId="49" fontId="112" fillId="0" borderId="15" xfId="0" applyNumberFormat="1" applyFont="1" applyBorder="1" applyAlignment="1">
      <alignment horizontal="left" wrapText="1" indent="2"/>
    </xf>
    <xf numFmtId="49" fontId="112" fillId="0" borderId="77" xfId="0" applyNumberFormat="1" applyFont="1" applyBorder="1" applyAlignment="1">
      <alignment horizontal="left" wrapText="1" indent="2"/>
    </xf>
    <xf numFmtId="49" fontId="112" fillId="0" borderId="77" xfId="0" applyNumberFormat="1" applyFont="1" applyBorder="1" applyAlignment="1">
      <alignment horizontal="left" vertical="top" wrapText="1" indent="2"/>
    </xf>
    <xf numFmtId="0" fontId="112" fillId="79" borderId="77" xfId="0" applyFont="1" applyFill="1" applyBorder="1"/>
    <xf numFmtId="0" fontId="112" fillId="79" borderId="119" xfId="0" applyFont="1" applyFill="1" applyBorder="1"/>
    <xf numFmtId="0" fontId="112" fillId="79" borderId="122" xfId="0" applyFont="1" applyFill="1" applyBorder="1"/>
    <xf numFmtId="0" fontId="112" fillId="79" borderId="15" xfId="0" applyFont="1" applyFill="1" applyBorder="1"/>
    <xf numFmtId="49" fontId="112" fillId="0" borderId="77" xfId="0" applyNumberFormat="1" applyFont="1" applyBorder="1" applyAlignment="1">
      <alignment horizontal="left" indent="1"/>
    </xf>
    <xf numFmtId="0" fontId="112" fillId="0" borderId="15" xfId="0" applyFont="1" applyBorder="1" applyAlignment="1">
      <alignment horizontal="left" indent="1"/>
    </xf>
    <xf numFmtId="49" fontId="112" fillId="0" borderId="15" xfId="0" applyNumberFormat="1" applyFont="1" applyBorder="1" applyAlignment="1">
      <alignment horizontal="left" indent="1"/>
    </xf>
    <xf numFmtId="49" fontId="112" fillId="0" borderId="15" xfId="0" applyNumberFormat="1" applyFont="1" applyBorder="1" applyAlignment="1">
      <alignment horizontal="left" indent="3"/>
    </xf>
    <xf numFmtId="49" fontId="112" fillId="0" borderId="77" xfId="0" applyNumberFormat="1" applyFont="1" applyBorder="1" applyAlignment="1">
      <alignment horizontal="left" indent="3"/>
    </xf>
    <xf numFmtId="0" fontId="112" fillId="0" borderId="15" xfId="0" applyFont="1" applyBorder="1" applyAlignment="1">
      <alignment horizontal="left" indent="2"/>
    </xf>
    <xf numFmtId="0" fontId="112" fillId="0" borderId="77" xfId="0" applyFont="1" applyBorder="1" applyAlignment="1">
      <alignment horizontal="left" indent="2"/>
    </xf>
    <xf numFmtId="0" fontId="112" fillId="0" borderId="77" xfId="0" applyFont="1" applyBorder="1" applyAlignment="1">
      <alignment horizontal="left" indent="1"/>
    </xf>
    <xf numFmtId="0" fontId="115" fillId="0" borderId="15" xfId="0" applyFont="1" applyBorder="1"/>
    <xf numFmtId="0" fontId="115" fillId="0" borderId="60" xfId="0" applyFont="1" applyBorder="1"/>
    <xf numFmtId="0" fontId="112" fillId="0" borderId="63" xfId="0" applyFont="1" applyBorder="1"/>
    <xf numFmtId="0" fontId="112" fillId="0" borderId="71" xfId="0" applyFont="1" applyBorder="1" applyAlignment="1">
      <alignment horizontal="center" vertical="center" wrapText="1"/>
    </xf>
    <xf numFmtId="0" fontId="112" fillId="0" borderId="77" xfId="0" applyFont="1" applyBorder="1" applyAlignment="1">
      <alignment horizontal="center" vertical="center" wrapText="1"/>
    </xf>
    <xf numFmtId="0" fontId="112" fillId="0" borderId="0" xfId="0" applyFont="1" applyAlignment="1">
      <alignment horizontal="left"/>
    </xf>
    <xf numFmtId="0" fontId="115" fillId="0" borderId="119" xfId="0" applyFont="1" applyBorder="1" applyAlignment="1">
      <alignment horizontal="left" vertical="center" wrapText="1"/>
    </xf>
    <xf numFmtId="0" fontId="117" fillId="0" borderId="0" xfId="0" applyFont="1"/>
    <xf numFmtId="0" fontId="94" fillId="0" borderId="0" xfId="0" applyFont="1" applyAlignment="1">
      <alignment wrapText="1"/>
    </xf>
    <xf numFmtId="0" fontId="117" fillId="0" borderId="119" xfId="0" applyFont="1" applyBorder="1"/>
    <xf numFmtId="0" fontId="115" fillId="0" borderId="119" xfId="0" applyFont="1" applyBorder="1" applyAlignment="1">
      <alignment horizontal="center" vertical="center" wrapText="1"/>
    </xf>
    <xf numFmtId="0" fontId="117" fillId="0" borderId="0" xfId="0" applyFont="1" applyAlignment="1">
      <alignment horizontal="center" vertical="center"/>
    </xf>
    <xf numFmtId="0" fontId="133" fillId="0" borderId="0" xfId="0" applyFont="1"/>
    <xf numFmtId="0" fontId="112" fillId="0" borderId="114" xfId="0" applyFont="1" applyBorder="1" applyAlignment="1">
      <alignment horizontal="left" vertical="center" wrapText="1" indent="1" readingOrder="1"/>
    </xf>
    <xf numFmtId="0" fontId="133" fillId="0" borderId="119" xfId="0" applyFont="1" applyBorder="1" applyAlignment="1">
      <alignment horizontal="left" indent="3"/>
    </xf>
    <xf numFmtId="0" fontId="115" fillId="0" borderId="119" xfId="0" applyFont="1" applyBorder="1" applyAlignment="1">
      <alignment vertical="center" wrapText="1" readingOrder="1"/>
    </xf>
    <xf numFmtId="0" fontId="133" fillId="0" borderId="119" xfId="0" applyFont="1" applyBorder="1" applyAlignment="1">
      <alignment horizontal="left" indent="2"/>
    </xf>
    <xf numFmtId="0" fontId="112" fillId="0" borderId="115" xfId="0" applyFont="1" applyBorder="1" applyAlignment="1">
      <alignment vertical="center" wrapText="1" readingOrder="1"/>
    </xf>
    <xf numFmtId="0" fontId="133" fillId="0" borderId="123" xfId="0" applyFont="1" applyBorder="1" applyAlignment="1">
      <alignment horizontal="left" indent="2"/>
    </xf>
    <xf numFmtId="0" fontId="112" fillId="0" borderId="114" xfId="0" applyFont="1" applyBorder="1" applyAlignment="1">
      <alignment vertical="center" wrapText="1" readingOrder="1"/>
    </xf>
    <xf numFmtId="0" fontId="112" fillId="0" borderId="113" xfId="0" applyFont="1" applyBorder="1" applyAlignment="1">
      <alignment vertical="center" wrapText="1" readingOrder="1"/>
    </xf>
    <xf numFmtId="0" fontId="133" fillId="0" borderId="7" xfId="0" applyFont="1" applyBorder="1"/>
    <xf numFmtId="167" fontId="134" fillId="80" borderId="53" xfId="0" applyNumberFormat="1" applyFont="1" applyFill="1" applyBorder="1" applyAlignment="1">
      <alignment horizontal="center"/>
    </xf>
    <xf numFmtId="0" fontId="2" fillId="81" borderId="0" xfId="13" applyFont="1" applyFill="1" applyAlignment="1" applyProtection="1">
      <alignment wrapText="1"/>
      <protection locked="0"/>
    </xf>
    <xf numFmtId="10" fontId="3" fillId="0" borderId="119" xfId="20962" applyNumberFormat="1" applyFont="1" applyFill="1" applyBorder="1" applyAlignment="1" applyProtection="1">
      <alignment horizontal="right" vertical="center" wrapText="1"/>
      <protection locked="0"/>
    </xf>
    <xf numFmtId="3" fontId="103" fillId="0" borderId="91" xfId="0" applyNumberFormat="1" applyFont="1" applyBorder="1" applyAlignment="1">
      <alignment vertical="center" wrapText="1"/>
    </xf>
    <xf numFmtId="9" fontId="84" fillId="0" borderId="17" xfId="0" applyNumberFormat="1" applyFont="1" applyBorder="1"/>
    <xf numFmtId="0" fontId="2" fillId="0" borderId="82" xfId="0" applyFont="1" applyBorder="1" applyAlignment="1">
      <alignment vertical="center"/>
    </xf>
    <xf numFmtId="165" fontId="3" fillId="0" borderId="87" xfId="20962" applyNumberFormat="1" applyFont="1" applyBorder="1" applyAlignment="1">
      <alignment vertical="center"/>
    </xf>
    <xf numFmtId="194" fontId="105" fillId="0" borderId="91" xfId="7" applyNumberFormat="1" applyFont="1" applyFill="1" applyBorder="1" applyAlignment="1" applyProtection="1">
      <alignment horizontal="right" vertical="center"/>
      <protection locked="0"/>
    </xf>
    <xf numFmtId="2" fontId="117" fillId="0" borderId="119" xfId="0" applyNumberFormat="1" applyFont="1" applyBorder="1"/>
    <xf numFmtId="1" fontId="117" fillId="0" borderId="119" xfId="0" applyNumberFormat="1" applyFont="1" applyBorder="1"/>
    <xf numFmtId="2" fontId="0" fillId="0" borderId="119" xfId="0" applyNumberFormat="1" applyBorder="1"/>
    <xf numFmtId="3" fontId="116" fillId="0" borderId="119" xfId="0" applyNumberFormat="1" applyFont="1" applyBorder="1"/>
    <xf numFmtId="4" fontId="116" fillId="0" borderId="119" xfId="0" applyNumberFormat="1" applyFont="1" applyBorder="1"/>
    <xf numFmtId="43" fontId="115" fillId="0" borderId="15" xfId="0" applyNumberFormat="1" applyFont="1" applyBorder="1"/>
    <xf numFmtId="43" fontId="112" fillId="0" borderId="119" xfId="0" applyNumberFormat="1" applyFont="1" applyBorder="1"/>
    <xf numFmtId="10" fontId="117" fillId="0" borderId="119" xfId="0" applyNumberFormat="1" applyFont="1" applyBorder="1"/>
    <xf numFmtId="3" fontId="0" fillId="0" borderId="119" xfId="0" applyNumberFormat="1" applyBorder="1"/>
    <xf numFmtId="43" fontId="3" fillId="0" borderId="76" xfId="0" applyNumberFormat="1" applyFont="1" applyBorder="1" applyAlignment="1">
      <alignment vertical="center"/>
    </xf>
    <xf numFmtId="0" fontId="2" fillId="0" borderId="120" xfId="0" applyFont="1" applyBorder="1" applyAlignment="1">
      <alignment wrapText="1"/>
    </xf>
    <xf numFmtId="0" fontId="84" fillId="0" borderId="80" xfId="0" applyFont="1" applyBorder="1"/>
    <xf numFmtId="4" fontId="112" fillId="0" borderId="119" xfId="0" applyNumberFormat="1" applyFont="1" applyBorder="1"/>
    <xf numFmtId="1" fontId="3" fillId="0" borderId="0" xfId="0" applyNumberFormat="1" applyFont="1" applyAlignment="1">
      <alignment horizontal="left" vertical="center"/>
    </xf>
    <xf numFmtId="0" fontId="93" fillId="0" borderId="62" xfId="0" applyFont="1" applyBorder="1" applyAlignment="1">
      <alignment horizontal="left" wrapText="1"/>
    </xf>
    <xf numFmtId="0" fontId="93" fillId="0" borderId="61" xfId="0" applyFont="1" applyBorder="1" applyAlignment="1">
      <alignment horizontal="left" wrapText="1"/>
    </xf>
    <xf numFmtId="0" fontId="93" fillId="0" borderId="127" xfId="0" applyFont="1" applyBorder="1" applyAlignment="1">
      <alignment horizontal="center" vertical="center"/>
    </xf>
    <xf numFmtId="0" fontId="93" fillId="0" borderId="27" xfId="0" applyFont="1" applyBorder="1" applyAlignment="1">
      <alignment horizontal="center" vertical="center"/>
    </xf>
    <xf numFmtId="0" fontId="93" fillId="0" borderId="128" xfId="0" applyFont="1" applyBorder="1" applyAlignment="1">
      <alignment horizontal="center" vertical="center"/>
    </xf>
    <xf numFmtId="0" fontId="0" fillId="0" borderId="120" xfId="0" applyBorder="1" applyAlignment="1">
      <alignment horizontal="center"/>
    </xf>
    <xf numFmtId="0" fontId="0" fillId="0" borderId="121" xfId="0" applyBorder="1" applyAlignment="1">
      <alignment horizontal="center"/>
    </xf>
    <xf numFmtId="0" fontId="0" fillId="0" borderId="122" xfId="0" applyBorder="1" applyAlignment="1">
      <alignment horizontal="center"/>
    </xf>
    <xf numFmtId="0" fontId="0" fillId="0" borderId="106" xfId="0" applyBorder="1" applyAlignment="1">
      <alignment horizontal="center" vertical="center"/>
    </xf>
    <xf numFmtId="0" fontId="121" fillId="0" borderId="107" xfId="0" applyFont="1" applyBorder="1" applyAlignment="1">
      <alignment horizontal="center" vertical="center"/>
    </xf>
    <xf numFmtId="0" fontId="121" fillId="0" borderId="7" xfId="0" applyFont="1" applyBorder="1" applyAlignment="1">
      <alignment horizontal="center" vertical="center"/>
    </xf>
    <xf numFmtId="0" fontId="122" fillId="0" borderId="13" xfId="0" applyFont="1" applyBorder="1" applyAlignment="1">
      <alignment horizontal="center" vertical="center"/>
    </xf>
    <xf numFmtId="0" fontId="122" fillId="0" borderId="14" xfId="0" applyFont="1" applyBorder="1" applyAlignment="1">
      <alignment horizontal="center" vertical="center"/>
    </xf>
    <xf numFmtId="0" fontId="0" fillId="0" borderId="108" xfId="0" applyBorder="1" applyAlignment="1">
      <alignment horizontal="center"/>
    </xf>
    <xf numFmtId="0" fontId="0" fillId="0" borderId="109" xfId="0" applyBorder="1" applyAlignment="1">
      <alignment horizontal="center"/>
    </xf>
    <xf numFmtId="0" fontId="0" fillId="0" borderId="110" xfId="0" applyBorder="1" applyAlignment="1">
      <alignment horizontal="center"/>
    </xf>
    <xf numFmtId="0" fontId="0" fillId="0" borderId="64" xfId="0" applyBorder="1" applyAlignment="1">
      <alignment horizontal="center" vertical="center"/>
    </xf>
    <xf numFmtId="0" fontId="0" fillId="0" borderId="71" xfId="0" applyBorder="1" applyAlignment="1">
      <alignment horizontal="center" vertical="center"/>
    </xf>
    <xf numFmtId="0" fontId="121" fillId="0" borderId="123" xfId="0" applyFont="1" applyBorder="1" applyAlignment="1">
      <alignment horizontal="center" vertical="center" wrapText="1"/>
    </xf>
    <xf numFmtId="0" fontId="121" fillId="0" borderId="7" xfId="0" applyFont="1" applyBorder="1" applyAlignment="1">
      <alignment horizontal="center" vertical="center" wrapText="1"/>
    </xf>
    <xf numFmtId="0" fontId="0" fillId="0" borderId="119" xfId="0" applyBorder="1" applyAlignment="1">
      <alignment horizontal="center" vertical="center"/>
    </xf>
    <xf numFmtId="0" fontId="0" fillId="0" borderId="119" xfId="0" applyBorder="1" applyAlignment="1">
      <alignment horizontal="center" vertical="center" wrapText="1"/>
    </xf>
    <xf numFmtId="0" fontId="45" fillId="0" borderId="3" xfId="0" applyFont="1" applyBorder="1" applyAlignment="1">
      <alignment horizontal="center" vertical="center" wrapText="1"/>
    </xf>
    <xf numFmtId="0" fontId="45" fillId="0" borderId="16" xfId="0" applyFont="1" applyBorder="1" applyAlignment="1">
      <alignment horizontal="center" vertical="center" wrapText="1"/>
    </xf>
    <xf numFmtId="0" fontId="86" fillId="0" borderId="76" xfId="0" applyFont="1" applyBorder="1" applyAlignment="1">
      <alignment horizontal="center" vertical="center" wrapText="1"/>
    </xf>
    <xf numFmtId="0" fontId="84" fillId="0" borderId="76" xfId="0" applyFont="1" applyBorder="1" applyAlignment="1">
      <alignment horizontal="center" vertical="center" wrapText="1"/>
    </xf>
    <xf numFmtId="0" fontId="45" fillId="0" borderId="76" xfId="11" applyFont="1" applyBorder="1" applyAlignment="1">
      <alignment horizontal="center" vertical="center" wrapText="1"/>
    </xf>
    <xf numFmtId="0" fontId="45" fillId="0" borderId="77" xfId="11" applyFont="1" applyBorder="1" applyAlignment="1">
      <alignment horizontal="center" vertical="center" wrapText="1"/>
    </xf>
    <xf numFmtId="0" fontId="45" fillId="0" borderId="66"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67" xfId="13" applyFont="1" applyFill="1" applyBorder="1" applyAlignment="1" applyProtection="1">
      <alignment horizontal="center" vertical="center" wrapText="1"/>
      <protection locked="0"/>
    </xf>
    <xf numFmtId="0" fontId="98" fillId="3" borderId="6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5" xfId="1" applyNumberFormat="1" applyFont="1" applyFill="1" applyBorder="1" applyAlignment="1" applyProtection="1">
      <alignment horizontal="center"/>
      <protection locked="0"/>
    </xf>
    <xf numFmtId="164" fontId="45" fillId="3" borderId="24" xfId="1" applyNumberFormat="1" applyFont="1" applyFill="1" applyBorder="1" applyAlignment="1" applyProtection="1">
      <alignment horizontal="center"/>
      <protection locked="0"/>
    </xf>
    <xf numFmtId="164" fontId="45" fillId="3" borderId="25" xfId="1" applyNumberFormat="1" applyFont="1" applyFill="1" applyBorder="1" applyAlignment="1" applyProtection="1">
      <alignment horizontal="center"/>
      <protection locked="0"/>
    </xf>
    <xf numFmtId="164" fontId="45" fillId="0" borderId="12" xfId="1" applyNumberFormat="1" applyFont="1" applyFill="1" applyBorder="1" applyAlignment="1" applyProtection="1">
      <alignment horizontal="center"/>
      <protection locked="0"/>
    </xf>
    <xf numFmtId="164" fontId="45" fillId="0" borderId="13"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0" fontId="86" fillId="0" borderId="47" xfId="0" applyFont="1" applyBorder="1" applyAlignment="1">
      <alignment horizontal="center" vertical="center" wrapText="1"/>
    </xf>
    <xf numFmtId="0" fontId="86" fillId="0" borderId="48" xfId="0" applyFont="1" applyBorder="1" applyAlignment="1">
      <alignment horizontal="center" vertical="center" wrapText="1"/>
    </xf>
    <xf numFmtId="164" fontId="45" fillId="0" borderId="68" xfId="1" applyNumberFormat="1" applyFont="1" applyFill="1" applyBorder="1" applyAlignment="1" applyProtection="1">
      <alignment horizontal="center" vertical="center" wrapText="1"/>
      <protection locked="0"/>
    </xf>
    <xf numFmtId="164" fontId="45" fillId="0" borderId="69" xfId="1"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60" xfId="0" applyFont="1" applyBorder="1" applyAlignment="1">
      <alignment horizontal="center" vertical="center" wrapText="1"/>
    </xf>
    <xf numFmtId="0" fontId="86" fillId="0" borderId="70" xfId="0" applyFont="1" applyBorder="1" applyAlignment="1">
      <alignment horizontal="center"/>
    </xf>
    <xf numFmtId="0" fontId="86" fillId="0" borderId="71"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0" xfId="0" applyFont="1" applyBorder="1" applyAlignment="1">
      <alignment horizontal="left" vertical="center"/>
    </xf>
    <xf numFmtId="0" fontId="99" fillId="0" borderId="51" xfId="0" applyFont="1" applyBorder="1" applyAlignment="1">
      <alignment horizontal="left" vertical="center"/>
    </xf>
    <xf numFmtId="0" fontId="3" fillId="0" borderId="51"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13" xfId="0" applyFont="1" applyBorder="1" applyAlignment="1">
      <alignment horizontal="center"/>
    </xf>
    <xf numFmtId="0" fontId="3" fillId="0" borderId="14" xfId="0" applyFont="1" applyBorder="1" applyAlignment="1">
      <alignment horizontal="center" vertical="center" wrapText="1"/>
    </xf>
    <xf numFmtId="0" fontId="3" fillId="0" borderId="77" xfId="0" applyFont="1" applyBorder="1" applyAlignment="1">
      <alignment horizontal="center" vertical="center" wrapText="1"/>
    </xf>
    <xf numFmtId="0" fontId="115" fillId="0" borderId="96" xfId="0" applyFont="1" applyBorder="1" applyAlignment="1">
      <alignment horizontal="left" vertical="center" wrapText="1"/>
    </xf>
    <xf numFmtId="0" fontId="115" fillId="0" borderId="97" xfId="0" applyFont="1" applyBorder="1" applyAlignment="1">
      <alignment horizontal="left" vertical="center" wrapText="1"/>
    </xf>
    <xf numFmtId="0" fontId="115" fillId="0" borderId="101" xfId="0" applyFont="1" applyBorder="1" applyAlignment="1">
      <alignment horizontal="left" vertical="center" wrapText="1"/>
    </xf>
    <xf numFmtId="0" fontId="115" fillId="0" borderId="102" xfId="0" applyFont="1" applyBorder="1" applyAlignment="1">
      <alignment horizontal="left" vertical="center" wrapText="1"/>
    </xf>
    <xf numFmtId="0" fontId="115" fillId="0" borderId="104" xfId="0" applyFont="1" applyBorder="1" applyAlignment="1">
      <alignment horizontal="left" vertical="center" wrapText="1"/>
    </xf>
    <xf numFmtId="0" fontId="115" fillId="0" borderId="105" xfId="0" applyFont="1" applyBorder="1" applyAlignment="1">
      <alignment horizontal="left" vertical="center" wrapText="1"/>
    </xf>
    <xf numFmtId="0" fontId="116" fillId="0" borderId="98" xfId="0" applyFont="1" applyBorder="1" applyAlignment="1">
      <alignment horizontal="center" vertical="center" wrapText="1"/>
    </xf>
    <xf numFmtId="0" fontId="116" fillId="0" borderId="99" xfId="0" applyFont="1" applyBorder="1" applyAlignment="1">
      <alignment horizontal="center" vertical="center" wrapText="1"/>
    </xf>
    <xf numFmtId="0" fontId="116" fillId="0" borderId="100" xfId="0" applyFont="1" applyBorder="1" applyAlignment="1">
      <alignment horizontal="center" vertical="center" wrapText="1"/>
    </xf>
    <xf numFmtId="0" fontId="116" fillId="0" borderId="81" xfId="0" applyFont="1" applyBorder="1" applyAlignment="1">
      <alignment horizontal="center" vertical="center" wrapText="1"/>
    </xf>
    <xf numFmtId="0" fontId="116" fillId="0" borderId="103" xfId="0" applyFont="1" applyBorder="1" applyAlignment="1">
      <alignment horizontal="center" vertical="center" wrapText="1"/>
    </xf>
    <xf numFmtId="0" fontId="116" fillId="0" borderId="71" xfId="0" applyFont="1" applyBorder="1" applyAlignment="1">
      <alignment horizontal="center" vertical="center" wrapText="1"/>
    </xf>
    <xf numFmtId="0" fontId="112" fillId="0" borderId="123" xfId="0" applyFont="1" applyBorder="1" applyAlignment="1">
      <alignment horizontal="center" vertical="center" wrapText="1"/>
    </xf>
    <xf numFmtId="0" fontId="112" fillId="0" borderId="7" xfId="0" applyFont="1" applyBorder="1" applyAlignment="1">
      <alignment horizontal="center" vertical="center" wrapText="1"/>
    </xf>
    <xf numFmtId="0" fontId="112" fillId="0" borderId="119" xfId="0" applyFont="1" applyBorder="1" applyAlignment="1">
      <alignment horizontal="center" vertical="center" wrapText="1"/>
    </xf>
    <xf numFmtId="0" fontId="120" fillId="0" borderId="119" xfId="0" applyFont="1" applyBorder="1" applyAlignment="1">
      <alignment horizontal="center" vertical="center"/>
    </xf>
    <xf numFmtId="0" fontId="120" fillId="0" borderId="98" xfId="0" applyFont="1" applyBorder="1" applyAlignment="1">
      <alignment horizontal="center" vertical="center"/>
    </xf>
    <xf numFmtId="0" fontId="120" fillId="0" borderId="100" xfId="0" applyFont="1" applyBorder="1" applyAlignment="1">
      <alignment horizontal="center" vertical="center"/>
    </xf>
    <xf numFmtId="0" fontId="120" fillId="0" borderId="81" xfId="0" applyFont="1" applyBorder="1" applyAlignment="1">
      <alignment horizontal="center" vertical="center"/>
    </xf>
    <xf numFmtId="0" fontId="120" fillId="0" borderId="71" xfId="0" applyFont="1" applyBorder="1" applyAlignment="1">
      <alignment horizontal="center" vertical="center"/>
    </xf>
    <xf numFmtId="0" fontId="116" fillId="0" borderId="119" xfId="0" applyFont="1" applyBorder="1" applyAlignment="1">
      <alignment horizontal="center" vertical="center" wrapText="1"/>
    </xf>
    <xf numFmtId="0" fontId="112" fillId="0" borderId="122" xfId="0" applyFont="1" applyBorder="1" applyAlignment="1">
      <alignment horizontal="center" vertical="center" wrapText="1"/>
    </xf>
    <xf numFmtId="0" fontId="115" fillId="0" borderId="98" xfId="0" applyFont="1" applyBorder="1" applyAlignment="1">
      <alignment horizontal="center" vertical="center" wrapText="1"/>
    </xf>
    <xf numFmtId="0" fontId="115" fillId="0" borderId="100" xfId="0" applyFont="1" applyBorder="1" applyAlignment="1">
      <alignment horizontal="center" vertical="center" wrapText="1"/>
    </xf>
    <xf numFmtId="0" fontId="115" fillId="0" borderId="66" xfId="0" applyFont="1" applyBorder="1" applyAlignment="1">
      <alignment horizontal="center" vertical="center" wrapText="1"/>
    </xf>
    <xf numFmtId="0" fontId="115" fillId="0" borderId="64" xfId="0" applyFont="1" applyBorder="1" applyAlignment="1">
      <alignment horizontal="center" vertical="center" wrapText="1"/>
    </xf>
    <xf numFmtId="0" fontId="115" fillId="0" borderId="81" xfId="0" applyFont="1" applyBorder="1" applyAlignment="1">
      <alignment horizontal="center" vertical="center" wrapText="1"/>
    </xf>
    <xf numFmtId="0" fontId="115" fillId="0" borderId="71" xfId="0" applyFont="1" applyBorder="1" applyAlignment="1">
      <alignment horizontal="center" vertical="center" wrapText="1"/>
    </xf>
    <xf numFmtId="0" fontId="112" fillId="0" borderId="120" xfId="0" applyFont="1" applyBorder="1" applyAlignment="1">
      <alignment horizontal="center" vertical="center" wrapText="1"/>
    </xf>
    <xf numFmtId="0" fontId="112" fillId="0" borderId="121" xfId="0" applyFont="1" applyBorder="1" applyAlignment="1">
      <alignment horizontal="center" vertical="center" wrapText="1"/>
    </xf>
    <xf numFmtId="0" fontId="115" fillId="0" borderId="72" xfId="0" applyFont="1" applyBorder="1" applyAlignment="1">
      <alignment horizontal="center" vertical="center" wrapText="1"/>
    </xf>
    <xf numFmtId="0" fontId="115" fillId="0" borderId="7" xfId="0" applyFont="1" applyBorder="1" applyAlignment="1">
      <alignment horizontal="center" vertical="center" wrapText="1"/>
    </xf>
    <xf numFmtId="0" fontId="112" fillId="0" borderId="72" xfId="0" applyFont="1" applyBorder="1" applyAlignment="1">
      <alignment horizontal="center" vertical="center" wrapText="1"/>
    </xf>
    <xf numFmtId="0" fontId="112" fillId="0" borderId="71" xfId="0" applyFont="1" applyBorder="1" applyAlignment="1">
      <alignment horizontal="center" vertical="center" wrapText="1"/>
    </xf>
    <xf numFmtId="0" fontId="115" fillId="0" borderId="50" xfId="0" applyFont="1" applyBorder="1" applyAlignment="1">
      <alignment horizontal="left" vertical="top" wrapText="1"/>
    </xf>
    <xf numFmtId="0" fontId="115" fillId="0" borderId="73" xfId="0" applyFont="1" applyBorder="1" applyAlignment="1">
      <alignment horizontal="left" vertical="top" wrapText="1"/>
    </xf>
    <xf numFmtId="0" fontId="115" fillId="0" borderId="59" xfId="0" applyFont="1" applyBorder="1" applyAlignment="1">
      <alignment horizontal="left" vertical="top" wrapText="1"/>
    </xf>
    <xf numFmtId="0" fontId="115" fillId="0" borderId="88" xfId="0" applyFont="1" applyBorder="1" applyAlignment="1">
      <alignment horizontal="left" vertical="top" wrapText="1"/>
    </xf>
    <xf numFmtId="0" fontId="115" fillId="0" borderId="95" xfId="0" applyFont="1" applyBorder="1" applyAlignment="1">
      <alignment horizontal="left" vertical="top" wrapText="1"/>
    </xf>
    <xf numFmtId="0" fontId="115" fillId="0" borderId="126" xfId="0" applyFont="1" applyBorder="1" applyAlignment="1">
      <alignment horizontal="left" vertical="top" wrapText="1"/>
    </xf>
    <xf numFmtId="0" fontId="115" fillId="0" borderId="82" xfId="0" applyFont="1" applyBorder="1" applyAlignment="1">
      <alignment horizontal="center" vertical="center" wrapText="1"/>
    </xf>
    <xf numFmtId="0" fontId="115" fillId="0" borderId="63" xfId="0" applyFont="1" applyBorder="1" applyAlignment="1">
      <alignment horizontal="center" vertical="center" wrapText="1"/>
    </xf>
    <xf numFmtId="0" fontId="112" fillId="0" borderId="60" xfId="0" applyFont="1" applyBorder="1" applyAlignment="1">
      <alignment horizontal="center" vertical="center" wrapText="1"/>
    </xf>
    <xf numFmtId="0" fontId="112" fillId="0" borderId="65" xfId="0" applyFont="1" applyBorder="1" applyAlignment="1">
      <alignment horizontal="center" vertical="center" wrapText="1"/>
    </xf>
    <xf numFmtId="0" fontId="112" fillId="0" borderId="24" xfId="0" applyFont="1" applyBorder="1" applyAlignment="1">
      <alignment horizontal="center" vertical="center" wrapText="1"/>
    </xf>
    <xf numFmtId="0" fontId="112" fillId="0" borderId="25" xfId="0" applyFont="1" applyBorder="1" applyAlignment="1">
      <alignment horizontal="center" vertical="center" wrapText="1"/>
    </xf>
    <xf numFmtId="0" fontId="112" fillId="0" borderId="98" xfId="0" applyFont="1" applyBorder="1" applyAlignment="1">
      <alignment horizontal="center" vertical="top" wrapText="1"/>
    </xf>
    <xf numFmtId="0" fontId="112" fillId="0" borderId="99" xfId="0" applyFont="1" applyBorder="1" applyAlignment="1">
      <alignment horizontal="center" vertical="top" wrapText="1"/>
    </xf>
    <xf numFmtId="0" fontId="112" fillId="0" borderId="121" xfId="0" applyFont="1" applyBorder="1" applyAlignment="1">
      <alignment horizontal="center" vertical="top" wrapText="1"/>
    </xf>
    <xf numFmtId="0" fontId="112" fillId="0" borderId="122" xfId="0" applyFont="1" applyBorder="1" applyAlignment="1">
      <alignment horizontal="center" vertical="top" wrapText="1"/>
    </xf>
    <xf numFmtId="0" fontId="132" fillId="0" borderId="111" xfId="0" applyFont="1" applyBorder="1" applyAlignment="1">
      <alignment horizontal="left" vertical="top" wrapText="1"/>
    </xf>
    <xf numFmtId="0" fontId="132" fillId="0" borderId="112" xfId="0" applyFont="1" applyBorder="1" applyAlignment="1">
      <alignment horizontal="left" vertical="top" wrapText="1"/>
    </xf>
    <xf numFmtId="0" fontId="118" fillId="0" borderId="98" xfId="0" applyFont="1" applyBorder="1" applyAlignment="1">
      <alignment horizontal="center" vertical="center"/>
    </xf>
    <xf numFmtId="0" fontId="118" fillId="0" borderId="100" xfId="0" applyFont="1" applyBorder="1" applyAlignment="1">
      <alignment horizontal="center" vertical="center"/>
    </xf>
    <xf numFmtId="0" fontId="118" fillId="0" borderId="81" xfId="0" applyFont="1" applyBorder="1" applyAlignment="1">
      <alignment horizontal="center" vertical="center"/>
    </xf>
    <xf numFmtId="0" fontId="118" fillId="0" borderId="71" xfId="0" applyFont="1" applyBorder="1" applyAlignment="1">
      <alignment horizontal="center" vertical="center"/>
    </xf>
    <xf numFmtId="0" fontId="117" fillId="0" borderId="119" xfId="0" applyFont="1" applyBorder="1" applyAlignment="1">
      <alignment horizontal="center" vertical="center" wrapText="1"/>
    </xf>
    <xf numFmtId="0" fontId="117" fillId="0" borderId="123" xfId="0" applyFont="1" applyBorder="1" applyAlignment="1">
      <alignment horizontal="center" vertical="center" wrapText="1"/>
    </xf>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5"/>
  <sheetViews>
    <sheetView zoomScaleNormal="100" workbookViewId="0"/>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03"/>
      <c r="B1" s="139" t="s">
        <v>222</v>
      </c>
      <c r="C1" s="103"/>
    </row>
    <row r="2" spans="1:3">
      <c r="A2" s="140">
        <v>1</v>
      </c>
      <c r="B2" s="250" t="s">
        <v>223</v>
      </c>
      <c r="C2" s="39" t="s">
        <v>712</v>
      </c>
    </row>
    <row r="3" spans="1:3">
      <c r="A3" s="140">
        <v>2</v>
      </c>
      <c r="B3" s="251" t="s">
        <v>219</v>
      </c>
      <c r="C3" s="39" t="s">
        <v>716</v>
      </c>
    </row>
    <row r="4" spans="1:3">
      <c r="A4" s="140">
        <v>3</v>
      </c>
      <c r="B4" s="252" t="s">
        <v>224</v>
      </c>
      <c r="C4" s="39" t="s">
        <v>717</v>
      </c>
    </row>
    <row r="5" spans="1:3">
      <c r="A5" s="141">
        <v>4</v>
      </c>
      <c r="B5" s="253" t="s">
        <v>220</v>
      </c>
      <c r="C5" s="39" t="s">
        <v>718</v>
      </c>
    </row>
    <row r="6" spans="1:3" s="142" customFormat="1" ht="45.75" customHeight="1">
      <c r="A6" s="543" t="s">
        <v>296</v>
      </c>
      <c r="B6" s="544"/>
      <c r="C6" s="544"/>
    </row>
    <row r="7" spans="1:3" ht="15">
      <c r="A7" s="143" t="s">
        <v>29</v>
      </c>
      <c r="B7" s="139" t="s">
        <v>221</v>
      </c>
    </row>
    <row r="8" spans="1:3">
      <c r="A8" s="103">
        <v>1</v>
      </c>
      <c r="B8" s="173" t="s">
        <v>20</v>
      </c>
    </row>
    <row r="9" spans="1:3">
      <c r="A9" s="103">
        <v>2</v>
      </c>
      <c r="B9" s="174" t="s">
        <v>21</v>
      </c>
    </row>
    <row r="10" spans="1:3">
      <c r="A10" s="103">
        <v>3</v>
      </c>
      <c r="B10" s="174" t="s">
        <v>22</v>
      </c>
    </row>
    <row r="11" spans="1:3">
      <c r="A11" s="103">
        <v>4</v>
      </c>
      <c r="B11" s="174" t="s">
        <v>23</v>
      </c>
    </row>
    <row r="12" spans="1:3">
      <c r="A12" s="103">
        <v>5</v>
      </c>
      <c r="B12" s="174" t="s">
        <v>24</v>
      </c>
    </row>
    <row r="13" spans="1:3">
      <c r="A13" s="103">
        <v>6</v>
      </c>
      <c r="B13" s="175" t="s">
        <v>231</v>
      </c>
    </row>
    <row r="14" spans="1:3">
      <c r="A14" s="103">
        <v>7</v>
      </c>
      <c r="B14" s="174" t="s">
        <v>225</v>
      </c>
    </row>
    <row r="15" spans="1:3">
      <c r="A15" s="103">
        <v>8</v>
      </c>
      <c r="B15" s="174" t="s">
        <v>226</v>
      </c>
    </row>
    <row r="16" spans="1:3">
      <c r="A16" s="103">
        <v>9</v>
      </c>
      <c r="B16" s="174" t="s">
        <v>25</v>
      </c>
    </row>
    <row r="17" spans="1:2">
      <c r="A17" s="249" t="s">
        <v>295</v>
      </c>
      <c r="B17" s="248" t="s">
        <v>282</v>
      </c>
    </row>
    <row r="18" spans="1:2">
      <c r="A18" s="103">
        <v>10</v>
      </c>
      <c r="B18" s="174" t="s">
        <v>26</v>
      </c>
    </row>
    <row r="19" spans="1:2">
      <c r="A19" s="103">
        <v>11</v>
      </c>
      <c r="B19" s="175" t="s">
        <v>227</v>
      </c>
    </row>
    <row r="20" spans="1:2">
      <c r="A20" s="103">
        <v>12</v>
      </c>
      <c r="B20" s="175" t="s">
        <v>27</v>
      </c>
    </row>
    <row r="21" spans="1:2">
      <c r="A21" s="298">
        <v>13</v>
      </c>
      <c r="B21" s="299" t="s">
        <v>228</v>
      </c>
    </row>
    <row r="22" spans="1:2">
      <c r="A22" s="298">
        <v>14</v>
      </c>
      <c r="B22" s="300" t="s">
        <v>253</v>
      </c>
    </row>
    <row r="23" spans="1:2">
      <c r="A23" s="298">
        <v>15</v>
      </c>
      <c r="B23" s="301" t="s">
        <v>28</v>
      </c>
    </row>
    <row r="24" spans="1:2">
      <c r="A24" s="298">
        <v>15.1</v>
      </c>
      <c r="B24" s="302" t="s">
        <v>309</v>
      </c>
    </row>
    <row r="25" spans="1:2">
      <c r="A25" s="298">
        <v>16</v>
      </c>
      <c r="B25" s="302" t="s">
        <v>373</v>
      </c>
    </row>
    <row r="26" spans="1:2">
      <c r="A26" s="298">
        <v>17</v>
      </c>
      <c r="B26" s="302" t="s">
        <v>414</v>
      </c>
    </row>
    <row r="27" spans="1:2">
      <c r="A27" s="298">
        <v>18</v>
      </c>
      <c r="B27" s="302" t="s">
        <v>702</v>
      </c>
    </row>
    <row r="28" spans="1:2">
      <c r="A28" s="298">
        <v>19</v>
      </c>
      <c r="B28" s="302" t="s">
        <v>703</v>
      </c>
    </row>
    <row r="29" spans="1:2">
      <c r="A29" s="298">
        <v>20</v>
      </c>
      <c r="B29" s="352" t="s">
        <v>704</v>
      </c>
    </row>
    <row r="30" spans="1:2">
      <c r="A30" s="298">
        <v>21</v>
      </c>
      <c r="B30" s="302" t="s">
        <v>530</v>
      </c>
    </row>
    <row r="31" spans="1:2">
      <c r="A31" s="298">
        <v>22</v>
      </c>
      <c r="B31" s="302" t="s">
        <v>705</v>
      </c>
    </row>
    <row r="32" spans="1:2">
      <c r="A32" s="298">
        <v>23</v>
      </c>
      <c r="B32" s="302" t="s">
        <v>706</v>
      </c>
    </row>
    <row r="33" spans="1:2">
      <c r="A33" s="298">
        <v>24</v>
      </c>
      <c r="B33" s="302" t="s">
        <v>707</v>
      </c>
    </row>
    <row r="34" spans="1:2">
      <c r="A34" s="298">
        <v>25</v>
      </c>
      <c r="B34" s="302" t="s">
        <v>415</v>
      </c>
    </row>
    <row r="35" spans="1:2">
      <c r="A35" s="298">
        <v>26</v>
      </c>
      <c r="B35" s="302"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C56"/>
  <sheetViews>
    <sheetView zoomScale="90" zoomScaleNormal="90" workbookViewId="0">
      <pane xSplit="1" ySplit="5" topLeftCell="B6" activePane="bottomRight" state="frozen"/>
      <selection pane="topRight"/>
      <selection pane="bottomLeft"/>
      <selection pane="bottomRight" activeCell="B6" sqref="B6"/>
    </sheetView>
  </sheetViews>
  <sheetFormatPr defaultColWidth="9.140625" defaultRowHeight="12.75"/>
  <cols>
    <col min="1" max="1" width="9.5703125" style="4" bestFit="1" customWidth="1"/>
    <col min="2" max="2" width="132.42578125" style="4" customWidth="1"/>
    <col min="3" max="3" width="18.42578125" style="4" customWidth="1"/>
    <col min="4" max="16384" width="9.140625" style="4"/>
  </cols>
  <sheetData>
    <row r="1" spans="1:3">
      <c r="A1" s="2" t="s">
        <v>30</v>
      </c>
      <c r="B1" s="3" t="str">
        <f>Info!C2</f>
        <v>Terabank</v>
      </c>
    </row>
    <row r="2" spans="1:3" s="2" customFormat="1" ht="15.75" customHeight="1">
      <c r="A2" s="2" t="s">
        <v>31</v>
      </c>
      <c r="B2" s="309">
        <f>'1. key ratios'!B2</f>
        <v>45382</v>
      </c>
    </row>
    <row r="3" spans="1:3" s="2" customFormat="1" ht="15.75" customHeight="1"/>
    <row r="4" spans="1:3" ht="13.5" thickBot="1">
      <c r="A4" s="4" t="s">
        <v>143</v>
      </c>
      <c r="B4" s="85" t="s">
        <v>142</v>
      </c>
    </row>
    <row r="5" spans="1:3">
      <c r="A5" s="44" t="s">
        <v>6</v>
      </c>
      <c r="B5" s="45"/>
      <c r="C5" s="46" t="s">
        <v>35</v>
      </c>
    </row>
    <row r="6" spans="1:3">
      <c r="A6" s="47">
        <v>1</v>
      </c>
      <c r="B6" s="48" t="s">
        <v>141</v>
      </c>
      <c r="C6" s="49">
        <v>259694647</v>
      </c>
    </row>
    <row r="7" spans="1:3">
      <c r="A7" s="47">
        <v>2</v>
      </c>
      <c r="B7" s="50" t="s">
        <v>140</v>
      </c>
      <c r="C7" s="51">
        <v>121372000</v>
      </c>
    </row>
    <row r="8" spans="1:3">
      <c r="A8" s="47">
        <v>3</v>
      </c>
      <c r="B8" s="52" t="s">
        <v>139</v>
      </c>
      <c r="C8" s="51">
        <v>0</v>
      </c>
    </row>
    <row r="9" spans="1:3">
      <c r="A9" s="47">
        <v>4</v>
      </c>
      <c r="B9" s="52" t="s">
        <v>138</v>
      </c>
      <c r="C9" s="51">
        <v>0</v>
      </c>
    </row>
    <row r="10" spans="1:3">
      <c r="A10" s="47">
        <v>5</v>
      </c>
      <c r="B10" s="52" t="s">
        <v>137</v>
      </c>
      <c r="C10" s="51">
        <v>0</v>
      </c>
    </row>
    <row r="11" spans="1:3">
      <c r="A11" s="47">
        <v>6</v>
      </c>
      <c r="B11" s="53" t="s">
        <v>136</v>
      </c>
      <c r="C11" s="51">
        <v>138322647</v>
      </c>
    </row>
    <row r="12" spans="1:3" s="24" customFormat="1">
      <c r="A12" s="47">
        <v>7</v>
      </c>
      <c r="B12" s="48" t="s">
        <v>135</v>
      </c>
      <c r="C12" s="54">
        <v>26205982</v>
      </c>
    </row>
    <row r="13" spans="1:3" s="24" customFormat="1">
      <c r="A13" s="47">
        <v>8</v>
      </c>
      <c r="B13" s="55" t="s">
        <v>134</v>
      </c>
      <c r="C13" s="56">
        <v>0</v>
      </c>
    </row>
    <row r="14" spans="1:3" s="24" customFormat="1" ht="25.5">
      <c r="A14" s="47">
        <v>9</v>
      </c>
      <c r="B14" s="57" t="s">
        <v>133</v>
      </c>
      <c r="C14" s="56">
        <v>0</v>
      </c>
    </row>
    <row r="15" spans="1:3" s="24" customFormat="1">
      <c r="A15" s="47">
        <v>10</v>
      </c>
      <c r="B15" s="58" t="s">
        <v>132</v>
      </c>
      <c r="C15" s="56">
        <v>26205982</v>
      </c>
    </row>
    <row r="16" spans="1:3" s="24" customFormat="1">
      <c r="A16" s="47">
        <v>11</v>
      </c>
      <c r="B16" s="59" t="s">
        <v>131</v>
      </c>
      <c r="C16" s="56">
        <v>0</v>
      </c>
    </row>
    <row r="17" spans="1:3" s="24" customFormat="1">
      <c r="A17" s="47">
        <v>12</v>
      </c>
      <c r="B17" s="58" t="s">
        <v>130</v>
      </c>
      <c r="C17" s="56">
        <v>0</v>
      </c>
    </row>
    <row r="18" spans="1:3" s="24" customFormat="1">
      <c r="A18" s="47">
        <v>13</v>
      </c>
      <c r="B18" s="58" t="s">
        <v>129</v>
      </c>
      <c r="C18" s="56">
        <v>0</v>
      </c>
    </row>
    <row r="19" spans="1:3" s="24" customFormat="1">
      <c r="A19" s="47">
        <v>14</v>
      </c>
      <c r="B19" s="58" t="s">
        <v>128</v>
      </c>
      <c r="C19" s="56">
        <v>0</v>
      </c>
    </row>
    <row r="20" spans="1:3" s="24" customFormat="1">
      <c r="A20" s="47">
        <v>15</v>
      </c>
      <c r="B20" s="58" t="s">
        <v>127</v>
      </c>
      <c r="C20" s="56">
        <v>0</v>
      </c>
    </row>
    <row r="21" spans="1:3" s="24" customFormat="1" ht="25.5">
      <c r="A21" s="47">
        <v>16</v>
      </c>
      <c r="B21" s="57" t="s">
        <v>126</v>
      </c>
      <c r="C21" s="56">
        <v>0</v>
      </c>
    </row>
    <row r="22" spans="1:3" s="24" customFormat="1">
      <c r="A22" s="47">
        <v>17</v>
      </c>
      <c r="B22" s="60" t="s">
        <v>125</v>
      </c>
      <c r="C22" s="56">
        <v>0</v>
      </c>
    </row>
    <row r="23" spans="1:3" s="24" customFormat="1">
      <c r="A23" s="47">
        <v>18</v>
      </c>
      <c r="B23" s="522" t="s">
        <v>553</v>
      </c>
      <c r="C23" s="56">
        <v>0</v>
      </c>
    </row>
    <row r="24" spans="1:3" s="24" customFormat="1">
      <c r="A24" s="47">
        <v>19</v>
      </c>
      <c r="B24" s="57" t="s">
        <v>124</v>
      </c>
      <c r="C24" s="56">
        <v>0</v>
      </c>
    </row>
    <row r="25" spans="1:3" s="24" customFormat="1" ht="25.5">
      <c r="A25" s="47">
        <v>20</v>
      </c>
      <c r="B25" s="57" t="s">
        <v>101</v>
      </c>
      <c r="C25" s="56">
        <v>0</v>
      </c>
    </row>
    <row r="26" spans="1:3" s="24" customFormat="1">
      <c r="A26" s="47">
        <v>21</v>
      </c>
      <c r="B26" s="59" t="s">
        <v>123</v>
      </c>
      <c r="C26" s="56">
        <v>0</v>
      </c>
    </row>
    <row r="27" spans="1:3" s="24" customFormat="1">
      <c r="A27" s="47">
        <v>22</v>
      </c>
      <c r="B27" s="59" t="s">
        <v>122</v>
      </c>
      <c r="C27" s="56">
        <v>0</v>
      </c>
    </row>
    <row r="28" spans="1:3" s="24" customFormat="1">
      <c r="A28" s="47">
        <v>23</v>
      </c>
      <c r="B28" s="59" t="s">
        <v>121</v>
      </c>
      <c r="C28" s="56">
        <v>0</v>
      </c>
    </row>
    <row r="29" spans="1:3" s="24" customFormat="1">
      <c r="A29" s="47">
        <v>24</v>
      </c>
      <c r="B29" s="61" t="s">
        <v>120</v>
      </c>
      <c r="C29" s="54">
        <v>233488665</v>
      </c>
    </row>
    <row r="30" spans="1:3" s="24" customFormat="1">
      <c r="A30" s="62"/>
      <c r="B30" s="63"/>
      <c r="C30" s="56">
        <v>0</v>
      </c>
    </row>
    <row r="31" spans="1:3" s="24" customFormat="1">
      <c r="A31" s="62">
        <v>25</v>
      </c>
      <c r="B31" s="61" t="s">
        <v>119</v>
      </c>
      <c r="C31" s="54">
        <v>35038900</v>
      </c>
    </row>
    <row r="32" spans="1:3" s="24" customFormat="1">
      <c r="A32" s="62">
        <v>26</v>
      </c>
      <c r="B32" s="52" t="s">
        <v>118</v>
      </c>
      <c r="C32" s="64">
        <v>35038900</v>
      </c>
    </row>
    <row r="33" spans="1:3" s="24" customFormat="1">
      <c r="A33" s="62">
        <v>27</v>
      </c>
      <c r="B33" s="65" t="s">
        <v>192</v>
      </c>
      <c r="C33" s="56">
        <v>0</v>
      </c>
    </row>
    <row r="34" spans="1:3" s="24" customFormat="1">
      <c r="A34" s="62">
        <v>28</v>
      </c>
      <c r="B34" s="65" t="s">
        <v>117</v>
      </c>
      <c r="C34" s="56">
        <v>35038900</v>
      </c>
    </row>
    <row r="35" spans="1:3" s="24" customFormat="1">
      <c r="A35" s="62">
        <v>29</v>
      </c>
      <c r="B35" s="52" t="s">
        <v>116</v>
      </c>
      <c r="C35" s="56">
        <v>0</v>
      </c>
    </row>
    <row r="36" spans="1:3" s="24" customFormat="1">
      <c r="A36" s="62">
        <v>30</v>
      </c>
      <c r="B36" s="61" t="s">
        <v>115</v>
      </c>
      <c r="C36" s="54">
        <v>0</v>
      </c>
    </row>
    <row r="37" spans="1:3" s="24" customFormat="1">
      <c r="A37" s="62">
        <v>31</v>
      </c>
      <c r="B37" s="57" t="s">
        <v>114</v>
      </c>
      <c r="C37" s="56">
        <v>0</v>
      </c>
    </row>
    <row r="38" spans="1:3" s="24" customFormat="1">
      <c r="A38" s="62">
        <v>32</v>
      </c>
      <c r="B38" s="58" t="s">
        <v>113</v>
      </c>
      <c r="C38" s="56">
        <v>0</v>
      </c>
    </row>
    <row r="39" spans="1:3" s="24" customFormat="1" ht="25.5">
      <c r="A39" s="62">
        <v>33</v>
      </c>
      <c r="B39" s="57" t="s">
        <v>112</v>
      </c>
      <c r="C39" s="56">
        <v>0</v>
      </c>
    </row>
    <row r="40" spans="1:3" s="24" customFormat="1" ht="25.5">
      <c r="A40" s="62">
        <v>34</v>
      </c>
      <c r="B40" s="57" t="s">
        <v>101</v>
      </c>
      <c r="C40" s="56">
        <v>0</v>
      </c>
    </row>
    <row r="41" spans="1:3" s="24" customFormat="1">
      <c r="A41" s="62">
        <v>35</v>
      </c>
      <c r="B41" s="59" t="s">
        <v>111</v>
      </c>
      <c r="C41" s="56">
        <v>0</v>
      </c>
    </row>
    <row r="42" spans="1:3" s="24" customFormat="1">
      <c r="A42" s="62">
        <v>36</v>
      </c>
      <c r="B42" s="61" t="s">
        <v>110</v>
      </c>
      <c r="C42" s="54">
        <v>35038900</v>
      </c>
    </row>
    <row r="43" spans="1:3" s="24" customFormat="1">
      <c r="A43" s="62"/>
      <c r="B43" s="63"/>
      <c r="C43" s="56">
        <v>0</v>
      </c>
    </row>
    <row r="44" spans="1:3" s="24" customFormat="1">
      <c r="A44" s="62">
        <v>37</v>
      </c>
      <c r="B44" s="66" t="s">
        <v>109</v>
      </c>
      <c r="C44" s="54">
        <v>46553073.439999998</v>
      </c>
    </row>
    <row r="45" spans="1:3" s="24" customFormat="1">
      <c r="A45" s="62">
        <v>38</v>
      </c>
      <c r="B45" s="52" t="s">
        <v>108</v>
      </c>
      <c r="C45" s="56">
        <v>46553073.439999998</v>
      </c>
    </row>
    <row r="46" spans="1:3" s="24" customFormat="1">
      <c r="A46" s="62">
        <v>39</v>
      </c>
      <c r="B46" s="52" t="s">
        <v>107</v>
      </c>
      <c r="C46" s="56">
        <v>0</v>
      </c>
    </row>
    <row r="47" spans="1:3" s="24" customFormat="1">
      <c r="A47" s="62">
        <v>40</v>
      </c>
      <c r="B47" s="52" t="s">
        <v>106</v>
      </c>
      <c r="C47" s="56">
        <v>0</v>
      </c>
    </row>
    <row r="48" spans="1:3" s="24" customFormat="1">
      <c r="A48" s="62">
        <v>41</v>
      </c>
      <c r="B48" s="66" t="s">
        <v>105</v>
      </c>
      <c r="C48" s="54">
        <v>0</v>
      </c>
    </row>
    <row r="49" spans="1:3" s="24" customFormat="1">
      <c r="A49" s="62">
        <v>42</v>
      </c>
      <c r="B49" s="57" t="s">
        <v>104</v>
      </c>
      <c r="C49" s="56">
        <v>0</v>
      </c>
    </row>
    <row r="50" spans="1:3" s="24" customFormat="1">
      <c r="A50" s="62">
        <v>43</v>
      </c>
      <c r="B50" s="58" t="s">
        <v>103</v>
      </c>
      <c r="C50" s="56">
        <v>0</v>
      </c>
    </row>
    <row r="51" spans="1:3" s="24" customFormat="1">
      <c r="A51" s="62">
        <v>44</v>
      </c>
      <c r="B51" s="57" t="s">
        <v>102</v>
      </c>
      <c r="C51" s="56">
        <v>0</v>
      </c>
    </row>
    <row r="52" spans="1:3" s="24" customFormat="1" ht="25.5">
      <c r="A52" s="62">
        <v>45</v>
      </c>
      <c r="B52" s="57" t="s">
        <v>101</v>
      </c>
      <c r="C52" s="56">
        <v>0</v>
      </c>
    </row>
    <row r="53" spans="1:3" s="24" customFormat="1" ht="13.5" thickBot="1">
      <c r="A53" s="62">
        <v>46</v>
      </c>
      <c r="B53" s="67" t="s">
        <v>100</v>
      </c>
      <c r="C53" s="68">
        <v>46553073.439999998</v>
      </c>
    </row>
    <row r="56" spans="1:3">
      <c r="B56" s="4" t="s">
        <v>7</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F23"/>
  <sheetViews>
    <sheetView workbookViewId="0">
      <selection activeCell="C19" sqref="C19:C21"/>
    </sheetView>
  </sheetViews>
  <sheetFormatPr defaultColWidth="9.140625" defaultRowHeight="12.75"/>
  <cols>
    <col min="1" max="1" width="9.42578125" style="165" bestFit="1" customWidth="1"/>
    <col min="2" max="2" width="59" style="165" customWidth="1"/>
    <col min="3" max="3" width="16.7109375" style="165" bestFit="1" customWidth="1"/>
    <col min="4" max="4" width="13.28515625" style="165" bestFit="1" customWidth="1"/>
    <col min="5" max="16384" width="9.140625" style="165"/>
  </cols>
  <sheetData>
    <row r="1" spans="1:4" ht="15">
      <c r="A1" s="163" t="s">
        <v>30</v>
      </c>
      <c r="B1" s="3" t="str">
        <f>Info!C2</f>
        <v>Terabank</v>
      </c>
    </row>
    <row r="2" spans="1:4" s="163" customFormat="1" ht="15.75" customHeight="1">
      <c r="A2" s="163" t="s">
        <v>31</v>
      </c>
      <c r="B2" s="309">
        <f>'1. key ratios'!B2</f>
        <v>45382</v>
      </c>
    </row>
    <row r="3" spans="1:4" s="163" customFormat="1" ht="15.75" customHeight="1"/>
    <row r="4" spans="1:4" ht="13.5" thickBot="1">
      <c r="A4" s="165" t="s">
        <v>281</v>
      </c>
      <c r="B4" s="241" t="s">
        <v>282</v>
      </c>
    </row>
    <row r="5" spans="1:4" s="170" customFormat="1" ht="12.75" customHeight="1">
      <c r="A5" s="296"/>
      <c r="B5" s="297" t="s">
        <v>285</v>
      </c>
      <c r="C5" s="234" t="s">
        <v>283</v>
      </c>
      <c r="D5" s="235" t="s">
        <v>284</v>
      </c>
    </row>
    <row r="6" spans="1:4" s="242" customFormat="1">
      <c r="A6" s="236">
        <v>1</v>
      </c>
      <c r="B6" s="291" t="s">
        <v>286</v>
      </c>
      <c r="C6" s="291"/>
      <c r="D6" s="237"/>
    </row>
    <row r="7" spans="1:4" s="242" customFormat="1">
      <c r="A7" s="238" t="s">
        <v>272</v>
      </c>
      <c r="B7" s="292" t="s">
        <v>287</v>
      </c>
      <c r="C7" s="287">
        <v>4.4999999999999998E-2</v>
      </c>
      <c r="D7" s="288">
        <v>63392114.417976059</v>
      </c>
    </row>
    <row r="8" spans="1:4" s="242" customFormat="1">
      <c r="A8" s="238" t="s">
        <v>273</v>
      </c>
      <c r="B8" s="292" t="s">
        <v>288</v>
      </c>
      <c r="C8" s="287">
        <v>0.06</v>
      </c>
      <c r="D8" s="288">
        <v>84522819.223968089</v>
      </c>
    </row>
    <row r="9" spans="1:4" s="242" customFormat="1">
      <c r="A9" s="238" t="s">
        <v>274</v>
      </c>
      <c r="B9" s="292" t="s">
        <v>289</v>
      </c>
      <c r="C9" s="287">
        <v>0.08</v>
      </c>
      <c r="D9" s="288">
        <v>112697092.29862411</v>
      </c>
    </row>
    <row r="10" spans="1:4" s="242" customFormat="1">
      <c r="A10" s="236" t="s">
        <v>275</v>
      </c>
      <c r="B10" s="291" t="s">
        <v>290</v>
      </c>
      <c r="C10" s="291"/>
      <c r="D10" s="291"/>
    </row>
    <row r="11" spans="1:4" s="243" customFormat="1">
      <c r="A11" s="239" t="s">
        <v>276</v>
      </c>
      <c r="B11" s="286" t="s">
        <v>356</v>
      </c>
      <c r="C11" s="287">
        <v>2.5000000000000001E-2</v>
      </c>
      <c r="D11" s="288">
        <v>35217841.343320034</v>
      </c>
    </row>
    <row r="12" spans="1:4" s="243" customFormat="1">
      <c r="A12" s="239" t="s">
        <v>277</v>
      </c>
      <c r="B12" s="286" t="s">
        <v>291</v>
      </c>
      <c r="C12" s="287">
        <v>2.5000000000000001E-3</v>
      </c>
      <c r="D12" s="288">
        <v>3521784.1343320035</v>
      </c>
    </row>
    <row r="13" spans="1:4" s="243" customFormat="1">
      <c r="A13" s="239" t="s">
        <v>278</v>
      </c>
      <c r="B13" s="286" t="s">
        <v>292</v>
      </c>
      <c r="C13" s="287">
        <v>0</v>
      </c>
      <c r="D13" s="288">
        <v>0</v>
      </c>
    </row>
    <row r="14" spans="1:4" s="243" customFormat="1">
      <c r="A14" s="236" t="s">
        <v>279</v>
      </c>
      <c r="B14" s="291" t="s">
        <v>353</v>
      </c>
      <c r="C14" s="291"/>
      <c r="D14" s="291"/>
    </row>
    <row r="15" spans="1:4" s="243" customFormat="1">
      <c r="A15" s="239">
        <v>3.1</v>
      </c>
      <c r="B15" s="286" t="s">
        <v>297</v>
      </c>
      <c r="C15" s="287">
        <v>5.2262394360639244E-2</v>
      </c>
      <c r="D15" s="288">
        <v>73622748.51260066</v>
      </c>
    </row>
    <row r="16" spans="1:4" s="243" customFormat="1">
      <c r="A16" s="239">
        <v>3.2</v>
      </c>
      <c r="B16" s="286" t="s">
        <v>298</v>
      </c>
      <c r="C16" s="287">
        <v>6.2572516159417807E-2</v>
      </c>
      <c r="D16" s="288">
        <v>88146757.86218822</v>
      </c>
    </row>
    <row r="17" spans="1:6" s="242" customFormat="1">
      <c r="A17" s="239">
        <v>3.3</v>
      </c>
      <c r="B17" s="286" t="s">
        <v>299</v>
      </c>
      <c r="C17" s="287">
        <v>7.6138465894652743E-2</v>
      </c>
      <c r="D17" s="288">
        <v>107257296.48006655</v>
      </c>
    </row>
    <row r="18" spans="1:6" s="170" customFormat="1" ht="12.75" customHeight="1">
      <c r="A18" s="294"/>
      <c r="B18" s="295" t="s">
        <v>352</v>
      </c>
      <c r="C18" s="290" t="s">
        <v>283</v>
      </c>
      <c r="D18" s="293" t="s">
        <v>284</v>
      </c>
    </row>
    <row r="19" spans="1:6" s="242" customFormat="1">
      <c r="A19" s="240">
        <v>4</v>
      </c>
      <c r="B19" s="286" t="s">
        <v>293</v>
      </c>
      <c r="C19" s="289">
        <v>0.12476239436063925</v>
      </c>
      <c r="D19" s="288">
        <v>175754488.40822878</v>
      </c>
      <c r="F19" s="542"/>
    </row>
    <row r="20" spans="1:6" s="242" customFormat="1">
      <c r="A20" s="240">
        <v>5</v>
      </c>
      <c r="B20" s="286" t="s">
        <v>90</v>
      </c>
      <c r="C20" s="289">
        <v>0.1500725161594178</v>
      </c>
      <c r="D20" s="288">
        <v>211409202.56380835</v>
      </c>
      <c r="F20" s="542"/>
    </row>
    <row r="21" spans="1:6" s="242" customFormat="1" ht="13.5" thickBot="1">
      <c r="A21" s="244" t="s">
        <v>280</v>
      </c>
      <c r="B21" s="245" t="s">
        <v>294</v>
      </c>
      <c r="C21" s="289">
        <v>0.18363846589465277</v>
      </c>
      <c r="D21" s="288">
        <v>258694014.25634274</v>
      </c>
      <c r="F21" s="542"/>
    </row>
    <row r="23" spans="1:6" ht="51">
      <c r="B23" s="202" t="s">
        <v>355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A1:F68"/>
  <sheetViews>
    <sheetView zoomScale="70" zoomScaleNormal="70" workbookViewId="0">
      <pane xSplit="1" ySplit="5" topLeftCell="B6" activePane="bottomRight" state="frozen"/>
      <selection pane="topRight"/>
      <selection pane="bottomLeft"/>
      <selection pane="bottomRight" activeCell="B6" sqref="B6"/>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Info!C2</f>
        <v>Terabank</v>
      </c>
      <c r="E1" s="4"/>
      <c r="F1" s="4"/>
    </row>
    <row r="2" spans="1:6" s="2" customFormat="1" ht="15.75" customHeight="1">
      <c r="A2" s="2" t="s">
        <v>31</v>
      </c>
      <c r="B2" s="309">
        <f>'1. key ratios'!B2</f>
        <v>45382</v>
      </c>
    </row>
    <row r="3" spans="1:6" s="2" customFormat="1" ht="15.75" customHeight="1">
      <c r="A3" s="69"/>
    </row>
    <row r="4" spans="1:6" s="2" customFormat="1" ht="15.75" customHeight="1" thickBot="1">
      <c r="A4" s="2" t="s">
        <v>47</v>
      </c>
      <c r="B4" s="157" t="s">
        <v>178</v>
      </c>
      <c r="D4" s="15" t="s">
        <v>35</v>
      </c>
    </row>
    <row r="5" spans="1:6" ht="25.5">
      <c r="A5" s="70" t="s">
        <v>6</v>
      </c>
      <c r="B5" s="177" t="s">
        <v>218</v>
      </c>
      <c r="C5" s="71" t="s">
        <v>660</v>
      </c>
      <c r="D5" s="72" t="s">
        <v>49</v>
      </c>
    </row>
    <row r="6" spans="1:6" ht="15">
      <c r="A6" s="357">
        <v>1</v>
      </c>
      <c r="B6" s="358" t="s">
        <v>561</v>
      </c>
      <c r="C6" s="423">
        <v>167864008.40000001</v>
      </c>
      <c r="D6" s="73"/>
      <c r="E6" s="74"/>
    </row>
    <row r="7" spans="1:6" ht="15">
      <c r="A7" s="357">
        <v>1.1000000000000001</v>
      </c>
      <c r="B7" s="359" t="s">
        <v>562</v>
      </c>
      <c r="C7" s="423">
        <v>43828970.900000006</v>
      </c>
      <c r="D7" s="75"/>
      <c r="E7" s="74"/>
    </row>
    <row r="8" spans="1:6" ht="15">
      <c r="A8" s="357">
        <v>1.2</v>
      </c>
      <c r="B8" s="359" t="s">
        <v>563</v>
      </c>
      <c r="C8" s="423">
        <v>111474612.89</v>
      </c>
      <c r="D8" s="75"/>
      <c r="E8" s="74"/>
    </row>
    <row r="9" spans="1:6" ht="15">
      <c r="A9" s="357">
        <v>1.3</v>
      </c>
      <c r="B9" s="359" t="s">
        <v>564</v>
      </c>
      <c r="C9" s="423">
        <v>12560424.610000003</v>
      </c>
      <c r="D9" s="75"/>
      <c r="E9" s="74"/>
    </row>
    <row r="10" spans="1:6" ht="15">
      <c r="A10" s="357">
        <v>2</v>
      </c>
      <c r="B10" s="360" t="s">
        <v>565</v>
      </c>
      <c r="C10" s="423">
        <v>0</v>
      </c>
      <c r="D10" s="75"/>
      <c r="E10" s="74"/>
    </row>
    <row r="11" spans="1:6" ht="15">
      <c r="A11" s="357">
        <v>2.1</v>
      </c>
      <c r="B11" s="361" t="s">
        <v>566</v>
      </c>
      <c r="C11" s="423">
        <v>0</v>
      </c>
      <c r="D11" s="421"/>
      <c r="E11" s="76"/>
    </row>
    <row r="12" spans="1:6" ht="15">
      <c r="A12" s="357">
        <v>3</v>
      </c>
      <c r="B12" s="362" t="s">
        <v>567</v>
      </c>
      <c r="C12" s="423">
        <v>0</v>
      </c>
      <c r="D12" s="421"/>
      <c r="E12" s="76"/>
    </row>
    <row r="13" spans="1:6" ht="15">
      <c r="A13" s="357">
        <v>4</v>
      </c>
      <c r="B13" s="363" t="s">
        <v>568</v>
      </c>
      <c r="C13" s="423">
        <v>0</v>
      </c>
      <c r="D13" s="421"/>
      <c r="E13" s="76"/>
    </row>
    <row r="14" spans="1:6" ht="15">
      <c r="A14" s="357">
        <v>5</v>
      </c>
      <c r="B14" s="364" t="s">
        <v>569</v>
      </c>
      <c r="C14" s="423">
        <v>0</v>
      </c>
      <c r="D14" s="421"/>
      <c r="E14" s="76"/>
    </row>
    <row r="15" spans="1:6" ht="15">
      <c r="A15" s="357">
        <v>5.0999999999999996</v>
      </c>
      <c r="B15" s="365" t="s">
        <v>570</v>
      </c>
      <c r="C15" s="423">
        <v>0</v>
      </c>
      <c r="D15" s="421"/>
      <c r="E15" s="74"/>
    </row>
    <row r="16" spans="1:6" ht="15">
      <c r="A16" s="357">
        <v>5.2</v>
      </c>
      <c r="B16" s="365" t="s">
        <v>571</v>
      </c>
      <c r="C16" s="423">
        <v>0</v>
      </c>
      <c r="D16" s="75"/>
      <c r="E16" s="74"/>
    </row>
    <row r="17" spans="1:5" ht="15">
      <c r="A17" s="357">
        <v>5.3</v>
      </c>
      <c r="B17" s="366" t="s">
        <v>572</v>
      </c>
      <c r="C17" s="423">
        <v>0</v>
      </c>
      <c r="D17" s="75"/>
      <c r="E17" s="74"/>
    </row>
    <row r="18" spans="1:5" ht="15">
      <c r="A18" s="357">
        <v>6</v>
      </c>
      <c r="B18" s="362" t="s">
        <v>573</v>
      </c>
      <c r="C18" s="423">
        <v>1453692767.9972687</v>
      </c>
      <c r="D18" s="75"/>
      <c r="E18" s="74"/>
    </row>
    <row r="19" spans="1:5" ht="15">
      <c r="A19" s="357">
        <v>6.1</v>
      </c>
      <c r="B19" s="365" t="s">
        <v>571</v>
      </c>
      <c r="C19" s="423">
        <v>161815076.32730243</v>
      </c>
      <c r="D19" s="75"/>
      <c r="E19" s="74"/>
    </row>
    <row r="20" spans="1:5" ht="15">
      <c r="A20" s="357">
        <v>6.2</v>
      </c>
      <c r="B20" s="366" t="s">
        <v>572</v>
      </c>
      <c r="C20" s="423">
        <v>1291877691.6699662</v>
      </c>
      <c r="D20" s="75"/>
      <c r="E20" s="74"/>
    </row>
    <row r="21" spans="1:5" ht="15">
      <c r="A21" s="357">
        <v>7</v>
      </c>
      <c r="B21" s="360" t="s">
        <v>574</v>
      </c>
      <c r="C21" s="423">
        <v>2538</v>
      </c>
      <c r="D21" s="75"/>
      <c r="E21" s="74"/>
    </row>
    <row r="22" spans="1:5" ht="15">
      <c r="A22" s="357">
        <v>8</v>
      </c>
      <c r="B22" s="367" t="s">
        <v>575</v>
      </c>
      <c r="C22" s="423">
        <v>0</v>
      </c>
      <c r="D22" s="75"/>
      <c r="E22" s="74"/>
    </row>
    <row r="23" spans="1:5" ht="15">
      <c r="A23" s="357">
        <v>9</v>
      </c>
      <c r="B23" s="363" t="s">
        <v>576</v>
      </c>
      <c r="C23" s="423">
        <v>26593892</v>
      </c>
      <c r="D23" s="422"/>
      <c r="E23" s="74"/>
    </row>
    <row r="24" spans="1:5" ht="15">
      <c r="A24" s="357">
        <v>9.1</v>
      </c>
      <c r="B24" s="365" t="s">
        <v>577</v>
      </c>
      <c r="C24" s="423">
        <v>26593892</v>
      </c>
      <c r="D24" s="77"/>
      <c r="E24" s="74"/>
    </row>
    <row r="25" spans="1:5" ht="15">
      <c r="A25" s="357">
        <v>9.1999999999999993</v>
      </c>
      <c r="B25" s="365" t="s">
        <v>578</v>
      </c>
      <c r="C25" s="423">
        <v>0</v>
      </c>
      <c r="D25" s="420"/>
      <c r="E25" s="78"/>
    </row>
    <row r="26" spans="1:5" ht="15.75">
      <c r="A26" s="357">
        <v>10</v>
      </c>
      <c r="B26" s="363" t="s">
        <v>579</v>
      </c>
      <c r="C26" s="423">
        <v>26205982</v>
      </c>
      <c r="D26" s="521" t="s">
        <v>701</v>
      </c>
      <c r="E26" s="74"/>
    </row>
    <row r="27" spans="1:5" ht="15">
      <c r="A27" s="357">
        <v>10.1</v>
      </c>
      <c r="B27" s="365" t="s">
        <v>580</v>
      </c>
      <c r="C27" s="423">
        <v>20374000</v>
      </c>
      <c r="D27" s="75"/>
      <c r="E27" s="74"/>
    </row>
    <row r="28" spans="1:5" ht="15">
      <c r="A28" s="357">
        <v>10.199999999999999</v>
      </c>
      <c r="B28" s="365" t="s">
        <v>581</v>
      </c>
      <c r="C28" s="423">
        <v>5831982</v>
      </c>
      <c r="D28" s="75"/>
      <c r="E28" s="74"/>
    </row>
    <row r="29" spans="1:5" ht="15">
      <c r="A29" s="357">
        <v>11</v>
      </c>
      <c r="B29" s="363" t="s">
        <v>582</v>
      </c>
      <c r="C29" s="423">
        <v>0</v>
      </c>
      <c r="D29" s="75"/>
      <c r="E29" s="74"/>
    </row>
    <row r="30" spans="1:5" ht="15">
      <c r="A30" s="357">
        <v>11.1</v>
      </c>
      <c r="B30" s="365" t="s">
        <v>583</v>
      </c>
      <c r="C30" s="423">
        <v>0</v>
      </c>
      <c r="D30" s="75"/>
      <c r="E30" s="74"/>
    </row>
    <row r="31" spans="1:5" ht="15">
      <c r="A31" s="357">
        <v>11.2</v>
      </c>
      <c r="B31" s="365" t="s">
        <v>584</v>
      </c>
      <c r="C31" s="423">
        <v>0</v>
      </c>
      <c r="D31" s="75"/>
      <c r="E31" s="74"/>
    </row>
    <row r="32" spans="1:5" ht="15">
      <c r="A32" s="357">
        <v>13</v>
      </c>
      <c r="B32" s="363" t="s">
        <v>585</v>
      </c>
      <c r="C32" s="423">
        <v>28458698.735951465</v>
      </c>
      <c r="D32" s="75"/>
      <c r="E32" s="74"/>
    </row>
    <row r="33" spans="1:5" ht="15">
      <c r="A33" s="357">
        <v>13.1</v>
      </c>
      <c r="B33" s="368" t="s">
        <v>586</v>
      </c>
      <c r="C33" s="423">
        <v>20440124</v>
      </c>
      <c r="D33" s="75"/>
      <c r="E33" s="74"/>
    </row>
    <row r="34" spans="1:5" ht="15">
      <c r="A34" s="357">
        <v>13.2</v>
      </c>
      <c r="B34" s="368" t="s">
        <v>587</v>
      </c>
      <c r="C34" s="423">
        <v>0</v>
      </c>
      <c r="D34" s="77"/>
      <c r="E34" s="74"/>
    </row>
    <row r="35" spans="1:5" ht="15">
      <c r="A35" s="357">
        <v>14</v>
      </c>
      <c r="B35" s="369" t="s">
        <v>588</v>
      </c>
      <c r="C35" s="423">
        <v>1702817887.1332202</v>
      </c>
      <c r="D35" s="77"/>
      <c r="E35" s="74"/>
    </row>
    <row r="36" spans="1:5" ht="15">
      <c r="A36" s="357"/>
      <c r="B36" s="370" t="s">
        <v>589</v>
      </c>
      <c r="C36" s="423">
        <v>0</v>
      </c>
      <c r="D36" s="79"/>
      <c r="E36" s="74"/>
    </row>
    <row r="37" spans="1:5" ht="15">
      <c r="A37" s="357">
        <v>15</v>
      </c>
      <c r="B37" s="371" t="s">
        <v>590</v>
      </c>
      <c r="C37" s="423">
        <v>0</v>
      </c>
      <c r="D37" s="420"/>
      <c r="E37" s="78"/>
    </row>
    <row r="38" spans="1:5" ht="15">
      <c r="A38" s="373">
        <v>15.1</v>
      </c>
      <c r="B38" s="374" t="s">
        <v>566</v>
      </c>
      <c r="C38" s="423">
        <v>0</v>
      </c>
      <c r="D38" s="75"/>
      <c r="E38" s="74"/>
    </row>
    <row r="39" spans="1:5" ht="15">
      <c r="A39" s="373">
        <v>16</v>
      </c>
      <c r="B39" s="360" t="s">
        <v>591</v>
      </c>
      <c r="C39" s="423">
        <v>54574.300000000047</v>
      </c>
      <c r="D39" s="75"/>
      <c r="E39" s="74"/>
    </row>
    <row r="40" spans="1:5" ht="15">
      <c r="A40" s="373">
        <v>17</v>
      </c>
      <c r="B40" s="360" t="s">
        <v>592</v>
      </c>
      <c r="C40" s="423">
        <v>1339883875.3004146</v>
      </c>
      <c r="D40" s="75"/>
      <c r="E40" s="74"/>
    </row>
    <row r="41" spans="1:5" ht="15">
      <c r="A41" s="373">
        <v>17.100000000000001</v>
      </c>
      <c r="B41" s="375" t="s">
        <v>593</v>
      </c>
      <c r="C41" s="423">
        <v>1120803108.8600059</v>
      </c>
      <c r="D41" s="75"/>
      <c r="E41" s="74"/>
    </row>
    <row r="42" spans="1:5" ht="15">
      <c r="A42" s="373">
        <v>17.2</v>
      </c>
      <c r="B42" s="376" t="s">
        <v>594</v>
      </c>
      <c r="C42" s="423">
        <v>201423958.13</v>
      </c>
      <c r="D42" s="75"/>
      <c r="E42" s="74"/>
    </row>
    <row r="43" spans="1:5" ht="15">
      <c r="A43" s="373">
        <v>17.3</v>
      </c>
      <c r="B43" s="411" t="s">
        <v>595</v>
      </c>
      <c r="C43" s="423">
        <v>0</v>
      </c>
      <c r="D43" s="77"/>
      <c r="E43" s="74"/>
    </row>
    <row r="44" spans="1:5" ht="15">
      <c r="A44" s="373">
        <v>17.399999999999999</v>
      </c>
      <c r="B44" s="412" t="s">
        <v>596</v>
      </c>
      <c r="C44" s="423">
        <v>17656808.310408436</v>
      </c>
      <c r="D44" s="413"/>
      <c r="E44" s="74"/>
    </row>
    <row r="45" spans="1:5" ht="15">
      <c r="A45" s="373">
        <v>18</v>
      </c>
      <c r="B45" s="384" t="s">
        <v>597</v>
      </c>
      <c r="C45" s="423">
        <v>831817.26323394489</v>
      </c>
      <c r="D45" s="419"/>
      <c r="E45" s="78"/>
    </row>
    <row r="46" spans="1:5" ht="15">
      <c r="A46" s="373">
        <v>19</v>
      </c>
      <c r="B46" s="384" t="s">
        <v>598</v>
      </c>
      <c r="C46" s="423">
        <v>1895035</v>
      </c>
      <c r="D46" s="414"/>
    </row>
    <row r="47" spans="1:5" ht="15">
      <c r="A47" s="373">
        <v>19.100000000000001</v>
      </c>
      <c r="B47" s="415" t="s">
        <v>599</v>
      </c>
      <c r="C47" s="423">
        <v>0</v>
      </c>
      <c r="D47" s="414"/>
    </row>
    <row r="48" spans="1:5" ht="15">
      <c r="A48" s="373">
        <v>19.2</v>
      </c>
      <c r="B48" s="415" t="s">
        <v>600</v>
      </c>
      <c r="C48" s="423">
        <v>1895035</v>
      </c>
      <c r="D48" s="414"/>
    </row>
    <row r="49" spans="1:4" ht="15.75">
      <c r="A49" s="373">
        <v>20</v>
      </c>
      <c r="B49" s="379" t="s">
        <v>601</v>
      </c>
      <c r="C49" s="423">
        <v>99960039.11999999</v>
      </c>
      <c r="D49" s="521" t="s">
        <v>713</v>
      </c>
    </row>
    <row r="50" spans="1:4" ht="15">
      <c r="A50" s="373">
        <v>21</v>
      </c>
      <c r="B50" s="416" t="s">
        <v>602</v>
      </c>
      <c r="C50" s="423">
        <v>497898.46000000014</v>
      </c>
      <c r="D50" s="414"/>
    </row>
    <row r="51" spans="1:4" ht="15">
      <c r="A51" s="373">
        <v>21.1</v>
      </c>
      <c r="B51" s="376" t="s">
        <v>603</v>
      </c>
      <c r="C51" s="423">
        <v>0</v>
      </c>
      <c r="D51" s="414"/>
    </row>
    <row r="52" spans="1:4" ht="15">
      <c r="A52" s="373">
        <v>22</v>
      </c>
      <c r="B52" s="380" t="s">
        <v>604</v>
      </c>
      <c r="C52" s="423">
        <v>1443123239.4436483</v>
      </c>
      <c r="D52" s="414"/>
    </row>
    <row r="53" spans="1:4" ht="15">
      <c r="A53" s="373"/>
      <c r="B53" s="381" t="s">
        <v>605</v>
      </c>
      <c r="C53" s="423">
        <v>0</v>
      </c>
      <c r="D53" s="414"/>
    </row>
    <row r="54" spans="1:4" ht="15.75">
      <c r="A54" s="373">
        <v>23</v>
      </c>
      <c r="B54" s="379" t="s">
        <v>606</v>
      </c>
      <c r="C54" s="423">
        <v>121372000</v>
      </c>
      <c r="D54" s="521" t="s">
        <v>714</v>
      </c>
    </row>
    <row r="55" spans="1:4" ht="15">
      <c r="A55" s="373">
        <v>24</v>
      </c>
      <c r="B55" s="379" t="s">
        <v>607</v>
      </c>
      <c r="C55" s="423">
        <v>0</v>
      </c>
      <c r="D55" s="414"/>
    </row>
    <row r="56" spans="1:4" ht="15">
      <c r="A56" s="373">
        <v>25</v>
      </c>
      <c r="B56" s="384" t="s">
        <v>608</v>
      </c>
      <c r="C56" s="423">
        <v>0</v>
      </c>
      <c r="D56" s="414"/>
    </row>
    <row r="57" spans="1:4" ht="15">
      <c r="A57" s="373">
        <v>26</v>
      </c>
      <c r="B57" s="384" t="s">
        <v>609</v>
      </c>
      <c r="C57" s="423">
        <v>0</v>
      </c>
      <c r="D57" s="414"/>
    </row>
    <row r="58" spans="1:4" ht="15">
      <c r="A58" s="373">
        <v>27</v>
      </c>
      <c r="B58" s="384" t="s">
        <v>610</v>
      </c>
      <c r="C58" s="423">
        <v>0</v>
      </c>
      <c r="D58" s="414"/>
    </row>
    <row r="59" spans="1:4" ht="15">
      <c r="A59" s="373">
        <v>27.1</v>
      </c>
      <c r="B59" s="412" t="s">
        <v>611</v>
      </c>
      <c r="C59" s="423">
        <v>0</v>
      </c>
      <c r="D59" s="414"/>
    </row>
    <row r="60" spans="1:4" ht="15">
      <c r="A60" s="373">
        <v>27.2</v>
      </c>
      <c r="B60" s="412" t="s">
        <v>612</v>
      </c>
      <c r="C60" s="423">
        <v>0</v>
      </c>
      <c r="D60" s="414"/>
    </row>
    <row r="61" spans="1:4" ht="15">
      <c r="A61" s="373">
        <v>28</v>
      </c>
      <c r="B61" s="382" t="s">
        <v>613</v>
      </c>
      <c r="C61" s="423">
        <v>0</v>
      </c>
      <c r="D61" s="414"/>
    </row>
    <row r="62" spans="1:4" ht="15">
      <c r="A62" s="373">
        <v>29</v>
      </c>
      <c r="B62" s="384" t="s">
        <v>614</v>
      </c>
      <c r="C62" s="423">
        <v>0</v>
      </c>
      <c r="D62" s="414"/>
    </row>
    <row r="63" spans="1:4" ht="15">
      <c r="A63" s="373">
        <v>29.1</v>
      </c>
      <c r="B63" s="417" t="s">
        <v>615</v>
      </c>
      <c r="C63" s="423">
        <v>0</v>
      </c>
      <c r="D63" s="414"/>
    </row>
    <row r="64" spans="1:4" ht="15">
      <c r="A64" s="373">
        <v>29.2</v>
      </c>
      <c r="B64" s="415" t="s">
        <v>616</v>
      </c>
      <c r="C64" s="423">
        <v>0</v>
      </c>
      <c r="D64" s="414"/>
    </row>
    <row r="65" spans="1:4" ht="15">
      <c r="A65" s="373">
        <v>29.3</v>
      </c>
      <c r="B65" s="415" t="s">
        <v>617</v>
      </c>
      <c r="C65" s="423">
        <v>0</v>
      </c>
      <c r="D65" s="414"/>
    </row>
    <row r="66" spans="1:4" ht="15.75">
      <c r="A66" s="373">
        <v>30</v>
      </c>
      <c r="B66" s="384" t="s">
        <v>618</v>
      </c>
      <c r="C66" s="423">
        <v>138322647</v>
      </c>
      <c r="D66" s="521" t="s">
        <v>715</v>
      </c>
    </row>
    <row r="67" spans="1:4" ht="15">
      <c r="A67" s="373">
        <v>31</v>
      </c>
      <c r="B67" s="418" t="s">
        <v>619</v>
      </c>
      <c r="C67" s="423">
        <v>259694647</v>
      </c>
      <c r="D67" s="414"/>
    </row>
    <row r="68" spans="1:4" ht="15">
      <c r="A68" s="373">
        <v>32</v>
      </c>
      <c r="B68" s="384" t="s">
        <v>620</v>
      </c>
      <c r="C68" s="423">
        <v>1702817886.4436483</v>
      </c>
      <c r="D68" s="41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S22"/>
  <sheetViews>
    <sheetView zoomScale="70" zoomScaleNormal="70" workbookViewId="0">
      <pane xSplit="1" ySplit="4" topLeftCell="B11" activePane="bottomRight" state="frozen"/>
      <selection pane="topRight"/>
      <selection pane="bottomLeft"/>
      <selection pane="bottomRight" activeCell="B5" sqref="B5"/>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14" bestFit="1" customWidth="1"/>
    <col min="17" max="17" width="14.7109375" style="14" customWidth="1"/>
    <col min="18" max="18" width="13" style="14" bestFit="1" customWidth="1"/>
    <col min="19" max="19" width="34.85546875" style="14" customWidth="1"/>
    <col min="20" max="16384" width="9.140625" style="14"/>
  </cols>
  <sheetData>
    <row r="1" spans="1:19">
      <c r="A1" s="2" t="s">
        <v>30</v>
      </c>
      <c r="B1" s="3" t="str">
        <f>Info!C2</f>
        <v>Terabank</v>
      </c>
    </row>
    <row r="2" spans="1:19">
      <c r="A2" s="2" t="s">
        <v>31</v>
      </c>
      <c r="B2" s="309">
        <f>'1. key ratios'!B2</f>
        <v>45382</v>
      </c>
    </row>
    <row r="4" spans="1:19" ht="26.25" thickBot="1">
      <c r="A4" s="4" t="s">
        <v>146</v>
      </c>
      <c r="B4" s="194" t="s">
        <v>251</v>
      </c>
    </row>
    <row r="5" spans="1:19" s="184" customFormat="1">
      <c r="A5" s="179"/>
      <c r="B5" s="180"/>
      <c r="C5" s="181" t="s">
        <v>0</v>
      </c>
      <c r="D5" s="181" t="s">
        <v>1</v>
      </c>
      <c r="E5" s="181" t="s">
        <v>2</v>
      </c>
      <c r="F5" s="181" t="s">
        <v>3</v>
      </c>
      <c r="G5" s="181" t="s">
        <v>4</v>
      </c>
      <c r="H5" s="181" t="s">
        <v>5</v>
      </c>
      <c r="I5" s="181" t="s">
        <v>8</v>
      </c>
      <c r="J5" s="181" t="s">
        <v>9</v>
      </c>
      <c r="K5" s="181" t="s">
        <v>10</v>
      </c>
      <c r="L5" s="181" t="s">
        <v>11</v>
      </c>
      <c r="M5" s="181" t="s">
        <v>12</v>
      </c>
      <c r="N5" s="181" t="s">
        <v>13</v>
      </c>
      <c r="O5" s="181" t="s">
        <v>235</v>
      </c>
      <c r="P5" s="181" t="s">
        <v>236</v>
      </c>
      <c r="Q5" s="181" t="s">
        <v>237</v>
      </c>
      <c r="R5" s="182" t="s">
        <v>238</v>
      </c>
      <c r="S5" s="183" t="s">
        <v>239</v>
      </c>
    </row>
    <row r="6" spans="1:19" s="184" customFormat="1" ht="99" customHeight="1">
      <c r="A6" s="185"/>
      <c r="B6" s="577" t="s">
        <v>240</v>
      </c>
      <c r="C6" s="573">
        <v>0</v>
      </c>
      <c r="D6" s="574"/>
      <c r="E6" s="573">
        <v>0.2</v>
      </c>
      <c r="F6" s="574"/>
      <c r="G6" s="573">
        <v>0.35</v>
      </c>
      <c r="H6" s="574"/>
      <c r="I6" s="573">
        <v>0.5</v>
      </c>
      <c r="J6" s="574"/>
      <c r="K6" s="573">
        <v>0.75</v>
      </c>
      <c r="L6" s="574"/>
      <c r="M6" s="573">
        <v>1</v>
      </c>
      <c r="N6" s="574"/>
      <c r="O6" s="573">
        <v>1.5</v>
      </c>
      <c r="P6" s="574"/>
      <c r="Q6" s="573">
        <v>2.5</v>
      </c>
      <c r="R6" s="574"/>
      <c r="S6" s="575" t="s">
        <v>145</v>
      </c>
    </row>
    <row r="7" spans="1:19" s="184" customFormat="1" ht="30.75" customHeight="1">
      <c r="A7" s="185"/>
      <c r="B7" s="578"/>
      <c r="C7" s="176" t="s">
        <v>148</v>
      </c>
      <c r="D7" s="176" t="s">
        <v>147</v>
      </c>
      <c r="E7" s="176" t="s">
        <v>148</v>
      </c>
      <c r="F7" s="176" t="s">
        <v>147</v>
      </c>
      <c r="G7" s="176" t="s">
        <v>148</v>
      </c>
      <c r="H7" s="176" t="s">
        <v>147</v>
      </c>
      <c r="I7" s="176" t="s">
        <v>148</v>
      </c>
      <c r="J7" s="176" t="s">
        <v>147</v>
      </c>
      <c r="K7" s="176" t="s">
        <v>148</v>
      </c>
      <c r="L7" s="176" t="s">
        <v>147</v>
      </c>
      <c r="M7" s="176" t="s">
        <v>148</v>
      </c>
      <c r="N7" s="176" t="s">
        <v>147</v>
      </c>
      <c r="O7" s="176" t="s">
        <v>148</v>
      </c>
      <c r="P7" s="176" t="s">
        <v>147</v>
      </c>
      <c r="Q7" s="176" t="s">
        <v>148</v>
      </c>
      <c r="R7" s="176" t="s">
        <v>147</v>
      </c>
      <c r="S7" s="576"/>
    </row>
    <row r="8" spans="1:19">
      <c r="A8" s="80">
        <v>1</v>
      </c>
      <c r="B8" s="1" t="s">
        <v>51</v>
      </c>
      <c r="C8" s="81">
        <v>157289222.9893406</v>
      </c>
      <c r="D8" s="81">
        <v>0</v>
      </c>
      <c r="E8" s="81">
        <v>0</v>
      </c>
      <c r="F8" s="81">
        <v>0</v>
      </c>
      <c r="G8" s="81">
        <v>0</v>
      </c>
      <c r="H8" s="81">
        <v>0</v>
      </c>
      <c r="I8" s="81">
        <v>0</v>
      </c>
      <c r="J8" s="81">
        <v>0</v>
      </c>
      <c r="K8" s="81">
        <v>0</v>
      </c>
      <c r="L8" s="81">
        <v>0</v>
      </c>
      <c r="M8" s="81">
        <v>85014827.280000001</v>
      </c>
      <c r="N8" s="81">
        <v>0</v>
      </c>
      <c r="O8" s="81">
        <v>0</v>
      </c>
      <c r="P8" s="81">
        <v>0</v>
      </c>
      <c r="Q8" s="81">
        <v>0</v>
      </c>
      <c r="R8" s="81">
        <v>0</v>
      </c>
      <c r="S8" s="195">
        <v>85014827.280000001</v>
      </c>
    </row>
    <row r="9" spans="1:19">
      <c r="A9" s="80">
        <v>2</v>
      </c>
      <c r="B9" s="1" t="s">
        <v>52</v>
      </c>
      <c r="C9" s="81">
        <v>0</v>
      </c>
      <c r="D9" s="81">
        <v>0</v>
      </c>
      <c r="E9" s="81">
        <v>0</v>
      </c>
      <c r="F9" s="81">
        <v>0</v>
      </c>
      <c r="G9" s="81">
        <v>0</v>
      </c>
      <c r="H9" s="81">
        <v>0</v>
      </c>
      <c r="I9" s="81">
        <v>0</v>
      </c>
      <c r="J9" s="81">
        <v>0</v>
      </c>
      <c r="K9" s="81">
        <v>0</v>
      </c>
      <c r="L9" s="81">
        <v>0</v>
      </c>
      <c r="M9" s="81">
        <v>0</v>
      </c>
      <c r="N9" s="81">
        <v>0</v>
      </c>
      <c r="O9" s="81">
        <v>0</v>
      </c>
      <c r="P9" s="81">
        <v>0</v>
      </c>
      <c r="Q9" s="81">
        <v>0</v>
      </c>
      <c r="R9" s="81">
        <v>0</v>
      </c>
      <c r="S9" s="195">
        <v>0</v>
      </c>
    </row>
    <row r="10" spans="1:19">
      <c r="A10" s="80">
        <v>3</v>
      </c>
      <c r="B10" s="1" t="s">
        <v>164</v>
      </c>
      <c r="C10" s="81">
        <v>0</v>
      </c>
      <c r="D10" s="81">
        <v>0</v>
      </c>
      <c r="E10" s="81">
        <v>0</v>
      </c>
      <c r="F10" s="81">
        <v>0</v>
      </c>
      <c r="G10" s="81">
        <v>0</v>
      </c>
      <c r="H10" s="81">
        <v>0</v>
      </c>
      <c r="I10" s="81">
        <v>0</v>
      </c>
      <c r="J10" s="81">
        <v>0</v>
      </c>
      <c r="K10" s="81">
        <v>0</v>
      </c>
      <c r="L10" s="81">
        <v>0</v>
      </c>
      <c r="M10" s="81">
        <v>0</v>
      </c>
      <c r="N10" s="81">
        <v>0</v>
      </c>
      <c r="O10" s="81">
        <v>0</v>
      </c>
      <c r="P10" s="81">
        <v>0</v>
      </c>
      <c r="Q10" s="81">
        <v>0</v>
      </c>
      <c r="R10" s="81">
        <v>0</v>
      </c>
      <c r="S10" s="195">
        <v>0</v>
      </c>
    </row>
    <row r="11" spans="1:19">
      <c r="A11" s="80">
        <v>4</v>
      </c>
      <c r="B11" s="1" t="s">
        <v>53</v>
      </c>
      <c r="C11" s="81">
        <v>0</v>
      </c>
      <c r="D11" s="81">
        <v>0</v>
      </c>
      <c r="E11" s="81">
        <v>0</v>
      </c>
      <c r="F11" s="81">
        <v>0</v>
      </c>
      <c r="G11" s="81">
        <v>0</v>
      </c>
      <c r="H11" s="81">
        <v>0</v>
      </c>
      <c r="I11" s="81">
        <v>0</v>
      </c>
      <c r="J11" s="81">
        <v>0</v>
      </c>
      <c r="K11" s="81">
        <v>0</v>
      </c>
      <c r="L11" s="81">
        <v>0</v>
      </c>
      <c r="M11" s="81">
        <v>0</v>
      </c>
      <c r="N11" s="81">
        <v>0</v>
      </c>
      <c r="O11" s="81">
        <v>0</v>
      </c>
      <c r="P11" s="81">
        <v>0</v>
      </c>
      <c r="Q11" s="81">
        <v>0</v>
      </c>
      <c r="R11" s="81">
        <v>0</v>
      </c>
      <c r="S11" s="195">
        <v>0</v>
      </c>
    </row>
    <row r="12" spans="1:19">
      <c r="A12" s="80">
        <v>5</v>
      </c>
      <c r="B12" s="1" t="s">
        <v>54</v>
      </c>
      <c r="C12" s="81">
        <v>0</v>
      </c>
      <c r="D12" s="81">
        <v>0</v>
      </c>
      <c r="E12" s="81">
        <v>0</v>
      </c>
      <c r="F12" s="81">
        <v>0</v>
      </c>
      <c r="G12" s="81">
        <v>0</v>
      </c>
      <c r="H12" s="81">
        <v>0</v>
      </c>
      <c r="I12" s="81">
        <v>0</v>
      </c>
      <c r="J12" s="81">
        <v>0</v>
      </c>
      <c r="K12" s="81">
        <v>0</v>
      </c>
      <c r="L12" s="81">
        <v>0</v>
      </c>
      <c r="M12" s="81">
        <v>0</v>
      </c>
      <c r="N12" s="81">
        <v>0</v>
      </c>
      <c r="O12" s="81">
        <v>0</v>
      </c>
      <c r="P12" s="81">
        <v>0</v>
      </c>
      <c r="Q12" s="81">
        <v>0</v>
      </c>
      <c r="R12" s="81">
        <v>0</v>
      </c>
      <c r="S12" s="195">
        <v>0</v>
      </c>
    </row>
    <row r="13" spans="1:19">
      <c r="A13" s="80">
        <v>6</v>
      </c>
      <c r="B13" s="1" t="s">
        <v>55</v>
      </c>
      <c r="C13" s="81">
        <v>0</v>
      </c>
      <c r="D13" s="81">
        <v>0</v>
      </c>
      <c r="E13" s="81">
        <v>1632387.9500000002</v>
      </c>
      <c r="F13" s="81">
        <v>0</v>
      </c>
      <c r="G13" s="81">
        <v>0</v>
      </c>
      <c r="H13" s="81">
        <v>0</v>
      </c>
      <c r="I13" s="81">
        <v>9730737.5500000007</v>
      </c>
      <c r="J13" s="81">
        <v>0</v>
      </c>
      <c r="K13" s="81">
        <v>0</v>
      </c>
      <c r="L13" s="81">
        <v>0</v>
      </c>
      <c r="M13" s="81">
        <v>1364321.79</v>
      </c>
      <c r="N13" s="81">
        <v>0</v>
      </c>
      <c r="O13" s="81">
        <v>0</v>
      </c>
      <c r="P13" s="81">
        <v>0</v>
      </c>
      <c r="Q13" s="81">
        <v>0</v>
      </c>
      <c r="R13" s="81">
        <v>0</v>
      </c>
      <c r="S13" s="195">
        <v>6556168.1550000003</v>
      </c>
    </row>
    <row r="14" spans="1:19">
      <c r="A14" s="80">
        <v>7</v>
      </c>
      <c r="B14" s="1" t="s">
        <v>56</v>
      </c>
      <c r="C14" s="81">
        <v>0</v>
      </c>
      <c r="D14" s="81">
        <v>0</v>
      </c>
      <c r="E14" s="81">
        <v>0</v>
      </c>
      <c r="F14" s="81">
        <v>0</v>
      </c>
      <c r="G14" s="81">
        <v>0</v>
      </c>
      <c r="H14" s="81">
        <v>0</v>
      </c>
      <c r="I14" s="81">
        <v>0</v>
      </c>
      <c r="J14" s="81">
        <v>0</v>
      </c>
      <c r="K14" s="81">
        <v>0</v>
      </c>
      <c r="L14" s="81">
        <v>0</v>
      </c>
      <c r="M14" s="81">
        <v>555339212.34415841</v>
      </c>
      <c r="N14" s="81">
        <v>34044688.51049035</v>
      </c>
      <c r="O14" s="81">
        <v>0</v>
      </c>
      <c r="P14" s="81">
        <v>0</v>
      </c>
      <c r="Q14" s="81">
        <v>0</v>
      </c>
      <c r="R14" s="81">
        <v>0</v>
      </c>
      <c r="S14" s="195">
        <v>589383900.85464871</v>
      </c>
    </row>
    <row r="15" spans="1:19">
      <c r="A15" s="80">
        <v>8</v>
      </c>
      <c r="B15" s="1" t="s">
        <v>57</v>
      </c>
      <c r="C15" s="81">
        <v>0</v>
      </c>
      <c r="D15" s="81">
        <v>0</v>
      </c>
      <c r="E15" s="81">
        <v>0</v>
      </c>
      <c r="F15" s="81">
        <v>0</v>
      </c>
      <c r="G15" s="81">
        <v>0</v>
      </c>
      <c r="H15" s="81">
        <v>0</v>
      </c>
      <c r="I15" s="81">
        <v>0</v>
      </c>
      <c r="J15" s="81">
        <v>0</v>
      </c>
      <c r="K15" s="81">
        <v>636033714.28065038</v>
      </c>
      <c r="L15" s="81">
        <v>12578780.43160964</v>
      </c>
      <c r="M15" s="81">
        <v>0</v>
      </c>
      <c r="N15" s="81">
        <v>0</v>
      </c>
      <c r="O15" s="81">
        <v>0</v>
      </c>
      <c r="P15" s="81">
        <v>0</v>
      </c>
      <c r="Q15" s="81">
        <v>0</v>
      </c>
      <c r="R15" s="81">
        <v>0</v>
      </c>
      <c r="S15" s="195">
        <v>486459371.03419501</v>
      </c>
    </row>
    <row r="16" spans="1:19">
      <c r="A16" s="80">
        <v>9</v>
      </c>
      <c r="B16" s="1" t="s">
        <v>58</v>
      </c>
      <c r="C16" s="81">
        <v>0</v>
      </c>
      <c r="D16" s="81">
        <v>0</v>
      </c>
      <c r="E16" s="81">
        <v>0</v>
      </c>
      <c r="F16" s="81">
        <v>0</v>
      </c>
      <c r="G16" s="81">
        <v>114606271.92432113</v>
      </c>
      <c r="H16" s="81">
        <v>648868.82159999968</v>
      </c>
      <c r="I16" s="81">
        <v>0</v>
      </c>
      <c r="J16" s="81">
        <v>0</v>
      </c>
      <c r="K16" s="81">
        <v>0</v>
      </c>
      <c r="L16" s="81">
        <v>0</v>
      </c>
      <c r="M16" s="81">
        <v>0</v>
      </c>
      <c r="N16" s="81">
        <v>0</v>
      </c>
      <c r="O16" s="81">
        <v>0</v>
      </c>
      <c r="P16" s="81">
        <v>0</v>
      </c>
      <c r="Q16" s="81">
        <v>0</v>
      </c>
      <c r="R16" s="81">
        <v>0</v>
      </c>
      <c r="S16" s="195">
        <v>40339299.261072397</v>
      </c>
    </row>
    <row r="17" spans="1:19">
      <c r="A17" s="80">
        <v>10</v>
      </c>
      <c r="B17" s="1" t="s">
        <v>59</v>
      </c>
      <c r="C17" s="81">
        <v>0</v>
      </c>
      <c r="D17" s="81">
        <v>0</v>
      </c>
      <c r="E17" s="81">
        <v>0</v>
      </c>
      <c r="F17" s="81">
        <v>0</v>
      </c>
      <c r="G17" s="81">
        <v>0</v>
      </c>
      <c r="H17" s="81">
        <v>0</v>
      </c>
      <c r="I17" s="81">
        <v>0</v>
      </c>
      <c r="J17" s="81">
        <v>0</v>
      </c>
      <c r="K17" s="81">
        <v>0</v>
      </c>
      <c r="L17" s="81">
        <v>0</v>
      </c>
      <c r="M17" s="81">
        <v>0</v>
      </c>
      <c r="N17" s="81">
        <v>0</v>
      </c>
      <c r="O17" s="81">
        <v>16884138.586594008</v>
      </c>
      <c r="P17" s="81">
        <v>0</v>
      </c>
      <c r="Q17" s="81">
        <v>0</v>
      </c>
      <c r="R17" s="81">
        <v>0</v>
      </c>
      <c r="S17" s="195">
        <v>25326207.879891012</v>
      </c>
    </row>
    <row r="18" spans="1:19">
      <c r="A18" s="80">
        <v>11</v>
      </c>
      <c r="B18" s="1" t="s">
        <v>60</v>
      </c>
      <c r="C18" s="81">
        <v>0</v>
      </c>
      <c r="D18" s="81">
        <v>0</v>
      </c>
      <c r="E18" s="81">
        <v>0</v>
      </c>
      <c r="F18" s="81">
        <v>0</v>
      </c>
      <c r="G18" s="81">
        <v>0</v>
      </c>
      <c r="H18" s="81">
        <v>0</v>
      </c>
      <c r="I18" s="81">
        <v>0</v>
      </c>
      <c r="J18" s="81">
        <v>0</v>
      </c>
      <c r="K18" s="81">
        <v>0</v>
      </c>
      <c r="L18" s="81">
        <v>0</v>
      </c>
      <c r="M18" s="81">
        <v>0</v>
      </c>
      <c r="N18" s="81">
        <v>0</v>
      </c>
      <c r="O18" s="81">
        <v>0</v>
      </c>
      <c r="P18" s="81">
        <v>0</v>
      </c>
      <c r="Q18" s="81">
        <v>0</v>
      </c>
      <c r="R18" s="81">
        <v>0</v>
      </c>
      <c r="S18" s="195">
        <v>0</v>
      </c>
    </row>
    <row r="19" spans="1:19">
      <c r="A19" s="80">
        <v>12</v>
      </c>
      <c r="B19" s="1" t="s">
        <v>61</v>
      </c>
      <c r="C19" s="81">
        <v>0</v>
      </c>
      <c r="D19" s="81">
        <v>0</v>
      </c>
      <c r="E19" s="81">
        <v>0</v>
      </c>
      <c r="F19" s="81">
        <v>0</v>
      </c>
      <c r="G19" s="81">
        <v>0</v>
      </c>
      <c r="H19" s="81">
        <v>0</v>
      </c>
      <c r="I19" s="81">
        <v>0</v>
      </c>
      <c r="J19" s="81">
        <v>0</v>
      </c>
      <c r="K19" s="81">
        <v>0</v>
      </c>
      <c r="L19" s="81">
        <v>0</v>
      </c>
      <c r="M19" s="81">
        <v>0</v>
      </c>
      <c r="N19" s="81">
        <v>0</v>
      </c>
      <c r="O19" s="81">
        <v>0</v>
      </c>
      <c r="P19" s="81">
        <v>0</v>
      </c>
      <c r="Q19" s="81">
        <v>0</v>
      </c>
      <c r="R19" s="81">
        <v>0</v>
      </c>
      <c r="S19" s="195">
        <v>0</v>
      </c>
    </row>
    <row r="20" spans="1:19">
      <c r="A20" s="80">
        <v>13</v>
      </c>
      <c r="B20" s="1" t="s">
        <v>144</v>
      </c>
      <c r="C20" s="81">
        <v>0</v>
      </c>
      <c r="D20" s="81">
        <v>0</v>
      </c>
      <c r="E20" s="81">
        <v>0</v>
      </c>
      <c r="F20" s="81">
        <v>0</v>
      </c>
      <c r="G20" s="81">
        <v>0</v>
      </c>
      <c r="H20" s="81">
        <v>0</v>
      </c>
      <c r="I20" s="81">
        <v>0</v>
      </c>
      <c r="J20" s="81">
        <v>0</v>
      </c>
      <c r="K20" s="81">
        <v>0</v>
      </c>
      <c r="L20" s="81">
        <v>0</v>
      </c>
      <c r="M20" s="81">
        <v>0</v>
      </c>
      <c r="N20" s="81">
        <v>0</v>
      </c>
      <c r="O20" s="81">
        <v>0</v>
      </c>
      <c r="P20" s="81">
        <v>0</v>
      </c>
      <c r="Q20" s="81">
        <v>0</v>
      </c>
      <c r="R20" s="81">
        <v>0</v>
      </c>
      <c r="S20" s="195">
        <v>0</v>
      </c>
    </row>
    <row r="21" spans="1:19">
      <c r="A21" s="80">
        <v>14</v>
      </c>
      <c r="B21" s="1" t="s">
        <v>63</v>
      </c>
      <c r="C21" s="81">
        <v>43816758.430000007</v>
      </c>
      <c r="D21" s="81">
        <v>0</v>
      </c>
      <c r="E21" s="81">
        <v>12212.47</v>
      </c>
      <c r="F21" s="81">
        <v>0</v>
      </c>
      <c r="G21" s="81">
        <v>0</v>
      </c>
      <c r="H21" s="81">
        <v>0</v>
      </c>
      <c r="I21" s="81">
        <v>0</v>
      </c>
      <c r="J21" s="81">
        <v>0</v>
      </c>
      <c r="K21" s="81">
        <v>0</v>
      </c>
      <c r="L21" s="81">
        <v>0</v>
      </c>
      <c r="M21" s="81">
        <v>54888098.376283497</v>
      </c>
      <c r="N21" s="81">
        <v>0</v>
      </c>
      <c r="O21" s="81">
        <v>0</v>
      </c>
      <c r="P21" s="81">
        <v>0</v>
      </c>
      <c r="Q21" s="81">
        <v>0</v>
      </c>
      <c r="R21" s="81">
        <v>0</v>
      </c>
      <c r="S21" s="195">
        <v>54890540.870283499</v>
      </c>
    </row>
    <row r="22" spans="1:19" ht="13.5" thickBot="1">
      <c r="A22" s="82"/>
      <c r="B22" s="83" t="s">
        <v>64</v>
      </c>
      <c r="C22" s="84">
        <v>201105981.41934061</v>
      </c>
      <c r="D22" s="84">
        <v>0</v>
      </c>
      <c r="E22" s="84">
        <v>1644600.4200000002</v>
      </c>
      <c r="F22" s="84">
        <v>0</v>
      </c>
      <c r="G22" s="84">
        <v>114606271.92432113</v>
      </c>
      <c r="H22" s="84">
        <v>648868.82159999968</v>
      </c>
      <c r="I22" s="84">
        <v>9730737.5500000007</v>
      </c>
      <c r="J22" s="84">
        <v>0</v>
      </c>
      <c r="K22" s="84">
        <v>636033714.28065038</v>
      </c>
      <c r="L22" s="84">
        <v>12578780.43160964</v>
      </c>
      <c r="M22" s="84">
        <v>696606459.79044199</v>
      </c>
      <c r="N22" s="84">
        <v>34044688.51049035</v>
      </c>
      <c r="O22" s="84">
        <v>16884138.586594008</v>
      </c>
      <c r="P22" s="84">
        <v>0</v>
      </c>
      <c r="Q22" s="84">
        <v>0</v>
      </c>
      <c r="R22" s="84">
        <v>0</v>
      </c>
      <c r="S22" s="196">
        <v>1287970315.3350906</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V28"/>
  <sheetViews>
    <sheetView workbookViewId="0">
      <pane xSplit="2" ySplit="6" topLeftCell="C7" activePane="bottomRight" state="frozen"/>
      <selection pane="topRight"/>
      <selection pane="bottomLeft"/>
      <selection pane="bottomRight" activeCell="C7" sqref="C7"/>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14"/>
  </cols>
  <sheetData>
    <row r="1" spans="1:22">
      <c r="A1" s="2" t="s">
        <v>30</v>
      </c>
      <c r="B1" s="3" t="str">
        <f>Info!C2</f>
        <v>Terabank</v>
      </c>
    </row>
    <row r="2" spans="1:22">
      <c r="A2" s="2" t="s">
        <v>31</v>
      </c>
      <c r="B2" s="309">
        <f>'1. key ratios'!B2</f>
        <v>45382</v>
      </c>
    </row>
    <row r="4" spans="1:22" ht="13.5" thickBot="1">
      <c r="A4" s="4" t="s">
        <v>243</v>
      </c>
      <c r="B4" s="85" t="s">
        <v>50</v>
      </c>
      <c r="V4" s="15" t="s">
        <v>35</v>
      </c>
    </row>
    <row r="5" spans="1:22" ht="12.75" customHeight="1">
      <c r="A5" s="86"/>
      <c r="B5" s="87"/>
      <c r="C5" s="579" t="s">
        <v>169</v>
      </c>
      <c r="D5" s="580"/>
      <c r="E5" s="580"/>
      <c r="F5" s="580"/>
      <c r="G5" s="580"/>
      <c r="H5" s="580"/>
      <c r="I5" s="580"/>
      <c r="J5" s="580"/>
      <c r="K5" s="580"/>
      <c r="L5" s="581"/>
      <c r="M5" s="582" t="s">
        <v>170</v>
      </c>
      <c r="N5" s="583"/>
      <c r="O5" s="583"/>
      <c r="P5" s="583"/>
      <c r="Q5" s="583"/>
      <c r="R5" s="583"/>
      <c r="S5" s="584"/>
      <c r="T5" s="587" t="s">
        <v>241</v>
      </c>
      <c r="U5" s="587" t="s">
        <v>242</v>
      </c>
      <c r="V5" s="585" t="s">
        <v>76</v>
      </c>
    </row>
    <row r="6" spans="1:22" s="43" customFormat="1" ht="102">
      <c r="A6" s="41"/>
      <c r="B6" s="88"/>
      <c r="C6" s="89" t="s">
        <v>65</v>
      </c>
      <c r="D6" s="160" t="s">
        <v>66</v>
      </c>
      <c r="E6" s="115" t="s">
        <v>172</v>
      </c>
      <c r="F6" s="115" t="s">
        <v>173</v>
      </c>
      <c r="G6" s="160" t="s">
        <v>176</v>
      </c>
      <c r="H6" s="160" t="s">
        <v>171</v>
      </c>
      <c r="I6" s="160" t="s">
        <v>67</v>
      </c>
      <c r="J6" s="160" t="s">
        <v>68</v>
      </c>
      <c r="K6" s="90" t="s">
        <v>69</v>
      </c>
      <c r="L6" s="91" t="s">
        <v>70</v>
      </c>
      <c r="M6" s="89" t="s">
        <v>174</v>
      </c>
      <c r="N6" s="90" t="s">
        <v>71</v>
      </c>
      <c r="O6" s="90" t="s">
        <v>72</v>
      </c>
      <c r="P6" s="90" t="s">
        <v>73</v>
      </c>
      <c r="Q6" s="90" t="s">
        <v>74</v>
      </c>
      <c r="R6" s="90" t="s">
        <v>75</v>
      </c>
      <c r="S6" s="178" t="s">
        <v>175</v>
      </c>
      <c r="T6" s="588"/>
      <c r="U6" s="588"/>
      <c r="V6" s="586"/>
    </row>
    <row r="7" spans="1:22">
      <c r="A7" s="92">
        <v>1</v>
      </c>
      <c r="B7" s="1" t="s">
        <v>51</v>
      </c>
      <c r="C7" s="93">
        <v>0</v>
      </c>
      <c r="D7" s="93">
        <v>0</v>
      </c>
      <c r="E7" s="93">
        <v>0</v>
      </c>
      <c r="F7" s="93">
        <v>0</v>
      </c>
      <c r="G7" s="93">
        <v>0</v>
      </c>
      <c r="H7" s="93">
        <v>0</v>
      </c>
      <c r="I7" s="93">
        <v>0</v>
      </c>
      <c r="J7" s="93">
        <v>0</v>
      </c>
      <c r="K7" s="93">
        <v>0</v>
      </c>
      <c r="L7" s="93">
        <v>0</v>
      </c>
      <c r="M7" s="93">
        <v>0</v>
      </c>
      <c r="N7" s="93">
        <v>0</v>
      </c>
      <c r="O7" s="93">
        <v>0</v>
      </c>
      <c r="P7" s="93">
        <v>0</v>
      </c>
      <c r="Q7" s="93">
        <v>0</v>
      </c>
      <c r="R7" s="93">
        <v>0</v>
      </c>
      <c r="S7" s="93">
        <v>0</v>
      </c>
      <c r="T7" s="93">
        <v>0</v>
      </c>
      <c r="U7" s="93">
        <v>0</v>
      </c>
      <c r="V7" s="95">
        <f>SUM(C7:S7)</f>
        <v>0</v>
      </c>
    </row>
    <row r="8" spans="1:22">
      <c r="A8" s="92">
        <v>2</v>
      </c>
      <c r="B8" s="1" t="s">
        <v>52</v>
      </c>
      <c r="C8" s="93">
        <v>0</v>
      </c>
      <c r="D8" s="93">
        <v>0</v>
      </c>
      <c r="E8" s="93">
        <v>0</v>
      </c>
      <c r="F8" s="93">
        <v>0</v>
      </c>
      <c r="G8" s="93">
        <v>0</v>
      </c>
      <c r="H8" s="93">
        <v>0</v>
      </c>
      <c r="I8" s="93">
        <v>0</v>
      </c>
      <c r="J8" s="93">
        <v>0</v>
      </c>
      <c r="K8" s="93">
        <v>0</v>
      </c>
      <c r="L8" s="93">
        <v>0</v>
      </c>
      <c r="M8" s="93">
        <v>0</v>
      </c>
      <c r="N8" s="93">
        <v>0</v>
      </c>
      <c r="O8" s="93">
        <v>0</v>
      </c>
      <c r="P8" s="93">
        <v>0</v>
      </c>
      <c r="Q8" s="93">
        <v>0</v>
      </c>
      <c r="R8" s="93">
        <v>0</v>
      </c>
      <c r="S8" s="93">
        <v>0</v>
      </c>
      <c r="T8" s="93">
        <v>0</v>
      </c>
      <c r="U8" s="93">
        <v>0</v>
      </c>
      <c r="V8" s="95">
        <f t="shared" ref="V8:V20" si="0">SUM(C8:S8)</f>
        <v>0</v>
      </c>
    </row>
    <row r="9" spans="1:22">
      <c r="A9" s="92">
        <v>3</v>
      </c>
      <c r="B9" s="1" t="s">
        <v>165</v>
      </c>
      <c r="C9" s="93">
        <v>0</v>
      </c>
      <c r="D9" s="93">
        <v>0</v>
      </c>
      <c r="E9" s="93">
        <v>0</v>
      </c>
      <c r="F9" s="93">
        <v>0</v>
      </c>
      <c r="G9" s="93">
        <v>0</v>
      </c>
      <c r="H9" s="93">
        <v>0</v>
      </c>
      <c r="I9" s="93">
        <v>0</v>
      </c>
      <c r="J9" s="93">
        <v>0</v>
      </c>
      <c r="K9" s="93">
        <v>0</v>
      </c>
      <c r="L9" s="93">
        <v>0</v>
      </c>
      <c r="M9" s="93">
        <v>0</v>
      </c>
      <c r="N9" s="93">
        <v>0</v>
      </c>
      <c r="O9" s="93">
        <v>0</v>
      </c>
      <c r="P9" s="93">
        <v>0</v>
      </c>
      <c r="Q9" s="93">
        <v>0</v>
      </c>
      <c r="R9" s="93">
        <v>0</v>
      </c>
      <c r="S9" s="93">
        <v>0</v>
      </c>
      <c r="T9" s="93">
        <v>0</v>
      </c>
      <c r="U9" s="93">
        <v>0</v>
      </c>
      <c r="V9" s="95">
        <f t="shared" si="0"/>
        <v>0</v>
      </c>
    </row>
    <row r="10" spans="1:22">
      <c r="A10" s="92">
        <v>4</v>
      </c>
      <c r="B10" s="1" t="s">
        <v>53</v>
      </c>
      <c r="C10" s="93">
        <v>0</v>
      </c>
      <c r="D10" s="93">
        <v>0</v>
      </c>
      <c r="E10" s="93">
        <v>0</v>
      </c>
      <c r="F10" s="93">
        <v>0</v>
      </c>
      <c r="G10" s="93">
        <v>0</v>
      </c>
      <c r="H10" s="93">
        <v>0</v>
      </c>
      <c r="I10" s="93">
        <v>0</v>
      </c>
      <c r="J10" s="93">
        <v>0</v>
      </c>
      <c r="K10" s="93">
        <v>0</v>
      </c>
      <c r="L10" s="93">
        <v>0</v>
      </c>
      <c r="M10" s="93">
        <v>0</v>
      </c>
      <c r="N10" s="93">
        <v>0</v>
      </c>
      <c r="O10" s="93">
        <v>0</v>
      </c>
      <c r="P10" s="93">
        <v>0</v>
      </c>
      <c r="Q10" s="93">
        <v>0</v>
      </c>
      <c r="R10" s="93">
        <v>0</v>
      </c>
      <c r="S10" s="93">
        <v>0</v>
      </c>
      <c r="T10" s="93">
        <v>0</v>
      </c>
      <c r="U10" s="93">
        <v>0</v>
      </c>
      <c r="V10" s="95">
        <f t="shared" si="0"/>
        <v>0</v>
      </c>
    </row>
    <row r="11" spans="1:22">
      <c r="A11" s="92">
        <v>5</v>
      </c>
      <c r="B11" s="1" t="s">
        <v>54</v>
      </c>
      <c r="C11" s="93">
        <v>0</v>
      </c>
      <c r="D11" s="93">
        <v>0</v>
      </c>
      <c r="E11" s="93">
        <v>0</v>
      </c>
      <c r="F11" s="93">
        <v>0</v>
      </c>
      <c r="G11" s="93">
        <v>0</v>
      </c>
      <c r="H11" s="93">
        <v>0</v>
      </c>
      <c r="I11" s="93">
        <v>0</v>
      </c>
      <c r="J11" s="93">
        <v>0</v>
      </c>
      <c r="K11" s="93">
        <v>0</v>
      </c>
      <c r="L11" s="93">
        <v>0</v>
      </c>
      <c r="M11" s="93">
        <v>0</v>
      </c>
      <c r="N11" s="93">
        <v>0</v>
      </c>
      <c r="O11" s="93">
        <v>0</v>
      </c>
      <c r="P11" s="93">
        <v>0</v>
      </c>
      <c r="Q11" s="93">
        <v>0</v>
      </c>
      <c r="R11" s="93">
        <v>0</v>
      </c>
      <c r="S11" s="93">
        <v>0</v>
      </c>
      <c r="T11" s="93">
        <v>0</v>
      </c>
      <c r="U11" s="93">
        <v>0</v>
      </c>
      <c r="V11" s="95">
        <f t="shared" si="0"/>
        <v>0</v>
      </c>
    </row>
    <row r="12" spans="1:22">
      <c r="A12" s="92">
        <v>6</v>
      </c>
      <c r="B12" s="1" t="s">
        <v>55</v>
      </c>
      <c r="C12" s="93">
        <v>0</v>
      </c>
      <c r="D12" s="93">
        <v>0</v>
      </c>
      <c r="E12" s="93">
        <v>0</v>
      </c>
      <c r="F12" s="93">
        <v>0</v>
      </c>
      <c r="G12" s="93">
        <v>0</v>
      </c>
      <c r="H12" s="93">
        <v>0</v>
      </c>
      <c r="I12" s="93">
        <v>0</v>
      </c>
      <c r="J12" s="93">
        <v>0</v>
      </c>
      <c r="K12" s="93">
        <v>0</v>
      </c>
      <c r="L12" s="93">
        <v>0</v>
      </c>
      <c r="M12" s="93">
        <v>0</v>
      </c>
      <c r="N12" s="93">
        <v>0</v>
      </c>
      <c r="O12" s="93">
        <v>0</v>
      </c>
      <c r="P12" s="93">
        <v>0</v>
      </c>
      <c r="Q12" s="93">
        <v>0</v>
      </c>
      <c r="R12" s="93">
        <v>0</v>
      </c>
      <c r="S12" s="93">
        <v>0</v>
      </c>
      <c r="T12" s="93">
        <v>0</v>
      </c>
      <c r="U12" s="93">
        <v>0</v>
      </c>
      <c r="V12" s="95">
        <f t="shared" si="0"/>
        <v>0</v>
      </c>
    </row>
    <row r="13" spans="1:22">
      <c r="A13" s="92">
        <v>7</v>
      </c>
      <c r="B13" s="1" t="s">
        <v>56</v>
      </c>
      <c r="C13" s="93">
        <v>0</v>
      </c>
      <c r="D13" s="93">
        <v>16874292.814949997</v>
      </c>
      <c r="E13" s="93">
        <v>0</v>
      </c>
      <c r="F13" s="93">
        <v>0</v>
      </c>
      <c r="G13" s="93">
        <v>0</v>
      </c>
      <c r="H13" s="93">
        <v>0</v>
      </c>
      <c r="I13" s="93">
        <v>0</v>
      </c>
      <c r="J13" s="93">
        <v>0</v>
      </c>
      <c r="K13" s="93">
        <v>0</v>
      </c>
      <c r="L13" s="93">
        <v>0</v>
      </c>
      <c r="M13" s="93">
        <v>0</v>
      </c>
      <c r="N13" s="93">
        <v>0</v>
      </c>
      <c r="O13" s="93">
        <v>0</v>
      </c>
      <c r="P13" s="93">
        <v>0</v>
      </c>
      <c r="Q13" s="93">
        <v>0</v>
      </c>
      <c r="R13" s="93">
        <v>0</v>
      </c>
      <c r="S13" s="93">
        <v>0</v>
      </c>
      <c r="T13" s="93">
        <v>14751007.533699999</v>
      </c>
      <c r="U13" s="93">
        <v>2123285.28125</v>
      </c>
      <c r="V13" s="95">
        <f t="shared" si="0"/>
        <v>16874292.814949997</v>
      </c>
    </row>
    <row r="14" spans="1:22">
      <c r="A14" s="92">
        <v>8</v>
      </c>
      <c r="B14" s="1" t="s">
        <v>57</v>
      </c>
      <c r="C14" s="93">
        <v>0</v>
      </c>
      <c r="D14" s="93">
        <v>4024438.2761999993</v>
      </c>
      <c r="E14" s="93">
        <v>0</v>
      </c>
      <c r="F14" s="93">
        <v>0</v>
      </c>
      <c r="G14" s="93">
        <v>0</v>
      </c>
      <c r="H14" s="93">
        <v>0</v>
      </c>
      <c r="I14" s="93">
        <v>0</v>
      </c>
      <c r="J14" s="93">
        <v>0</v>
      </c>
      <c r="K14" s="93">
        <v>0</v>
      </c>
      <c r="L14" s="93">
        <v>0</v>
      </c>
      <c r="M14" s="93">
        <v>0</v>
      </c>
      <c r="N14" s="93">
        <v>0</v>
      </c>
      <c r="O14" s="93">
        <v>0</v>
      </c>
      <c r="P14" s="93">
        <v>0</v>
      </c>
      <c r="Q14" s="93">
        <v>0</v>
      </c>
      <c r="R14" s="93">
        <v>0</v>
      </c>
      <c r="S14" s="93">
        <v>0</v>
      </c>
      <c r="T14" s="93">
        <v>3408573.0655999994</v>
      </c>
      <c r="U14" s="93">
        <v>615865.21059999999</v>
      </c>
      <c r="V14" s="95">
        <f t="shared" si="0"/>
        <v>4024438.2761999993</v>
      </c>
    </row>
    <row r="15" spans="1:22">
      <c r="A15" s="92">
        <v>9</v>
      </c>
      <c r="B15" s="1" t="s">
        <v>58</v>
      </c>
      <c r="C15" s="93">
        <v>0</v>
      </c>
      <c r="D15" s="93">
        <v>0</v>
      </c>
      <c r="E15" s="93">
        <v>0</v>
      </c>
      <c r="F15" s="93">
        <v>0</v>
      </c>
      <c r="G15" s="93">
        <v>0</v>
      </c>
      <c r="H15" s="93">
        <v>0</v>
      </c>
      <c r="I15" s="93">
        <v>0</v>
      </c>
      <c r="J15" s="93">
        <v>0</v>
      </c>
      <c r="K15" s="93">
        <v>0</v>
      </c>
      <c r="L15" s="93">
        <v>0</v>
      </c>
      <c r="M15" s="93">
        <v>0</v>
      </c>
      <c r="N15" s="93">
        <v>0</v>
      </c>
      <c r="O15" s="93">
        <v>0</v>
      </c>
      <c r="P15" s="93">
        <v>0</v>
      </c>
      <c r="Q15" s="93">
        <v>0</v>
      </c>
      <c r="R15" s="93">
        <v>0</v>
      </c>
      <c r="S15" s="93">
        <v>0</v>
      </c>
      <c r="T15" s="93">
        <v>0</v>
      </c>
      <c r="U15" s="93">
        <v>0</v>
      </c>
      <c r="V15" s="95">
        <f t="shared" si="0"/>
        <v>0</v>
      </c>
    </row>
    <row r="16" spans="1:22">
      <c r="A16" s="92">
        <v>10</v>
      </c>
      <c r="B16" s="1" t="s">
        <v>59</v>
      </c>
      <c r="C16" s="93">
        <v>0</v>
      </c>
      <c r="D16" s="93">
        <v>0</v>
      </c>
      <c r="E16" s="93">
        <v>0</v>
      </c>
      <c r="F16" s="93">
        <v>0</v>
      </c>
      <c r="G16" s="93">
        <v>0</v>
      </c>
      <c r="H16" s="93">
        <v>0</v>
      </c>
      <c r="I16" s="93">
        <v>0</v>
      </c>
      <c r="J16" s="93">
        <v>0</v>
      </c>
      <c r="K16" s="93">
        <v>0</v>
      </c>
      <c r="L16" s="93">
        <v>0</v>
      </c>
      <c r="M16" s="93">
        <v>0</v>
      </c>
      <c r="N16" s="93">
        <v>0</v>
      </c>
      <c r="O16" s="93">
        <v>0</v>
      </c>
      <c r="P16" s="93">
        <v>0</v>
      </c>
      <c r="Q16" s="93">
        <v>0</v>
      </c>
      <c r="R16" s="93">
        <v>0</v>
      </c>
      <c r="S16" s="93">
        <v>0</v>
      </c>
      <c r="T16" s="93">
        <v>0</v>
      </c>
      <c r="U16" s="93">
        <v>0</v>
      </c>
      <c r="V16" s="95">
        <f t="shared" si="0"/>
        <v>0</v>
      </c>
    </row>
    <row r="17" spans="1:22">
      <c r="A17" s="92">
        <v>11</v>
      </c>
      <c r="B17" s="1" t="s">
        <v>60</v>
      </c>
      <c r="C17" s="93">
        <v>0</v>
      </c>
      <c r="D17" s="93">
        <v>0</v>
      </c>
      <c r="E17" s="93">
        <v>0</v>
      </c>
      <c r="F17" s="93">
        <v>0</v>
      </c>
      <c r="G17" s="93">
        <v>0</v>
      </c>
      <c r="H17" s="93">
        <v>0</v>
      </c>
      <c r="I17" s="93">
        <v>0</v>
      </c>
      <c r="J17" s="93">
        <v>0</v>
      </c>
      <c r="K17" s="93">
        <v>0</v>
      </c>
      <c r="L17" s="93">
        <v>0</v>
      </c>
      <c r="M17" s="93">
        <v>0</v>
      </c>
      <c r="N17" s="93">
        <v>0</v>
      </c>
      <c r="O17" s="93">
        <v>0</v>
      </c>
      <c r="P17" s="93">
        <v>0</v>
      </c>
      <c r="Q17" s="93">
        <v>0</v>
      </c>
      <c r="R17" s="93">
        <v>0</v>
      </c>
      <c r="S17" s="93">
        <v>0</v>
      </c>
      <c r="T17" s="93">
        <v>0</v>
      </c>
      <c r="U17" s="93">
        <v>0</v>
      </c>
      <c r="V17" s="95">
        <f t="shared" si="0"/>
        <v>0</v>
      </c>
    </row>
    <row r="18" spans="1:22">
      <c r="A18" s="92">
        <v>12</v>
      </c>
      <c r="B18" s="1" t="s">
        <v>61</v>
      </c>
      <c r="C18" s="93">
        <v>0</v>
      </c>
      <c r="D18" s="93">
        <v>0</v>
      </c>
      <c r="E18" s="93">
        <v>0</v>
      </c>
      <c r="F18" s="93">
        <v>0</v>
      </c>
      <c r="G18" s="93">
        <v>0</v>
      </c>
      <c r="H18" s="93">
        <v>0</v>
      </c>
      <c r="I18" s="93">
        <v>0</v>
      </c>
      <c r="J18" s="93">
        <v>0</v>
      </c>
      <c r="K18" s="93">
        <v>0</v>
      </c>
      <c r="L18" s="93">
        <v>0</v>
      </c>
      <c r="M18" s="93">
        <v>0</v>
      </c>
      <c r="N18" s="93">
        <v>0</v>
      </c>
      <c r="O18" s="93">
        <v>0</v>
      </c>
      <c r="P18" s="93">
        <v>0</v>
      </c>
      <c r="Q18" s="93">
        <v>0</v>
      </c>
      <c r="R18" s="93">
        <v>0</v>
      </c>
      <c r="S18" s="93">
        <v>0</v>
      </c>
      <c r="T18" s="93">
        <v>0</v>
      </c>
      <c r="U18" s="93">
        <v>0</v>
      </c>
      <c r="V18" s="95">
        <f t="shared" si="0"/>
        <v>0</v>
      </c>
    </row>
    <row r="19" spans="1:22">
      <c r="A19" s="92">
        <v>13</v>
      </c>
      <c r="B19" s="1" t="s">
        <v>62</v>
      </c>
      <c r="C19" s="93">
        <v>0</v>
      </c>
      <c r="D19" s="93">
        <v>0</v>
      </c>
      <c r="E19" s="93">
        <v>0</v>
      </c>
      <c r="F19" s="93">
        <v>0</v>
      </c>
      <c r="G19" s="93">
        <v>0</v>
      </c>
      <c r="H19" s="93">
        <v>0</v>
      </c>
      <c r="I19" s="93">
        <v>0</v>
      </c>
      <c r="J19" s="93">
        <v>0</v>
      </c>
      <c r="K19" s="93">
        <v>0</v>
      </c>
      <c r="L19" s="93">
        <v>0</v>
      </c>
      <c r="M19" s="93">
        <v>0</v>
      </c>
      <c r="N19" s="93">
        <v>0</v>
      </c>
      <c r="O19" s="93">
        <v>0</v>
      </c>
      <c r="P19" s="93">
        <v>0</v>
      </c>
      <c r="Q19" s="93">
        <v>0</v>
      </c>
      <c r="R19" s="93">
        <v>0</v>
      </c>
      <c r="S19" s="93">
        <v>0</v>
      </c>
      <c r="T19" s="93">
        <v>0</v>
      </c>
      <c r="U19" s="93">
        <v>0</v>
      </c>
      <c r="V19" s="95">
        <f t="shared" si="0"/>
        <v>0</v>
      </c>
    </row>
    <row r="20" spans="1:22">
      <c r="A20" s="92">
        <v>14</v>
      </c>
      <c r="B20" s="1" t="s">
        <v>63</v>
      </c>
      <c r="C20" s="93">
        <v>0</v>
      </c>
      <c r="D20" s="93">
        <v>0</v>
      </c>
      <c r="E20" s="93">
        <v>0</v>
      </c>
      <c r="F20" s="93">
        <v>0</v>
      </c>
      <c r="G20" s="93">
        <v>0</v>
      </c>
      <c r="H20" s="93">
        <v>0</v>
      </c>
      <c r="I20" s="93">
        <v>0</v>
      </c>
      <c r="J20" s="93">
        <v>0</v>
      </c>
      <c r="K20" s="93">
        <v>0</v>
      </c>
      <c r="L20" s="93">
        <v>0</v>
      </c>
      <c r="M20" s="93">
        <v>0</v>
      </c>
      <c r="N20" s="93">
        <v>0</v>
      </c>
      <c r="O20" s="93">
        <v>0</v>
      </c>
      <c r="P20" s="93">
        <v>0</v>
      </c>
      <c r="Q20" s="93">
        <v>0</v>
      </c>
      <c r="R20" s="93">
        <v>0</v>
      </c>
      <c r="S20" s="93">
        <v>0</v>
      </c>
      <c r="T20" s="93">
        <v>0</v>
      </c>
      <c r="U20" s="93">
        <v>0</v>
      </c>
      <c r="V20" s="95">
        <f t="shared" si="0"/>
        <v>0</v>
      </c>
    </row>
    <row r="21" spans="1:22" ht="13.5" thickBot="1">
      <c r="A21" s="82"/>
      <c r="B21" s="96" t="s">
        <v>64</v>
      </c>
      <c r="C21" s="97">
        <f>SUM(C7:C20)</f>
        <v>0</v>
      </c>
      <c r="D21" s="84">
        <f t="shared" ref="D21:V21" si="1">SUM(D7:D20)</f>
        <v>20898731.091149997</v>
      </c>
      <c r="E21" s="84">
        <f t="shared" si="1"/>
        <v>0</v>
      </c>
      <c r="F21" s="84">
        <f t="shared" si="1"/>
        <v>0</v>
      </c>
      <c r="G21" s="84">
        <f t="shared" si="1"/>
        <v>0</v>
      </c>
      <c r="H21" s="84">
        <f t="shared" si="1"/>
        <v>0</v>
      </c>
      <c r="I21" s="84">
        <f t="shared" si="1"/>
        <v>0</v>
      </c>
      <c r="J21" s="84">
        <f t="shared" si="1"/>
        <v>0</v>
      </c>
      <c r="K21" s="84">
        <f t="shared" si="1"/>
        <v>0</v>
      </c>
      <c r="L21" s="98">
        <f t="shared" si="1"/>
        <v>0</v>
      </c>
      <c r="M21" s="97">
        <f t="shared" si="1"/>
        <v>0</v>
      </c>
      <c r="N21" s="84">
        <f t="shared" si="1"/>
        <v>0</v>
      </c>
      <c r="O21" s="84">
        <f t="shared" si="1"/>
        <v>0</v>
      </c>
      <c r="P21" s="84">
        <f t="shared" si="1"/>
        <v>0</v>
      </c>
      <c r="Q21" s="84">
        <f t="shared" si="1"/>
        <v>0</v>
      </c>
      <c r="R21" s="84">
        <f t="shared" si="1"/>
        <v>0</v>
      </c>
      <c r="S21" s="98">
        <f>SUM(S7:S20)</f>
        <v>0</v>
      </c>
      <c r="T21" s="98">
        <f>SUM(T7:T20)</f>
        <v>18159580.599299997</v>
      </c>
      <c r="U21" s="98">
        <f t="shared" ref="U21" si="2">SUM(U7:U20)</f>
        <v>2739150.4918499999</v>
      </c>
      <c r="V21" s="99">
        <f t="shared" si="1"/>
        <v>20898731.091149997</v>
      </c>
    </row>
    <row r="24" spans="1:22">
      <c r="C24" s="22"/>
      <c r="D24" s="22"/>
      <c r="E24" s="22"/>
    </row>
    <row r="25" spans="1:22">
      <c r="A25" s="40"/>
      <c r="B25" s="40"/>
      <c r="D25" s="22"/>
      <c r="E25" s="22"/>
    </row>
    <row r="26" spans="1:22">
      <c r="A26" s="40"/>
      <c r="B26" s="23"/>
      <c r="D26" s="22"/>
      <c r="E26" s="22"/>
    </row>
    <row r="27" spans="1:22">
      <c r="A27" s="40"/>
      <c r="B27" s="40"/>
      <c r="D27" s="22"/>
      <c r="E27" s="22"/>
    </row>
    <row r="28" spans="1:22">
      <c r="A28" s="40"/>
      <c r="B28" s="23"/>
      <c r="D28" s="22"/>
      <c r="E28" s="2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22"/>
  <sheetViews>
    <sheetView zoomScaleNormal="100" workbookViewId="0">
      <pane xSplit="1" ySplit="7" topLeftCell="B8" activePane="bottomRight" state="frozen"/>
      <selection pane="topRight"/>
      <selection pane="bottomLeft"/>
      <selection pane="bottomRight" activeCell="B8" sqref="B8"/>
    </sheetView>
  </sheetViews>
  <sheetFormatPr defaultColWidth="9.140625" defaultRowHeight="12.75"/>
  <cols>
    <col min="1" max="1" width="10.5703125" style="4" bestFit="1" customWidth="1"/>
    <col min="2" max="2" width="101.85546875" style="4" customWidth="1"/>
    <col min="3" max="3" width="13.7109375" style="165" customWidth="1"/>
    <col min="4" max="4" width="14.85546875" style="165" bestFit="1" customWidth="1"/>
    <col min="5" max="5" width="17.7109375" style="165" customWidth="1"/>
    <col min="6" max="6" width="15.85546875" style="165" customWidth="1"/>
    <col min="7" max="7" width="17.42578125" style="165" customWidth="1"/>
    <col min="8" max="8" width="15.28515625" style="165" customWidth="1"/>
    <col min="9" max="16384" width="9.140625" style="14"/>
  </cols>
  <sheetData>
    <row r="1" spans="1:9">
      <c r="A1" s="2" t="s">
        <v>30</v>
      </c>
      <c r="B1" s="4" t="str">
        <f>Info!C2</f>
        <v>Terabank</v>
      </c>
      <c r="C1" s="3"/>
    </row>
    <row r="2" spans="1:9">
      <c r="A2" s="2" t="s">
        <v>31</v>
      </c>
      <c r="B2" s="309">
        <f>'1. key ratios'!B2</f>
        <v>45382</v>
      </c>
      <c r="C2" s="309"/>
    </row>
    <row r="4" spans="1:9" ht="13.5" thickBot="1">
      <c r="A4" s="2" t="s">
        <v>150</v>
      </c>
      <c r="B4" s="85" t="s">
        <v>252</v>
      </c>
    </row>
    <row r="5" spans="1:9">
      <c r="A5" s="86"/>
      <c r="B5" s="100"/>
      <c r="C5" s="186" t="s">
        <v>0</v>
      </c>
      <c r="D5" s="186" t="s">
        <v>1</v>
      </c>
      <c r="E5" s="186" t="s">
        <v>2</v>
      </c>
      <c r="F5" s="186" t="s">
        <v>3</v>
      </c>
      <c r="G5" s="187" t="s">
        <v>4</v>
      </c>
      <c r="H5" s="188" t="s">
        <v>5</v>
      </c>
      <c r="I5" s="101"/>
    </row>
    <row r="6" spans="1:9" s="101" customFormat="1" ht="12.75" customHeight="1">
      <c r="A6" s="102"/>
      <c r="B6" s="591" t="s">
        <v>149</v>
      </c>
      <c r="C6" s="577" t="s">
        <v>245</v>
      </c>
      <c r="D6" s="593" t="s">
        <v>244</v>
      </c>
      <c r="E6" s="594"/>
      <c r="F6" s="577" t="s">
        <v>249</v>
      </c>
      <c r="G6" s="577" t="s">
        <v>250</v>
      </c>
      <c r="H6" s="589" t="s">
        <v>248</v>
      </c>
    </row>
    <row r="7" spans="1:9" ht="38.25">
      <c r="A7" s="104"/>
      <c r="B7" s="592"/>
      <c r="C7" s="578"/>
      <c r="D7" s="189" t="s">
        <v>247</v>
      </c>
      <c r="E7" s="189" t="s">
        <v>246</v>
      </c>
      <c r="F7" s="578"/>
      <c r="G7" s="578"/>
      <c r="H7" s="590"/>
      <c r="I7" s="101"/>
    </row>
    <row r="8" spans="1:9">
      <c r="A8" s="102">
        <v>1</v>
      </c>
      <c r="B8" s="1" t="s">
        <v>51</v>
      </c>
      <c r="C8" s="190">
        <v>242304050.2693406</v>
      </c>
      <c r="D8" s="190">
        <v>0</v>
      </c>
      <c r="E8" s="190">
        <v>0</v>
      </c>
      <c r="F8" s="190">
        <v>85014827.280000001</v>
      </c>
      <c r="G8" s="190">
        <v>85014827.280000001</v>
      </c>
      <c r="H8" s="192">
        <v>0.35086011639301584</v>
      </c>
    </row>
    <row r="9" spans="1:9" ht="15" customHeight="1">
      <c r="A9" s="102">
        <v>2</v>
      </c>
      <c r="B9" s="1" t="s">
        <v>52</v>
      </c>
      <c r="C9" s="190">
        <v>0</v>
      </c>
      <c r="D9" s="190">
        <v>0</v>
      </c>
      <c r="E9" s="190">
        <v>0</v>
      </c>
      <c r="F9" s="190">
        <v>0</v>
      </c>
      <c r="G9" s="190">
        <v>0</v>
      </c>
      <c r="H9" s="192" t="s">
        <v>723</v>
      </c>
    </row>
    <row r="10" spans="1:9">
      <c r="A10" s="102">
        <v>3</v>
      </c>
      <c r="B10" s="1" t="s">
        <v>165</v>
      </c>
      <c r="C10" s="190">
        <v>0</v>
      </c>
      <c r="D10" s="190">
        <v>0</v>
      </c>
      <c r="E10" s="190">
        <v>0</v>
      </c>
      <c r="F10" s="190">
        <v>0</v>
      </c>
      <c r="G10" s="190">
        <v>0</v>
      </c>
      <c r="H10" s="192" t="s">
        <v>723</v>
      </c>
    </row>
    <row r="11" spans="1:9">
      <c r="A11" s="102">
        <v>4</v>
      </c>
      <c r="B11" s="1" t="s">
        <v>53</v>
      </c>
      <c r="C11" s="190">
        <v>0</v>
      </c>
      <c r="D11" s="190">
        <v>0</v>
      </c>
      <c r="E11" s="190">
        <v>0</v>
      </c>
      <c r="F11" s="190">
        <v>0</v>
      </c>
      <c r="G11" s="190">
        <v>0</v>
      </c>
      <c r="H11" s="192" t="s">
        <v>723</v>
      </c>
    </row>
    <row r="12" spans="1:9">
      <c r="A12" s="102">
        <v>5</v>
      </c>
      <c r="B12" s="1" t="s">
        <v>54</v>
      </c>
      <c r="C12" s="190">
        <v>0</v>
      </c>
      <c r="D12" s="190">
        <v>0</v>
      </c>
      <c r="E12" s="190">
        <v>0</v>
      </c>
      <c r="F12" s="190">
        <v>0</v>
      </c>
      <c r="G12" s="190">
        <v>0</v>
      </c>
      <c r="H12" s="192" t="s">
        <v>723</v>
      </c>
    </row>
    <row r="13" spans="1:9">
      <c r="A13" s="102">
        <v>6</v>
      </c>
      <c r="B13" s="1" t="s">
        <v>55</v>
      </c>
      <c r="C13" s="190">
        <v>12727447.289999999</v>
      </c>
      <c r="D13" s="190">
        <v>0</v>
      </c>
      <c r="E13" s="190">
        <v>0</v>
      </c>
      <c r="F13" s="190">
        <v>6556168.1550000003</v>
      </c>
      <c r="G13" s="190">
        <v>6556168.1550000003</v>
      </c>
      <c r="H13" s="192">
        <v>0.51512043268497409</v>
      </c>
    </row>
    <row r="14" spans="1:9">
      <c r="A14" s="102">
        <v>7</v>
      </c>
      <c r="B14" s="1" t="s">
        <v>56</v>
      </c>
      <c r="C14" s="190">
        <v>555339212.34415841</v>
      </c>
      <c r="D14" s="190">
        <v>66839131.218966462</v>
      </c>
      <c r="E14" s="190">
        <v>34044688.51049035</v>
      </c>
      <c r="F14" s="190">
        <v>589383900.85464871</v>
      </c>
      <c r="G14" s="190">
        <v>572509608.03969872</v>
      </c>
      <c r="H14" s="192">
        <v>0.97136960682081563</v>
      </c>
    </row>
    <row r="15" spans="1:9">
      <c r="A15" s="102">
        <v>8</v>
      </c>
      <c r="B15" s="1" t="s">
        <v>57</v>
      </c>
      <c r="C15" s="190">
        <v>636033714.28065038</v>
      </c>
      <c r="D15" s="190">
        <v>26475820.819919288</v>
      </c>
      <c r="E15" s="190">
        <v>12578780.43160964</v>
      </c>
      <c r="F15" s="190">
        <v>486459371.03419501</v>
      </c>
      <c r="G15" s="190">
        <v>482434932.75799501</v>
      </c>
      <c r="H15" s="192">
        <v>0.74379531182484337</v>
      </c>
    </row>
    <row r="16" spans="1:9">
      <c r="A16" s="102">
        <v>9</v>
      </c>
      <c r="B16" s="1" t="s">
        <v>58</v>
      </c>
      <c r="C16" s="190">
        <v>114606271.92432113</v>
      </c>
      <c r="D16" s="190">
        <v>1294234.7728999997</v>
      </c>
      <c r="E16" s="190">
        <v>648868.82159999968</v>
      </c>
      <c r="F16" s="190">
        <v>40339299.26107239</v>
      </c>
      <c r="G16" s="190">
        <v>40339299.26107239</v>
      </c>
      <c r="H16" s="192">
        <v>0.34999999999999992</v>
      </c>
    </row>
    <row r="17" spans="1:8">
      <c r="A17" s="102">
        <v>10</v>
      </c>
      <c r="B17" s="1" t="s">
        <v>59</v>
      </c>
      <c r="C17" s="190">
        <v>16884138.586594008</v>
      </c>
      <c r="D17" s="190">
        <v>0</v>
      </c>
      <c r="E17" s="190">
        <v>0</v>
      </c>
      <c r="F17" s="190">
        <v>25326207.879891012</v>
      </c>
      <c r="G17" s="190">
        <v>25326207.879891012</v>
      </c>
      <c r="H17" s="192">
        <v>1.5</v>
      </c>
    </row>
    <row r="18" spans="1:8">
      <c r="A18" s="102">
        <v>11</v>
      </c>
      <c r="B18" s="1" t="s">
        <v>60</v>
      </c>
      <c r="C18" s="190">
        <v>0</v>
      </c>
      <c r="D18" s="190">
        <v>0</v>
      </c>
      <c r="E18" s="190">
        <v>0</v>
      </c>
      <c r="F18" s="190">
        <v>0</v>
      </c>
      <c r="G18" s="190">
        <v>0</v>
      </c>
      <c r="H18" s="192" t="s">
        <v>723</v>
      </c>
    </row>
    <row r="19" spans="1:8">
      <c r="A19" s="102">
        <v>12</v>
      </c>
      <c r="B19" s="1" t="s">
        <v>61</v>
      </c>
      <c r="C19" s="190">
        <v>0</v>
      </c>
      <c r="D19" s="190">
        <v>0</v>
      </c>
      <c r="E19" s="190">
        <v>0</v>
      </c>
      <c r="F19" s="190">
        <v>0</v>
      </c>
      <c r="G19" s="190">
        <v>0</v>
      </c>
      <c r="H19" s="192" t="s">
        <v>723</v>
      </c>
    </row>
    <row r="20" spans="1:8">
      <c r="A20" s="102">
        <v>13</v>
      </c>
      <c r="B20" s="1" t="s">
        <v>144</v>
      </c>
      <c r="C20" s="190">
        <v>0</v>
      </c>
      <c r="D20" s="190">
        <v>0</v>
      </c>
      <c r="E20" s="190">
        <v>0</v>
      </c>
      <c r="F20" s="190">
        <v>0</v>
      </c>
      <c r="G20" s="190">
        <v>0</v>
      </c>
      <c r="H20" s="192" t="s">
        <v>723</v>
      </c>
    </row>
    <row r="21" spans="1:8">
      <c r="A21" s="102">
        <v>14</v>
      </c>
      <c r="B21" s="1" t="s">
        <v>63</v>
      </c>
      <c r="C21" s="190">
        <v>98717069.276283488</v>
      </c>
      <c r="D21" s="190">
        <v>0</v>
      </c>
      <c r="E21" s="190">
        <v>0</v>
      </c>
      <c r="F21" s="190">
        <v>54890540.870283492</v>
      </c>
      <c r="G21" s="190">
        <v>54890540.870283492</v>
      </c>
      <c r="H21" s="192">
        <v>0.55603900391997152</v>
      </c>
    </row>
    <row r="22" spans="1:8" ht="13.5" thickBot="1">
      <c r="A22" s="105"/>
      <c r="B22" s="106" t="s">
        <v>64</v>
      </c>
      <c r="C22" s="191">
        <v>1676611903.971348</v>
      </c>
      <c r="D22" s="191">
        <v>94609186.811785743</v>
      </c>
      <c r="E22" s="191">
        <v>47272337.763699986</v>
      </c>
      <c r="F22" s="191">
        <v>1287970315.3350906</v>
      </c>
      <c r="G22" s="191">
        <v>1267071584.2439406</v>
      </c>
      <c r="H22" s="193">
        <v>0.73500966803238688</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K27"/>
  <sheetViews>
    <sheetView zoomScale="90" zoomScaleNormal="90" workbookViewId="0">
      <pane xSplit="2" ySplit="6" topLeftCell="C7" activePane="bottomRight" state="frozen"/>
      <selection pane="topRight"/>
      <selection pane="bottomLeft"/>
      <selection pane="bottomRight" activeCell="C7" sqref="C7"/>
    </sheetView>
  </sheetViews>
  <sheetFormatPr defaultColWidth="9.140625" defaultRowHeight="12.75"/>
  <cols>
    <col min="1" max="1" width="10.5703125" style="165" bestFit="1" customWidth="1"/>
    <col min="2" max="2" width="104.140625" style="165" customWidth="1"/>
    <col min="3" max="11" width="12.7109375" style="165" customWidth="1"/>
    <col min="12" max="16384" width="9.140625" style="165"/>
  </cols>
  <sheetData>
    <row r="1" spans="1:11">
      <c r="A1" s="165" t="s">
        <v>30</v>
      </c>
      <c r="B1" s="3" t="str">
        <f>Info!C2</f>
        <v>Terabank</v>
      </c>
    </row>
    <row r="2" spans="1:11">
      <c r="A2" s="165" t="s">
        <v>31</v>
      </c>
      <c r="B2" s="309">
        <f>'1. key ratios'!B2</f>
        <v>45382</v>
      </c>
    </row>
    <row r="4" spans="1:11" ht="13.5" thickBot="1">
      <c r="A4" s="165" t="s">
        <v>146</v>
      </c>
      <c r="B4" s="231" t="s">
        <v>253</v>
      </c>
    </row>
    <row r="5" spans="1:11" ht="30" customHeight="1">
      <c r="A5" s="595"/>
      <c r="B5" s="596"/>
      <c r="C5" s="597" t="s">
        <v>305</v>
      </c>
      <c r="D5" s="597"/>
      <c r="E5" s="597"/>
      <c r="F5" s="597" t="s">
        <v>306</v>
      </c>
      <c r="G5" s="597"/>
      <c r="H5" s="597"/>
      <c r="I5" s="597" t="s">
        <v>307</v>
      </c>
      <c r="J5" s="597"/>
      <c r="K5" s="598"/>
    </row>
    <row r="6" spans="1:11">
      <c r="A6" s="203"/>
      <c r="B6" s="204"/>
      <c r="C6" s="16" t="s">
        <v>32</v>
      </c>
      <c r="D6" s="16" t="s">
        <v>33</v>
      </c>
      <c r="E6" s="16" t="s">
        <v>34</v>
      </c>
      <c r="F6" s="16" t="s">
        <v>32</v>
      </c>
      <c r="G6" s="16" t="s">
        <v>33</v>
      </c>
      <c r="H6" s="16" t="s">
        <v>34</v>
      </c>
      <c r="I6" s="16" t="s">
        <v>32</v>
      </c>
      <c r="J6" s="16" t="s">
        <v>33</v>
      </c>
      <c r="K6" s="16" t="s">
        <v>34</v>
      </c>
    </row>
    <row r="7" spans="1:11">
      <c r="A7" s="205" t="s">
        <v>256</v>
      </c>
      <c r="B7" s="206"/>
      <c r="C7" s="206"/>
      <c r="D7" s="206"/>
      <c r="E7" s="206"/>
      <c r="F7" s="206"/>
      <c r="G7" s="206"/>
      <c r="H7" s="206"/>
      <c r="I7" s="206"/>
      <c r="J7" s="206"/>
      <c r="K7" s="207"/>
    </row>
    <row r="8" spans="1:11">
      <c r="A8" s="208">
        <v>1</v>
      </c>
      <c r="B8" s="209" t="s">
        <v>254</v>
      </c>
      <c r="C8" s="210"/>
      <c r="D8" s="210"/>
      <c r="E8" s="210"/>
      <c r="F8" s="211">
        <v>207496755.3019233</v>
      </c>
      <c r="G8" s="211">
        <v>127697125.87742709</v>
      </c>
      <c r="H8" s="211">
        <v>335193881.17935038</v>
      </c>
      <c r="I8" s="211">
        <v>196493258.18452913</v>
      </c>
      <c r="J8" s="211">
        <v>113973275.17127249</v>
      </c>
      <c r="K8" s="211">
        <v>310466533.35580164</v>
      </c>
    </row>
    <row r="9" spans="1:11">
      <c r="A9" s="205" t="s">
        <v>257</v>
      </c>
      <c r="B9" s="206"/>
      <c r="C9" s="206"/>
      <c r="D9" s="206"/>
      <c r="E9" s="206"/>
      <c r="F9" s="206"/>
      <c r="G9" s="206"/>
      <c r="H9" s="206"/>
      <c r="I9" s="206"/>
      <c r="J9" s="206"/>
      <c r="K9" s="207"/>
    </row>
    <row r="10" spans="1:11">
      <c r="A10" s="212">
        <v>2</v>
      </c>
      <c r="B10" s="213" t="s">
        <v>265</v>
      </c>
      <c r="C10" s="213">
        <v>142927957.39663485</v>
      </c>
      <c r="D10" s="213">
        <v>298448973.87131059</v>
      </c>
      <c r="E10" s="213">
        <v>441376931.26794541</v>
      </c>
      <c r="F10" s="213">
        <v>21876241.505065709</v>
      </c>
      <c r="G10" s="213">
        <v>52426291.322102055</v>
      </c>
      <c r="H10" s="213">
        <v>74302532.827167764</v>
      </c>
      <c r="I10" s="213">
        <v>5303903.5318964515</v>
      </c>
      <c r="J10" s="213">
        <v>11387773.45495024</v>
      </c>
      <c r="K10" s="213">
        <v>16691676.986846691</v>
      </c>
    </row>
    <row r="11" spans="1:11">
      <c r="A11" s="212">
        <v>3</v>
      </c>
      <c r="B11" s="213" t="s">
        <v>259</v>
      </c>
      <c r="C11" s="213">
        <v>534679537.03062332</v>
      </c>
      <c r="D11" s="538">
        <v>352036367.81759512</v>
      </c>
      <c r="E11" s="213">
        <v>886715904.84821844</v>
      </c>
      <c r="F11" s="213">
        <v>149805195.04897147</v>
      </c>
      <c r="G11" s="213">
        <v>50269398.598399878</v>
      </c>
      <c r="H11" s="213">
        <v>200074593.64737135</v>
      </c>
      <c r="I11" s="213">
        <v>119493467.95343769</v>
      </c>
      <c r="J11" s="213">
        <v>44667706.330651075</v>
      </c>
      <c r="K11" s="213">
        <v>164161174.28408876</v>
      </c>
    </row>
    <row r="12" spans="1:11">
      <c r="A12" s="212">
        <v>4</v>
      </c>
      <c r="B12" s="213" t="s">
        <v>260</v>
      </c>
      <c r="C12" s="213">
        <v>4383597.8835978843</v>
      </c>
      <c r="D12" s="213">
        <v>0</v>
      </c>
      <c r="E12" s="213">
        <v>4383597.8835978843</v>
      </c>
      <c r="F12" s="213">
        <v>0</v>
      </c>
      <c r="G12" s="213">
        <v>0</v>
      </c>
      <c r="H12" s="213">
        <v>0</v>
      </c>
      <c r="I12" s="213">
        <v>0</v>
      </c>
      <c r="J12" s="213">
        <v>0</v>
      </c>
      <c r="K12" s="213">
        <v>0</v>
      </c>
    </row>
    <row r="13" spans="1:11">
      <c r="A13" s="212">
        <v>5</v>
      </c>
      <c r="B13" s="213" t="s">
        <v>268</v>
      </c>
      <c r="C13" s="213">
        <v>62657207.701790988</v>
      </c>
      <c r="D13" s="213">
        <v>139278061.99060965</v>
      </c>
      <c r="E13" s="213">
        <v>201935269.69240063</v>
      </c>
      <c r="F13" s="213">
        <v>14060115.685103891</v>
      </c>
      <c r="G13" s="213">
        <v>54260855.440906681</v>
      </c>
      <c r="H13" s="213">
        <v>68320971.126010567</v>
      </c>
      <c r="I13" s="213">
        <v>7124944.942164815</v>
      </c>
      <c r="J13" s="213">
        <v>47986163.155672438</v>
      </c>
      <c r="K13" s="213">
        <v>55111108.097837254</v>
      </c>
    </row>
    <row r="14" spans="1:11">
      <c r="A14" s="212">
        <v>6</v>
      </c>
      <c r="B14" s="213" t="s">
        <v>300</v>
      </c>
      <c r="C14" s="213">
        <v>18819364.568407409</v>
      </c>
      <c r="D14" s="213">
        <v>10711203.861420635</v>
      </c>
      <c r="E14" s="213">
        <v>29530568.429828044</v>
      </c>
      <c r="F14" s="213">
        <v>0</v>
      </c>
      <c r="G14" s="213">
        <v>0</v>
      </c>
      <c r="H14" s="213">
        <v>0</v>
      </c>
      <c r="I14" s="213">
        <v>0</v>
      </c>
      <c r="J14" s="213">
        <v>0</v>
      </c>
      <c r="K14" s="213">
        <v>0</v>
      </c>
    </row>
    <row r="15" spans="1:11">
      <c r="A15" s="212">
        <v>7</v>
      </c>
      <c r="B15" s="213" t="s">
        <v>301</v>
      </c>
      <c r="C15" s="213">
        <v>8875715.9523991477</v>
      </c>
      <c r="D15" s="213">
        <v>3616338.5683324593</v>
      </c>
      <c r="E15" s="213">
        <v>12492054.520731607</v>
      </c>
      <c r="F15" s="213">
        <v>6412888.6833650814</v>
      </c>
      <c r="G15" s="213">
        <v>1991533.5110229366</v>
      </c>
      <c r="H15" s="213">
        <v>8404422.1943880171</v>
      </c>
      <c r="I15" s="213">
        <v>6412888.6833650814</v>
      </c>
      <c r="J15" s="213">
        <v>1991533.5110229366</v>
      </c>
      <c r="K15" s="213">
        <v>8404422.1943880171</v>
      </c>
    </row>
    <row r="16" spans="1:11">
      <c r="A16" s="212">
        <v>8</v>
      </c>
      <c r="B16" s="214" t="s">
        <v>261</v>
      </c>
      <c r="C16" s="213">
        <v>772343380.53345346</v>
      </c>
      <c r="D16" s="213">
        <v>804090946.10926843</v>
      </c>
      <c r="E16" s="213">
        <v>1576434326.6427219</v>
      </c>
      <c r="F16" s="213">
        <v>192154440.92250615</v>
      </c>
      <c r="G16" s="213">
        <v>158948078.87243155</v>
      </c>
      <c r="H16" s="213">
        <v>351102519.79493773</v>
      </c>
      <c r="I16" s="213">
        <v>138335205.11086404</v>
      </c>
      <c r="J16" s="213">
        <v>106033176.45229669</v>
      </c>
      <c r="K16" s="213">
        <v>244368381.56316072</v>
      </c>
    </row>
    <row r="17" spans="1:11">
      <c r="A17" s="205" t="s">
        <v>258</v>
      </c>
      <c r="B17" s="206"/>
      <c r="C17" s="213">
        <v>0</v>
      </c>
      <c r="D17" s="213">
        <v>0</v>
      </c>
      <c r="E17" s="213">
        <v>0</v>
      </c>
      <c r="F17" s="213">
        <v>0</v>
      </c>
      <c r="G17" s="213">
        <v>0</v>
      </c>
      <c r="H17" s="213">
        <v>0</v>
      </c>
      <c r="I17" s="213">
        <v>0</v>
      </c>
      <c r="J17" s="213">
        <v>0</v>
      </c>
      <c r="K17" s="213">
        <v>0</v>
      </c>
    </row>
    <row r="18" spans="1:11">
      <c r="A18" s="212">
        <v>9</v>
      </c>
      <c r="B18" s="213" t="s">
        <v>264</v>
      </c>
      <c r="C18" s="213">
        <v>0</v>
      </c>
      <c r="D18" s="213">
        <v>0</v>
      </c>
      <c r="E18" s="213">
        <v>0</v>
      </c>
      <c r="F18" s="213">
        <v>0</v>
      </c>
      <c r="G18" s="213">
        <v>0</v>
      </c>
      <c r="H18" s="213">
        <v>0</v>
      </c>
      <c r="I18" s="213">
        <v>0</v>
      </c>
      <c r="J18" s="213">
        <v>0</v>
      </c>
      <c r="K18" s="213">
        <v>0</v>
      </c>
    </row>
    <row r="19" spans="1:11">
      <c r="A19" s="212">
        <v>10</v>
      </c>
      <c r="B19" s="213" t="s">
        <v>302</v>
      </c>
      <c r="C19" s="213">
        <v>594230976.41079926</v>
      </c>
      <c r="D19" s="213">
        <v>574008744.97034025</v>
      </c>
      <c r="E19" s="213">
        <v>1168239721.3811395</v>
      </c>
      <c r="F19" s="213">
        <v>20380288.111046296</v>
      </c>
      <c r="G19" s="213">
        <v>8699004.3356521167</v>
      </c>
      <c r="H19" s="213">
        <v>29079292.446698412</v>
      </c>
      <c r="I19" s="213">
        <v>31383785.228440471</v>
      </c>
      <c r="J19" s="213">
        <v>22537745.326537274</v>
      </c>
      <c r="K19" s="213">
        <v>53921530.554977745</v>
      </c>
    </row>
    <row r="20" spans="1:11">
      <c r="A20" s="212">
        <v>11</v>
      </c>
      <c r="B20" s="213" t="s">
        <v>263</v>
      </c>
      <c r="C20" s="213">
        <v>82871437.905243382</v>
      </c>
      <c r="D20" s="213">
        <v>45862765.384290449</v>
      </c>
      <c r="E20" s="213">
        <v>128734203.28953382</v>
      </c>
      <c r="F20" s="213">
        <v>5507574.2205132274</v>
      </c>
      <c r="G20" s="213">
        <v>43740760.655710131</v>
      </c>
      <c r="H20" s="213">
        <v>49248334.876223356</v>
      </c>
      <c r="I20" s="213">
        <v>5507574.2205132274</v>
      </c>
      <c r="J20" s="213">
        <v>43740760.655710131</v>
      </c>
      <c r="K20" s="213">
        <v>49248334.876223356</v>
      </c>
    </row>
    <row r="21" spans="1:11" ht="13.5" thickBot="1">
      <c r="A21" s="215">
        <v>12</v>
      </c>
      <c r="B21" s="216" t="s">
        <v>262</v>
      </c>
      <c r="C21" s="213">
        <v>677102414.31604266</v>
      </c>
      <c r="D21" s="213">
        <v>619871510.35463071</v>
      </c>
      <c r="E21" s="213">
        <v>1296973924.6706734</v>
      </c>
      <c r="F21" s="213">
        <v>25887862.331559524</v>
      </c>
      <c r="G21" s="213">
        <v>52439764.991362244</v>
      </c>
      <c r="H21" s="213">
        <v>78327627.322921768</v>
      </c>
      <c r="I21" s="213">
        <v>36891359.448953696</v>
      </c>
      <c r="J21" s="213">
        <v>66278505.982247405</v>
      </c>
      <c r="K21" s="213">
        <v>103169865.4312011</v>
      </c>
    </row>
    <row r="22" spans="1:11" ht="38.25" customHeight="1" thickBot="1">
      <c r="A22" s="217"/>
      <c r="B22" s="218"/>
      <c r="C22" s="218"/>
      <c r="D22" s="218"/>
      <c r="E22" s="218"/>
      <c r="F22" s="599" t="s">
        <v>304</v>
      </c>
      <c r="G22" s="597"/>
      <c r="H22" s="597"/>
      <c r="I22" s="599" t="s">
        <v>269</v>
      </c>
      <c r="J22" s="597"/>
      <c r="K22" s="598"/>
    </row>
    <row r="23" spans="1:11" ht="13.5" thickBot="1">
      <c r="A23" s="219">
        <v>13</v>
      </c>
      <c r="B23" s="220" t="s">
        <v>254</v>
      </c>
      <c r="C23" s="221"/>
      <c r="D23" s="221"/>
      <c r="E23" s="221"/>
      <c r="F23" s="222">
        <v>207496755.3019233</v>
      </c>
      <c r="G23" s="222">
        <v>127697125.87742709</v>
      </c>
      <c r="H23" s="222">
        <v>335193881.17935038</v>
      </c>
      <c r="I23" s="222">
        <v>196493258.18452913</v>
      </c>
      <c r="J23" s="222">
        <v>113973275.17127249</v>
      </c>
      <c r="K23" s="222">
        <v>310466533.35580164</v>
      </c>
    </row>
    <row r="24" spans="1:11" ht="13.5" thickBot="1">
      <c r="A24" s="223">
        <v>14</v>
      </c>
      <c r="B24" s="224" t="s">
        <v>266</v>
      </c>
      <c r="C24" s="225"/>
      <c r="D24" s="226"/>
      <c r="E24" s="227"/>
      <c r="F24" s="222">
        <v>166266578.59094661</v>
      </c>
      <c r="G24" s="222">
        <v>106508313.8810693</v>
      </c>
      <c r="H24" s="222">
        <v>272774892.47201598</v>
      </c>
      <c r="I24" s="222">
        <v>101443845.66191036</v>
      </c>
      <c r="J24" s="222">
        <v>39754670.470049284</v>
      </c>
      <c r="K24" s="222">
        <v>141198516.13195962</v>
      </c>
    </row>
    <row r="25" spans="1:11" ht="13.5" thickBot="1">
      <c r="A25" s="228">
        <v>15</v>
      </c>
      <c r="B25" s="229" t="s">
        <v>267</v>
      </c>
      <c r="C25" s="230"/>
      <c r="D25" s="230"/>
      <c r="E25" s="230"/>
      <c r="F25" s="527">
        <v>1.2479763345128563</v>
      </c>
      <c r="G25" s="527">
        <v>1.1989404509775445</v>
      </c>
      <c r="H25" s="527">
        <v>1.2288296702884338</v>
      </c>
      <c r="I25" s="527">
        <v>1.9369657853803888</v>
      </c>
      <c r="J25" s="527">
        <v>2.8669153541880985</v>
      </c>
      <c r="K25" s="527">
        <v>2.1987945897791841</v>
      </c>
    </row>
    <row r="27" spans="1:11" ht="25.5">
      <c r="B27" s="202"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N22"/>
  <sheetViews>
    <sheetView workbookViewId="0">
      <pane xSplit="1" ySplit="5" topLeftCell="B6" activePane="bottomRight" state="frozen"/>
      <selection pane="topRight"/>
      <selection pane="bottomLeft"/>
      <selection pane="bottomRight" activeCell="B6" sqref="B6"/>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14"/>
  </cols>
  <sheetData>
    <row r="1" spans="1:14">
      <c r="A1" s="4" t="s">
        <v>30</v>
      </c>
      <c r="B1" s="3" t="str">
        <f>Info!C2</f>
        <v>Terabank</v>
      </c>
    </row>
    <row r="2" spans="1:14" ht="14.25" customHeight="1">
      <c r="A2" s="4" t="s">
        <v>31</v>
      </c>
      <c r="B2" s="309">
        <f>'1. key ratios'!B2</f>
        <v>45382</v>
      </c>
    </row>
    <row r="3" spans="1:14" ht="14.25" customHeight="1"/>
    <row r="4" spans="1:14" ht="13.5" thickBot="1">
      <c r="A4" s="4" t="s">
        <v>162</v>
      </c>
      <c r="B4" s="159" t="s">
        <v>28</v>
      </c>
    </row>
    <row r="5" spans="1:14" s="112" customFormat="1">
      <c r="A5" s="108"/>
      <c r="B5" s="109"/>
      <c r="C5" s="110" t="s">
        <v>0</v>
      </c>
      <c r="D5" s="110" t="s">
        <v>1</v>
      </c>
      <c r="E5" s="110" t="s">
        <v>2</v>
      </c>
      <c r="F5" s="110" t="s">
        <v>3</v>
      </c>
      <c r="G5" s="110" t="s">
        <v>4</v>
      </c>
      <c r="H5" s="110" t="s">
        <v>5</v>
      </c>
      <c r="I5" s="110" t="s">
        <v>8</v>
      </c>
      <c r="J5" s="110" t="s">
        <v>9</v>
      </c>
      <c r="K5" s="110" t="s">
        <v>10</v>
      </c>
      <c r="L5" s="110" t="s">
        <v>11</v>
      </c>
      <c r="M5" s="110" t="s">
        <v>12</v>
      </c>
      <c r="N5" s="111" t="s">
        <v>13</v>
      </c>
    </row>
    <row r="6" spans="1:14" ht="25.5">
      <c r="A6" s="113"/>
      <c r="B6" s="114"/>
      <c r="C6" s="115" t="s">
        <v>161</v>
      </c>
      <c r="D6" s="116" t="s">
        <v>160</v>
      </c>
      <c r="E6" s="117" t="s">
        <v>159</v>
      </c>
      <c r="F6" s="118">
        <v>0</v>
      </c>
      <c r="G6" s="118">
        <v>0.2</v>
      </c>
      <c r="H6" s="118">
        <v>0.35</v>
      </c>
      <c r="I6" s="118">
        <v>0.5</v>
      </c>
      <c r="J6" s="118">
        <v>0.75</v>
      </c>
      <c r="K6" s="118">
        <v>1</v>
      </c>
      <c r="L6" s="118">
        <v>1.5</v>
      </c>
      <c r="M6" s="118">
        <v>2.5</v>
      </c>
      <c r="N6" s="158" t="s">
        <v>168</v>
      </c>
    </row>
    <row r="7" spans="1:14" ht="15">
      <c r="A7" s="119">
        <v>1</v>
      </c>
      <c r="B7" s="120" t="s">
        <v>158</v>
      </c>
      <c r="C7" s="121">
        <f>SUM(C8:C13)</f>
        <v>149992193</v>
      </c>
      <c r="D7" s="114"/>
      <c r="E7" s="122">
        <f t="shared" ref="E7:M7" si="0">SUM(E8:E13)</f>
        <v>2999843.86</v>
      </c>
      <c r="F7" s="123">
        <f>SUM(F8:F13)</f>
        <v>0</v>
      </c>
      <c r="G7" s="123">
        <f t="shared" si="0"/>
        <v>0</v>
      </c>
      <c r="H7" s="123">
        <f t="shared" si="0"/>
        <v>0</v>
      </c>
      <c r="I7" s="123">
        <f t="shared" si="0"/>
        <v>0</v>
      </c>
      <c r="J7" s="123">
        <f t="shared" si="0"/>
        <v>0</v>
      </c>
      <c r="K7" s="123">
        <f t="shared" si="0"/>
        <v>2999843.86</v>
      </c>
      <c r="L7" s="123">
        <f t="shared" si="0"/>
        <v>0</v>
      </c>
      <c r="M7" s="123">
        <f t="shared" si="0"/>
        <v>0</v>
      </c>
      <c r="N7" s="124">
        <f>SUM(N8:N13)</f>
        <v>2999843.86</v>
      </c>
    </row>
    <row r="8" spans="1:14" ht="14.25">
      <c r="A8" s="119">
        <v>1.1000000000000001</v>
      </c>
      <c r="B8" s="125" t="s">
        <v>156</v>
      </c>
      <c r="C8" s="123">
        <v>149992193</v>
      </c>
      <c r="D8" s="126">
        <v>0.02</v>
      </c>
      <c r="E8" s="122">
        <f>C8*D8</f>
        <v>2999843.86</v>
      </c>
      <c r="F8" s="123">
        <v>0</v>
      </c>
      <c r="G8" s="123">
        <v>0</v>
      </c>
      <c r="H8" s="123">
        <v>0</v>
      </c>
      <c r="I8" s="123">
        <v>0</v>
      </c>
      <c r="J8" s="123">
        <v>0</v>
      </c>
      <c r="K8" s="123">
        <v>2999843.86</v>
      </c>
      <c r="L8" s="123">
        <v>0</v>
      </c>
      <c r="M8" s="123">
        <v>0</v>
      </c>
      <c r="N8" s="124">
        <f>SUMPRODUCT($F$6:$M$6,F8:M8)</f>
        <v>2999843.86</v>
      </c>
    </row>
    <row r="9" spans="1:14" ht="14.25">
      <c r="A9" s="119">
        <v>1.2</v>
      </c>
      <c r="B9" s="125" t="s">
        <v>155</v>
      </c>
      <c r="C9" s="123">
        <v>0</v>
      </c>
      <c r="D9" s="126">
        <v>0.05</v>
      </c>
      <c r="E9" s="122">
        <f>C9*D9</f>
        <v>0</v>
      </c>
      <c r="F9" s="123">
        <v>0</v>
      </c>
      <c r="G9" s="123">
        <v>0</v>
      </c>
      <c r="H9" s="123">
        <v>0</v>
      </c>
      <c r="I9" s="123">
        <v>0</v>
      </c>
      <c r="J9" s="123">
        <v>0</v>
      </c>
      <c r="K9" s="123">
        <v>0</v>
      </c>
      <c r="L9" s="123">
        <v>0</v>
      </c>
      <c r="M9" s="123">
        <v>0</v>
      </c>
      <c r="N9" s="124">
        <f t="shared" ref="N9:N12" si="1">SUMPRODUCT($F$6:$M$6,F9:M9)</f>
        <v>0</v>
      </c>
    </row>
    <row r="10" spans="1:14" ht="14.25">
      <c r="A10" s="119">
        <v>1.3</v>
      </c>
      <c r="B10" s="125" t="s">
        <v>154</v>
      </c>
      <c r="C10" s="123">
        <v>0</v>
      </c>
      <c r="D10" s="126">
        <v>0.08</v>
      </c>
      <c r="E10" s="122">
        <f>C10*D10</f>
        <v>0</v>
      </c>
      <c r="F10" s="123">
        <v>0</v>
      </c>
      <c r="G10" s="123">
        <v>0</v>
      </c>
      <c r="H10" s="123">
        <v>0</v>
      </c>
      <c r="I10" s="123">
        <v>0</v>
      </c>
      <c r="J10" s="123">
        <v>0</v>
      </c>
      <c r="K10" s="123">
        <v>0</v>
      </c>
      <c r="L10" s="123">
        <v>0</v>
      </c>
      <c r="M10" s="123">
        <v>0</v>
      </c>
      <c r="N10" s="124">
        <f>SUMPRODUCT($F$6:$M$6,F10:M10)</f>
        <v>0</v>
      </c>
    </row>
    <row r="11" spans="1:14" ht="14.25">
      <c r="A11" s="119">
        <v>1.4</v>
      </c>
      <c r="B11" s="125" t="s">
        <v>153</v>
      </c>
      <c r="C11" s="123">
        <v>0</v>
      </c>
      <c r="D11" s="126">
        <v>0.11</v>
      </c>
      <c r="E11" s="122">
        <f>C11*D11</f>
        <v>0</v>
      </c>
      <c r="F11" s="123">
        <v>0</v>
      </c>
      <c r="G11" s="123">
        <v>0</v>
      </c>
      <c r="H11" s="123">
        <v>0</v>
      </c>
      <c r="I11" s="123">
        <v>0</v>
      </c>
      <c r="J11" s="123">
        <v>0</v>
      </c>
      <c r="K11" s="123">
        <v>0</v>
      </c>
      <c r="L11" s="123">
        <v>0</v>
      </c>
      <c r="M11" s="123">
        <v>0</v>
      </c>
      <c r="N11" s="124">
        <f t="shared" si="1"/>
        <v>0</v>
      </c>
    </row>
    <row r="12" spans="1:14" ht="14.25">
      <c r="A12" s="119">
        <v>1.5</v>
      </c>
      <c r="B12" s="125" t="s">
        <v>152</v>
      </c>
      <c r="C12" s="123">
        <v>0</v>
      </c>
      <c r="D12" s="126">
        <v>0.14000000000000001</v>
      </c>
      <c r="E12" s="122">
        <f>C12*D12</f>
        <v>0</v>
      </c>
      <c r="F12" s="123">
        <v>0</v>
      </c>
      <c r="G12" s="123">
        <v>0</v>
      </c>
      <c r="H12" s="123">
        <v>0</v>
      </c>
      <c r="I12" s="123">
        <v>0</v>
      </c>
      <c r="J12" s="123">
        <v>0</v>
      </c>
      <c r="K12" s="123">
        <v>0</v>
      </c>
      <c r="L12" s="123">
        <v>0</v>
      </c>
      <c r="M12" s="123">
        <v>0</v>
      </c>
      <c r="N12" s="124">
        <f t="shared" si="1"/>
        <v>0</v>
      </c>
    </row>
    <row r="13" spans="1:14" ht="14.25">
      <c r="A13" s="119">
        <v>1.6</v>
      </c>
      <c r="B13" s="127" t="s">
        <v>151</v>
      </c>
      <c r="C13" s="123">
        <v>0</v>
      </c>
      <c r="D13" s="128"/>
      <c r="E13" s="123"/>
      <c r="F13" s="123">
        <v>0</v>
      </c>
      <c r="G13" s="123">
        <v>0</v>
      </c>
      <c r="H13" s="123">
        <v>0</v>
      </c>
      <c r="I13" s="123">
        <v>0</v>
      </c>
      <c r="J13" s="123">
        <v>0</v>
      </c>
      <c r="K13" s="123">
        <v>0</v>
      </c>
      <c r="L13" s="123">
        <v>0</v>
      </c>
      <c r="M13" s="123">
        <v>0</v>
      </c>
      <c r="N13" s="124">
        <f>SUMPRODUCT($F$6:$M$6,F13:M13)</f>
        <v>0</v>
      </c>
    </row>
    <row r="14" spans="1:14" ht="15">
      <c r="A14" s="119">
        <v>2</v>
      </c>
      <c r="B14" s="129" t="s">
        <v>157</v>
      </c>
      <c r="C14" s="121">
        <f>SUM(C15:C20)</f>
        <v>0</v>
      </c>
      <c r="D14" s="114"/>
      <c r="E14" s="122">
        <f t="shared" ref="E14" si="2">SUM(E15:E20)</f>
        <v>0</v>
      </c>
      <c r="F14" s="123">
        <v>0</v>
      </c>
      <c r="G14" s="123">
        <v>0</v>
      </c>
      <c r="H14" s="123">
        <v>0</v>
      </c>
      <c r="I14" s="123">
        <v>0</v>
      </c>
      <c r="J14" s="123">
        <v>0</v>
      </c>
      <c r="K14" s="123">
        <v>0</v>
      </c>
      <c r="L14" s="123">
        <v>0</v>
      </c>
      <c r="M14" s="123">
        <v>0</v>
      </c>
      <c r="N14" s="124">
        <f>SUM(N15:N20)</f>
        <v>0</v>
      </c>
    </row>
    <row r="15" spans="1:14" ht="14.25">
      <c r="A15" s="119">
        <v>2.1</v>
      </c>
      <c r="B15" s="127" t="s">
        <v>156</v>
      </c>
      <c r="C15" s="123">
        <v>0</v>
      </c>
      <c r="D15" s="126">
        <v>5.0000000000000001E-3</v>
      </c>
      <c r="E15" s="122">
        <f>C15*D15</f>
        <v>0</v>
      </c>
      <c r="F15" s="123">
        <v>0</v>
      </c>
      <c r="G15" s="123">
        <v>0</v>
      </c>
      <c r="H15" s="123">
        <v>0</v>
      </c>
      <c r="I15" s="123">
        <v>0</v>
      </c>
      <c r="J15" s="123">
        <v>0</v>
      </c>
      <c r="K15" s="123">
        <v>0</v>
      </c>
      <c r="L15" s="123">
        <v>0</v>
      </c>
      <c r="M15" s="123">
        <v>0</v>
      </c>
      <c r="N15" s="124">
        <f>SUMPRODUCT($F$6:$M$6,F15:M15)</f>
        <v>0</v>
      </c>
    </row>
    <row r="16" spans="1:14" ht="14.25">
      <c r="A16" s="119">
        <v>2.2000000000000002</v>
      </c>
      <c r="B16" s="127" t="s">
        <v>155</v>
      </c>
      <c r="C16" s="123">
        <v>0</v>
      </c>
      <c r="D16" s="126">
        <v>0.01</v>
      </c>
      <c r="E16" s="122">
        <f>C16*D16</f>
        <v>0</v>
      </c>
      <c r="F16" s="123">
        <v>0</v>
      </c>
      <c r="G16" s="123">
        <v>0</v>
      </c>
      <c r="H16" s="123">
        <v>0</v>
      </c>
      <c r="I16" s="123">
        <v>0</v>
      </c>
      <c r="J16" s="123">
        <v>0</v>
      </c>
      <c r="K16" s="123">
        <v>0</v>
      </c>
      <c r="L16" s="123">
        <v>0</v>
      </c>
      <c r="M16" s="123">
        <v>0</v>
      </c>
      <c r="N16" s="124">
        <f t="shared" ref="N16:N20" si="3">SUMPRODUCT($F$6:$M$6,F16:M16)</f>
        <v>0</v>
      </c>
    </row>
    <row r="17" spans="1:14" ht="14.25">
      <c r="A17" s="119">
        <v>2.2999999999999998</v>
      </c>
      <c r="B17" s="127" t="s">
        <v>154</v>
      </c>
      <c r="C17" s="123">
        <v>0</v>
      </c>
      <c r="D17" s="126">
        <v>0.02</v>
      </c>
      <c r="E17" s="122">
        <f>C17*D17</f>
        <v>0</v>
      </c>
      <c r="F17" s="123">
        <v>0</v>
      </c>
      <c r="G17" s="123">
        <v>0</v>
      </c>
      <c r="H17" s="123">
        <v>0</v>
      </c>
      <c r="I17" s="123">
        <v>0</v>
      </c>
      <c r="J17" s="123">
        <v>0</v>
      </c>
      <c r="K17" s="123">
        <v>0</v>
      </c>
      <c r="L17" s="123">
        <v>0</v>
      </c>
      <c r="M17" s="123">
        <v>0</v>
      </c>
      <c r="N17" s="124">
        <f t="shared" si="3"/>
        <v>0</v>
      </c>
    </row>
    <row r="18" spans="1:14" ht="14.25">
      <c r="A18" s="119">
        <v>2.4</v>
      </c>
      <c r="B18" s="127" t="s">
        <v>153</v>
      </c>
      <c r="C18" s="123">
        <v>0</v>
      </c>
      <c r="D18" s="126">
        <v>0.03</v>
      </c>
      <c r="E18" s="122">
        <f>C18*D18</f>
        <v>0</v>
      </c>
      <c r="F18" s="123">
        <v>0</v>
      </c>
      <c r="G18" s="123">
        <v>0</v>
      </c>
      <c r="H18" s="123">
        <v>0</v>
      </c>
      <c r="I18" s="123">
        <v>0</v>
      </c>
      <c r="J18" s="123">
        <v>0</v>
      </c>
      <c r="K18" s="123">
        <v>0</v>
      </c>
      <c r="L18" s="123">
        <v>0</v>
      </c>
      <c r="M18" s="123">
        <v>0</v>
      </c>
      <c r="N18" s="124">
        <f t="shared" si="3"/>
        <v>0</v>
      </c>
    </row>
    <row r="19" spans="1:14" ht="14.25">
      <c r="A19" s="119">
        <v>2.5</v>
      </c>
      <c r="B19" s="127" t="s">
        <v>152</v>
      </c>
      <c r="C19" s="123">
        <v>0</v>
      </c>
      <c r="D19" s="126">
        <v>0.04</v>
      </c>
      <c r="E19" s="122">
        <f>C19*D19</f>
        <v>0</v>
      </c>
      <c r="F19" s="123">
        <v>0</v>
      </c>
      <c r="G19" s="123">
        <v>0</v>
      </c>
      <c r="H19" s="123">
        <v>0</v>
      </c>
      <c r="I19" s="123">
        <v>0</v>
      </c>
      <c r="J19" s="123">
        <v>0</v>
      </c>
      <c r="K19" s="123">
        <v>0</v>
      </c>
      <c r="L19" s="123">
        <v>0</v>
      </c>
      <c r="M19" s="123">
        <v>0</v>
      </c>
      <c r="N19" s="124">
        <f t="shared" si="3"/>
        <v>0</v>
      </c>
    </row>
    <row r="20" spans="1:14" ht="14.25">
      <c r="A20" s="119">
        <v>2.6</v>
      </c>
      <c r="B20" s="127" t="s">
        <v>151</v>
      </c>
      <c r="C20" s="123">
        <v>0</v>
      </c>
      <c r="D20" s="128"/>
      <c r="E20" s="130"/>
      <c r="F20" s="123">
        <v>0</v>
      </c>
      <c r="G20" s="123">
        <v>0</v>
      </c>
      <c r="H20" s="123">
        <v>0</v>
      </c>
      <c r="I20" s="123">
        <v>0</v>
      </c>
      <c r="J20" s="123">
        <v>0</v>
      </c>
      <c r="K20" s="123">
        <v>0</v>
      </c>
      <c r="L20" s="123">
        <v>0</v>
      </c>
      <c r="M20" s="123">
        <v>0</v>
      </c>
      <c r="N20" s="124">
        <f t="shared" si="3"/>
        <v>0</v>
      </c>
    </row>
    <row r="21" spans="1:14" ht="15.75" thickBot="1">
      <c r="A21" s="131"/>
      <c r="B21" s="132" t="s">
        <v>64</v>
      </c>
      <c r="C21" s="107">
        <f>C14+C7</f>
        <v>149992193</v>
      </c>
      <c r="D21" s="133"/>
      <c r="E21" s="134">
        <f>E14+E7</f>
        <v>2999843.86</v>
      </c>
      <c r="F21" s="135">
        <f>F7+F14</f>
        <v>0</v>
      </c>
      <c r="G21" s="135">
        <f t="shared" ref="G21:L21" si="4">G7+G14</f>
        <v>0</v>
      </c>
      <c r="H21" s="135">
        <f t="shared" si="4"/>
        <v>0</v>
      </c>
      <c r="I21" s="135">
        <f t="shared" si="4"/>
        <v>0</v>
      </c>
      <c r="J21" s="135">
        <f t="shared" si="4"/>
        <v>0</v>
      </c>
      <c r="K21" s="135">
        <f t="shared" si="4"/>
        <v>2999843.86</v>
      </c>
      <c r="L21" s="135">
        <f t="shared" si="4"/>
        <v>0</v>
      </c>
      <c r="M21" s="135">
        <f>M7+M14</f>
        <v>0</v>
      </c>
      <c r="N21" s="136">
        <f>N14+N7</f>
        <v>2999843.86</v>
      </c>
    </row>
    <row r="22" spans="1:14">
      <c r="E22" s="137"/>
      <c r="F22" s="137"/>
      <c r="G22" s="137"/>
      <c r="H22" s="137"/>
      <c r="I22" s="137"/>
      <c r="J22" s="137"/>
      <c r="K22" s="137"/>
      <c r="L22" s="137"/>
      <c r="M22" s="137"/>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C43"/>
  <sheetViews>
    <sheetView zoomScale="90" zoomScaleNormal="90" workbookViewId="0"/>
  </sheetViews>
  <sheetFormatPr defaultRowHeight="15"/>
  <cols>
    <col min="1" max="1" width="11.42578125" customWidth="1"/>
    <col min="2" max="2" width="76.85546875" style="254" customWidth="1"/>
    <col min="3" max="3" width="22.85546875" customWidth="1"/>
  </cols>
  <sheetData>
    <row r="1" spans="1:3">
      <c r="A1" s="2" t="s">
        <v>30</v>
      </c>
      <c r="B1" s="3" t="str">
        <f>Info!C2</f>
        <v>Terabank</v>
      </c>
    </row>
    <row r="2" spans="1:3">
      <c r="A2" s="2" t="s">
        <v>31</v>
      </c>
      <c r="B2" s="309">
        <f>'1. key ratios'!B2</f>
        <v>45382</v>
      </c>
    </row>
    <row r="3" spans="1:3">
      <c r="A3" s="4"/>
      <c r="B3"/>
    </row>
    <row r="4" spans="1:3">
      <c r="A4" s="4" t="s">
        <v>308</v>
      </c>
      <c r="B4" t="s">
        <v>309</v>
      </c>
    </row>
    <row r="5" spans="1:3">
      <c r="A5" s="255" t="s">
        <v>310</v>
      </c>
      <c r="B5" s="256"/>
      <c r="C5" s="257"/>
    </row>
    <row r="6" spans="1:3" ht="24">
      <c r="A6" s="258">
        <v>1</v>
      </c>
      <c r="B6" s="259" t="s">
        <v>361</v>
      </c>
      <c r="C6" s="260">
        <v>1702817886.001348</v>
      </c>
    </row>
    <row r="7" spans="1:3">
      <c r="A7" s="258">
        <v>2</v>
      </c>
      <c r="B7" s="259" t="s">
        <v>311</v>
      </c>
      <c r="C7" s="260">
        <v>-26205982</v>
      </c>
    </row>
    <row r="8" spans="1:3" ht="24">
      <c r="A8" s="261">
        <v>3</v>
      </c>
      <c r="B8" s="262" t="s">
        <v>312</v>
      </c>
      <c r="C8" s="260">
        <v>1676611904.001348</v>
      </c>
    </row>
    <row r="9" spans="1:3">
      <c r="A9" s="255" t="s">
        <v>313</v>
      </c>
      <c r="B9" s="256"/>
      <c r="C9" s="263"/>
    </row>
    <row r="10" spans="1:3" ht="24">
      <c r="A10" s="264">
        <v>4</v>
      </c>
      <c r="B10" s="265" t="s">
        <v>314</v>
      </c>
      <c r="C10" s="260">
        <v>0</v>
      </c>
    </row>
    <row r="11" spans="1:3">
      <c r="A11" s="264">
        <v>5</v>
      </c>
      <c r="B11" s="266" t="s">
        <v>315</v>
      </c>
      <c r="C11" s="260">
        <v>0</v>
      </c>
    </row>
    <row r="12" spans="1:3">
      <c r="A12" s="264" t="s">
        <v>316</v>
      </c>
      <c r="B12" s="266" t="s">
        <v>317</v>
      </c>
      <c r="C12" s="260">
        <v>2999843.86</v>
      </c>
    </row>
    <row r="13" spans="1:3" ht="24">
      <c r="A13" s="267">
        <v>6</v>
      </c>
      <c r="B13" s="265" t="s">
        <v>318</v>
      </c>
      <c r="C13" s="260">
        <v>0</v>
      </c>
    </row>
    <row r="14" spans="1:3">
      <c r="A14" s="267">
        <v>7</v>
      </c>
      <c r="B14" s="268" t="s">
        <v>319</v>
      </c>
      <c r="C14" s="260">
        <v>0</v>
      </c>
    </row>
    <row r="15" spans="1:3">
      <c r="A15" s="269">
        <v>8</v>
      </c>
      <c r="B15" s="270" t="s">
        <v>320</v>
      </c>
      <c r="C15" s="260">
        <v>0</v>
      </c>
    </row>
    <row r="16" spans="1:3">
      <c r="A16" s="267">
        <v>9</v>
      </c>
      <c r="B16" s="268" t="s">
        <v>321</v>
      </c>
      <c r="C16" s="260">
        <v>0</v>
      </c>
    </row>
    <row r="17" spans="1:3">
      <c r="A17" s="267">
        <v>10</v>
      </c>
      <c r="B17" s="268" t="s">
        <v>322</v>
      </c>
      <c r="C17" s="260">
        <v>0</v>
      </c>
    </row>
    <row r="18" spans="1:3">
      <c r="A18" s="271">
        <v>11</v>
      </c>
      <c r="B18" s="272" t="s">
        <v>323</v>
      </c>
      <c r="C18" s="273">
        <f>SUM(C10:C17)</f>
        <v>2999843.86</v>
      </c>
    </row>
    <row r="19" spans="1:3">
      <c r="A19" s="274" t="s">
        <v>324</v>
      </c>
      <c r="B19" s="275"/>
      <c r="C19" s="276"/>
    </row>
    <row r="20" spans="1:3" ht="24">
      <c r="A20" s="277">
        <v>12</v>
      </c>
      <c r="B20" s="265" t="s">
        <v>325</v>
      </c>
      <c r="C20" s="260">
        <v>0</v>
      </c>
    </row>
    <row r="21" spans="1:3">
      <c r="A21" s="277">
        <v>13</v>
      </c>
      <c r="B21" s="265" t="s">
        <v>326</v>
      </c>
      <c r="C21" s="260">
        <v>0</v>
      </c>
    </row>
    <row r="22" spans="1:3">
      <c r="A22" s="277">
        <v>14</v>
      </c>
      <c r="B22" s="265" t="s">
        <v>327</v>
      </c>
      <c r="C22" s="260">
        <v>0</v>
      </c>
    </row>
    <row r="23" spans="1:3" ht="24">
      <c r="A23" s="277" t="s">
        <v>328</v>
      </c>
      <c r="B23" s="265" t="s">
        <v>329</v>
      </c>
      <c r="C23" s="260">
        <v>0</v>
      </c>
    </row>
    <row r="24" spans="1:3">
      <c r="A24" s="277">
        <v>15</v>
      </c>
      <c r="B24" s="265" t="s">
        <v>330</v>
      </c>
      <c r="C24" s="260">
        <v>0</v>
      </c>
    </row>
    <row r="25" spans="1:3">
      <c r="A25" s="277" t="s">
        <v>331</v>
      </c>
      <c r="B25" s="265" t="s">
        <v>332</v>
      </c>
      <c r="C25" s="260">
        <v>0</v>
      </c>
    </row>
    <row r="26" spans="1:3">
      <c r="A26" s="278">
        <v>16</v>
      </c>
      <c r="B26" s="279" t="s">
        <v>333</v>
      </c>
      <c r="C26" s="273">
        <f>SUM(C20:C25)</f>
        <v>0</v>
      </c>
    </row>
    <row r="27" spans="1:3">
      <c r="A27" s="255" t="s">
        <v>334</v>
      </c>
      <c r="B27" s="256"/>
      <c r="C27" s="263"/>
    </row>
    <row r="28" spans="1:3">
      <c r="A28" s="280">
        <v>17</v>
      </c>
      <c r="B28" s="266" t="s">
        <v>335</v>
      </c>
      <c r="C28" s="260">
        <v>0</v>
      </c>
    </row>
    <row r="29" spans="1:3">
      <c r="A29" s="280">
        <v>18</v>
      </c>
      <c r="B29" s="266" t="s">
        <v>336</v>
      </c>
      <c r="C29" s="260">
        <v>0</v>
      </c>
    </row>
    <row r="30" spans="1:3">
      <c r="A30" s="278">
        <v>19</v>
      </c>
      <c r="B30" s="279" t="s">
        <v>337</v>
      </c>
      <c r="C30" s="273">
        <f>C28+C29</f>
        <v>0</v>
      </c>
    </row>
    <row r="31" spans="1:3">
      <c r="A31" s="255" t="s">
        <v>338</v>
      </c>
      <c r="B31" s="256"/>
      <c r="C31" s="263"/>
    </row>
    <row r="32" spans="1:3" ht="24">
      <c r="A32" s="280" t="s">
        <v>339</v>
      </c>
      <c r="B32" s="265" t="s">
        <v>340</v>
      </c>
      <c r="C32" s="281">
        <v>0</v>
      </c>
    </row>
    <row r="33" spans="1:3">
      <c r="A33" s="280" t="s">
        <v>341</v>
      </c>
      <c r="B33" s="266" t="s">
        <v>342</v>
      </c>
      <c r="C33" s="281">
        <v>0</v>
      </c>
    </row>
    <row r="34" spans="1:3">
      <c r="A34" s="255" t="s">
        <v>343</v>
      </c>
      <c r="B34" s="256"/>
      <c r="C34" s="263"/>
    </row>
    <row r="35" spans="1:3">
      <c r="A35" s="282">
        <v>20</v>
      </c>
      <c r="B35" s="283" t="s">
        <v>344</v>
      </c>
      <c r="C35" s="273">
        <v>268527565</v>
      </c>
    </row>
    <row r="36" spans="1:3">
      <c r="A36" s="278">
        <v>21</v>
      </c>
      <c r="B36" s="279" t="s">
        <v>345</v>
      </c>
      <c r="C36" s="273">
        <f>C8+C18+C26+C30</f>
        <v>1679611747.8613479</v>
      </c>
    </row>
    <row r="37" spans="1:3">
      <c r="A37" s="255" t="s">
        <v>346</v>
      </c>
      <c r="B37" s="256"/>
      <c r="C37" s="263"/>
    </row>
    <row r="38" spans="1:3">
      <c r="A38" s="278">
        <v>22</v>
      </c>
      <c r="B38" s="279" t="s">
        <v>346</v>
      </c>
      <c r="C38" s="528">
        <f t="shared" ref="C38" si="0">C35/C36</f>
        <v>0.15987478376590097</v>
      </c>
    </row>
    <row r="39" spans="1:3">
      <c r="A39" s="255" t="s">
        <v>347</v>
      </c>
      <c r="B39" s="256"/>
      <c r="C39" s="263"/>
    </row>
    <row r="40" spans="1:3">
      <c r="A40" s="284" t="s">
        <v>348</v>
      </c>
      <c r="B40" s="265" t="s">
        <v>349</v>
      </c>
      <c r="C40" s="281">
        <v>0</v>
      </c>
    </row>
    <row r="41" spans="1:3" ht="24">
      <c r="A41" s="285" t="s">
        <v>350</v>
      </c>
      <c r="B41" s="259" t="s">
        <v>351</v>
      </c>
      <c r="C41" s="281">
        <v>0</v>
      </c>
    </row>
    <row r="43" spans="1:3">
      <c r="B43" s="254"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G42"/>
  <sheetViews>
    <sheetView zoomScale="90" zoomScaleNormal="90" workbookViewId="0">
      <pane xSplit="2" ySplit="6" topLeftCell="C7" activePane="bottomRight" state="frozen"/>
      <selection pane="topRight"/>
      <selection pane="bottomLeft"/>
      <selection pane="bottomRight" activeCell="C7" sqref="C7"/>
    </sheetView>
  </sheetViews>
  <sheetFormatPr defaultRowHeight="15"/>
  <cols>
    <col min="1" max="1" width="8.7109375" style="165"/>
    <col min="2" max="2" width="82.5703125" style="172" customWidth="1"/>
    <col min="3" max="7" width="17.5703125" style="165" customWidth="1"/>
  </cols>
  <sheetData>
    <row r="1" spans="1:7">
      <c r="A1" s="165" t="s">
        <v>30</v>
      </c>
      <c r="B1" s="3" t="str">
        <f>Info!C2</f>
        <v>Terabank</v>
      </c>
    </row>
    <row r="2" spans="1:7">
      <c r="A2" s="165" t="s">
        <v>31</v>
      </c>
      <c r="B2" s="309">
        <f>'1. key ratios'!B2</f>
        <v>45382</v>
      </c>
    </row>
    <row r="4" spans="1:7" ht="15.75" thickBot="1">
      <c r="A4" s="165" t="s">
        <v>412</v>
      </c>
      <c r="B4" s="315" t="s">
        <v>373</v>
      </c>
    </row>
    <row r="5" spans="1:7">
      <c r="A5" s="316"/>
      <c r="B5" s="317"/>
      <c r="C5" s="600" t="s">
        <v>374</v>
      </c>
      <c r="D5" s="600"/>
      <c r="E5" s="600"/>
      <c r="F5" s="600"/>
      <c r="G5" s="601" t="s">
        <v>375</v>
      </c>
    </row>
    <row r="6" spans="1:7">
      <c r="A6" s="318"/>
      <c r="B6" s="319"/>
      <c r="C6" s="320" t="s">
        <v>376</v>
      </c>
      <c r="D6" s="320" t="s">
        <v>377</v>
      </c>
      <c r="E6" s="320" t="s">
        <v>378</v>
      </c>
      <c r="F6" s="320" t="s">
        <v>379</v>
      </c>
      <c r="G6" s="602"/>
    </row>
    <row r="7" spans="1:7">
      <c r="A7" s="321"/>
      <c r="B7" s="322" t="s">
        <v>380</v>
      </c>
      <c r="C7" s="323"/>
      <c r="D7" s="323"/>
      <c r="E7" s="323"/>
      <c r="F7" s="323"/>
      <c r="G7" s="324"/>
    </row>
    <row r="8" spans="1:7">
      <c r="A8" s="325">
        <v>1</v>
      </c>
      <c r="B8" s="326" t="s">
        <v>381</v>
      </c>
      <c r="C8" s="327">
        <v>268527565</v>
      </c>
      <c r="D8" s="327">
        <v>0</v>
      </c>
      <c r="E8" s="327">
        <v>0</v>
      </c>
      <c r="F8" s="327">
        <v>276847334.07800007</v>
      </c>
      <c r="G8" s="327">
        <v>545374899.07800007</v>
      </c>
    </row>
    <row r="9" spans="1:7">
      <c r="A9" s="325">
        <v>2</v>
      </c>
      <c r="B9" s="328" t="s">
        <v>382</v>
      </c>
      <c r="C9" s="327">
        <v>268527565</v>
      </c>
      <c r="D9" s="327">
        <v>0</v>
      </c>
      <c r="E9" s="327">
        <v>0</v>
      </c>
      <c r="F9" s="327">
        <v>46553073.439999998</v>
      </c>
      <c r="G9" s="327">
        <v>315080638.44</v>
      </c>
    </row>
    <row r="10" spans="1:7">
      <c r="A10" s="325">
        <v>3</v>
      </c>
      <c r="B10" s="328" t="s">
        <v>383</v>
      </c>
      <c r="C10" s="329"/>
      <c r="D10" s="329"/>
      <c r="E10" s="329"/>
      <c r="F10" s="327">
        <v>230294260.63800007</v>
      </c>
      <c r="G10" s="327">
        <v>230294260.63800007</v>
      </c>
    </row>
    <row r="11" spans="1:7" ht="14.45" customHeight="1">
      <c r="A11" s="325">
        <v>4</v>
      </c>
      <c r="B11" s="326" t="s">
        <v>384</v>
      </c>
      <c r="C11" s="327">
        <v>160213430.2600022</v>
      </c>
      <c r="D11" s="327">
        <v>154624017.34999999</v>
      </c>
      <c r="E11" s="327">
        <v>120194196.77000001</v>
      </c>
      <c r="F11" s="327">
        <v>10466423.099999998</v>
      </c>
      <c r="G11" s="327">
        <v>404634860.81800216</v>
      </c>
    </row>
    <row r="12" spans="1:7">
      <c r="A12" s="325">
        <v>5</v>
      </c>
      <c r="B12" s="328" t="s">
        <v>385</v>
      </c>
      <c r="C12" s="327">
        <v>136168339.68000224</v>
      </c>
      <c r="D12" s="327">
        <v>148201864.43000001</v>
      </c>
      <c r="E12" s="327">
        <v>110050245.92</v>
      </c>
      <c r="F12" s="327">
        <v>9770276.8099999968</v>
      </c>
      <c r="G12" s="327">
        <v>383981190.49800217</v>
      </c>
    </row>
    <row r="13" spans="1:7">
      <c r="A13" s="325">
        <v>6</v>
      </c>
      <c r="B13" s="328" t="s">
        <v>386</v>
      </c>
      <c r="C13" s="327">
        <v>24045090.579999961</v>
      </c>
      <c r="D13" s="327">
        <v>6422152.9199999999</v>
      </c>
      <c r="E13" s="327">
        <v>10143950.850000001</v>
      </c>
      <c r="F13" s="327">
        <v>696146.29</v>
      </c>
      <c r="G13" s="327">
        <v>20653670.319999982</v>
      </c>
    </row>
    <row r="14" spans="1:7">
      <c r="A14" s="325">
        <v>7</v>
      </c>
      <c r="B14" s="326" t="s">
        <v>387</v>
      </c>
      <c r="C14" s="327">
        <v>286661904.46600008</v>
      </c>
      <c r="D14" s="327">
        <v>212972788.78000003</v>
      </c>
      <c r="E14" s="327">
        <v>115970206.16</v>
      </c>
      <c r="F14" s="327">
        <v>37108403.039999999</v>
      </c>
      <c r="G14" s="327">
        <v>267768476.94500008</v>
      </c>
    </row>
    <row r="15" spans="1:7" ht="39">
      <c r="A15" s="325">
        <v>8</v>
      </c>
      <c r="B15" s="328" t="s">
        <v>388</v>
      </c>
      <c r="C15" s="327">
        <v>275595185.3900001</v>
      </c>
      <c r="D15" s="327">
        <v>106908659.3</v>
      </c>
      <c r="E15" s="327">
        <v>57424837.730000004</v>
      </c>
      <c r="F15" s="327">
        <v>37062903.039999999</v>
      </c>
      <c r="G15" s="327">
        <v>238495792.73000008</v>
      </c>
    </row>
    <row r="16" spans="1:7" ht="26.25">
      <c r="A16" s="325">
        <v>9</v>
      </c>
      <c r="B16" s="328" t="s">
        <v>389</v>
      </c>
      <c r="C16" s="327">
        <v>11066719.076000001</v>
      </c>
      <c r="D16" s="327">
        <v>106064129.48000002</v>
      </c>
      <c r="E16" s="327">
        <v>58545368.43</v>
      </c>
      <c r="F16" s="327">
        <v>45500</v>
      </c>
      <c r="G16" s="327">
        <v>29272684.215</v>
      </c>
    </row>
    <row r="17" spans="1:7">
      <c r="A17" s="325">
        <v>10</v>
      </c>
      <c r="B17" s="326" t="s">
        <v>390</v>
      </c>
      <c r="C17" s="327">
        <v>0</v>
      </c>
      <c r="D17" s="327">
        <v>0</v>
      </c>
      <c r="E17" s="327">
        <v>0</v>
      </c>
      <c r="F17" s="327">
        <v>0</v>
      </c>
      <c r="G17" s="327">
        <v>0</v>
      </c>
    </row>
    <row r="18" spans="1:7">
      <c r="A18" s="325">
        <v>11</v>
      </c>
      <c r="B18" s="326" t="s">
        <v>391</v>
      </c>
      <c r="C18" s="327">
        <v>0</v>
      </c>
      <c r="D18" s="327">
        <v>19637907.17710584</v>
      </c>
      <c r="E18" s="327">
        <v>4413081.2708476903</v>
      </c>
      <c r="F18" s="327">
        <v>9916668.7673661411</v>
      </c>
      <c r="G18" s="327">
        <v>0</v>
      </c>
    </row>
    <row r="19" spans="1:7">
      <c r="A19" s="325">
        <v>12</v>
      </c>
      <c r="B19" s="328" t="s">
        <v>392</v>
      </c>
      <c r="C19" s="327">
        <v>0</v>
      </c>
      <c r="D19" s="327">
        <v>950153</v>
      </c>
      <c r="E19" s="327">
        <v>0</v>
      </c>
      <c r="F19" s="327">
        <v>0</v>
      </c>
      <c r="G19" s="327">
        <v>0</v>
      </c>
    </row>
    <row r="20" spans="1:7">
      <c r="A20" s="325">
        <v>13</v>
      </c>
      <c r="B20" s="328" t="s">
        <v>393</v>
      </c>
      <c r="C20" s="327">
        <v>0</v>
      </c>
      <c r="D20" s="327">
        <v>18687754.17710584</v>
      </c>
      <c r="E20" s="327">
        <v>4413081.2708476903</v>
      </c>
      <c r="F20" s="327">
        <v>9916668.7673661411</v>
      </c>
      <c r="G20" s="327">
        <v>0</v>
      </c>
    </row>
    <row r="21" spans="1:7">
      <c r="A21" s="330">
        <v>14</v>
      </c>
      <c r="B21" s="331" t="s">
        <v>394</v>
      </c>
      <c r="C21" s="329"/>
      <c r="D21" s="329"/>
      <c r="E21" s="329"/>
      <c r="F21" s="329"/>
      <c r="G21" s="332">
        <f>SUM(G8,G11,G14,G17,G18)</f>
        <v>1217778236.8410025</v>
      </c>
    </row>
    <row r="22" spans="1:7">
      <c r="A22" s="333"/>
      <c r="B22" s="334" t="s">
        <v>395</v>
      </c>
      <c r="C22" s="335"/>
      <c r="D22" s="336"/>
      <c r="E22" s="335"/>
      <c r="F22" s="335"/>
      <c r="G22" s="337"/>
    </row>
    <row r="23" spans="1:7">
      <c r="A23" s="325">
        <v>15</v>
      </c>
      <c r="B23" s="326" t="s">
        <v>396</v>
      </c>
      <c r="C23" s="338">
        <v>338301589.63910002</v>
      </c>
      <c r="D23" s="338">
        <v>0</v>
      </c>
      <c r="E23" s="338">
        <v>0</v>
      </c>
      <c r="F23" s="338">
        <v>167022.66999999998</v>
      </c>
      <c r="G23" s="338">
        <v>9316922.9624550007</v>
      </c>
    </row>
    <row r="24" spans="1:7">
      <c r="A24" s="325">
        <v>16</v>
      </c>
      <c r="B24" s="326" t="s">
        <v>397</v>
      </c>
      <c r="C24" s="338">
        <v>173166.59720000002</v>
      </c>
      <c r="D24" s="338">
        <v>200363338.00533456</v>
      </c>
      <c r="E24" s="338">
        <v>131319575.18187582</v>
      </c>
      <c r="F24" s="338">
        <v>862715613.08906436</v>
      </c>
      <c r="G24" s="338">
        <v>876104269.4657644</v>
      </c>
    </row>
    <row r="25" spans="1:7">
      <c r="A25" s="325">
        <v>17</v>
      </c>
      <c r="B25" s="328" t="s">
        <v>398</v>
      </c>
      <c r="C25" s="338" t="s">
        <v>724</v>
      </c>
      <c r="D25" s="338">
        <v>0</v>
      </c>
      <c r="E25" s="338">
        <v>0</v>
      </c>
      <c r="F25" s="338">
        <v>0</v>
      </c>
      <c r="G25" s="338">
        <v>0</v>
      </c>
    </row>
    <row r="26" spans="1:7" ht="26.25">
      <c r="A26" s="325">
        <v>18</v>
      </c>
      <c r="B26" s="328" t="s">
        <v>399</v>
      </c>
      <c r="C26" s="338">
        <v>173166.59720000002</v>
      </c>
      <c r="D26" s="338">
        <v>20973143.551000003</v>
      </c>
      <c r="E26" s="338">
        <v>3131862.0342999995</v>
      </c>
      <c r="F26" s="338">
        <v>145545.80040000001</v>
      </c>
      <c r="G26" s="338">
        <v>4883423.33978</v>
      </c>
    </row>
    <row r="27" spans="1:7">
      <c r="A27" s="325">
        <v>19</v>
      </c>
      <c r="B27" s="328" t="s">
        <v>400</v>
      </c>
      <c r="C27" s="338" t="s">
        <v>724</v>
      </c>
      <c r="D27" s="338">
        <v>143536965.09043211</v>
      </c>
      <c r="E27" s="338">
        <v>106066878.22217582</v>
      </c>
      <c r="F27" s="338">
        <v>672447573.06466424</v>
      </c>
      <c r="G27" s="338">
        <v>696382358.76126862</v>
      </c>
    </row>
    <row r="28" spans="1:7">
      <c r="A28" s="325">
        <v>20</v>
      </c>
      <c r="B28" s="339" t="s">
        <v>401</v>
      </c>
      <c r="C28" s="338">
        <v>0</v>
      </c>
      <c r="D28" s="338">
        <v>0</v>
      </c>
      <c r="E28" s="338">
        <v>0</v>
      </c>
      <c r="F28" s="338">
        <v>0</v>
      </c>
      <c r="G28" s="338">
        <v>0</v>
      </c>
    </row>
    <row r="29" spans="1:7">
      <c r="A29" s="325">
        <v>21</v>
      </c>
      <c r="B29" s="328" t="s">
        <v>402</v>
      </c>
      <c r="C29" s="338" t="s">
        <v>724</v>
      </c>
      <c r="D29" s="338">
        <v>33382667.406600036</v>
      </c>
      <c r="E29" s="338">
        <v>22120834.925400011</v>
      </c>
      <c r="F29" s="338">
        <v>177928479.85400006</v>
      </c>
      <c r="G29" s="338">
        <v>163238294.17156461</v>
      </c>
    </row>
    <row r="30" spans="1:7">
      <c r="A30" s="325">
        <v>22</v>
      </c>
      <c r="B30" s="339" t="s">
        <v>401</v>
      </c>
      <c r="C30" s="338">
        <v>0</v>
      </c>
      <c r="D30" s="338">
        <v>10770059.511679778</v>
      </c>
      <c r="E30" s="338">
        <v>8968609.7502892781</v>
      </c>
      <c r="F30" s="338">
        <v>78763324.351677418</v>
      </c>
      <c r="G30" s="338">
        <v>61065495.459574856</v>
      </c>
    </row>
    <row r="31" spans="1:7">
      <c r="A31" s="325">
        <v>23</v>
      </c>
      <c r="B31" s="328" t="s">
        <v>403</v>
      </c>
      <c r="C31" s="338" t="s">
        <v>724</v>
      </c>
      <c r="D31" s="338">
        <v>2470561.9573024269</v>
      </c>
      <c r="E31" s="338">
        <v>0</v>
      </c>
      <c r="F31" s="338">
        <v>12194014.370000001</v>
      </c>
      <c r="G31" s="338">
        <v>11600193.193151213</v>
      </c>
    </row>
    <row r="32" spans="1:7">
      <c r="A32" s="325">
        <v>24</v>
      </c>
      <c r="B32" s="326" t="s">
        <v>404</v>
      </c>
      <c r="C32" s="338">
        <v>0</v>
      </c>
      <c r="D32" s="338">
        <v>0</v>
      </c>
      <c r="E32" s="338">
        <v>0</v>
      </c>
      <c r="F32" s="338">
        <v>0</v>
      </c>
      <c r="G32" s="338">
        <v>0</v>
      </c>
    </row>
    <row r="33" spans="1:7">
      <c r="A33" s="325">
        <v>25</v>
      </c>
      <c r="B33" s="326" t="s">
        <v>405</v>
      </c>
      <c r="C33" s="338">
        <v>47034016.51922904</v>
      </c>
      <c r="D33" s="338">
        <v>11311051.139217686</v>
      </c>
      <c r="E33" s="338">
        <v>7521847.2078583641</v>
      </c>
      <c r="F33" s="338">
        <v>78272130.6806245</v>
      </c>
      <c r="G33" s="338">
        <v>135006595.25339156</v>
      </c>
    </row>
    <row r="34" spans="1:7">
      <c r="A34" s="325">
        <v>26</v>
      </c>
      <c r="B34" s="328" t="s">
        <v>406</v>
      </c>
      <c r="C34" s="329"/>
      <c r="D34" s="338">
        <v>567997.76000000164</v>
      </c>
      <c r="E34" s="338">
        <v>0</v>
      </c>
      <c r="F34" s="338">
        <v>0</v>
      </c>
      <c r="G34" s="338">
        <v>567997.76000000164</v>
      </c>
    </row>
    <row r="35" spans="1:7">
      <c r="A35" s="325">
        <v>27</v>
      </c>
      <c r="B35" s="328" t="s">
        <v>407</v>
      </c>
      <c r="C35" s="338">
        <v>47034016.51922904</v>
      </c>
      <c r="D35" s="338">
        <v>10743053.379217684</v>
      </c>
      <c r="E35" s="338">
        <v>7521847.2078583641</v>
      </c>
      <c r="F35" s="338">
        <v>78272130.6806245</v>
      </c>
      <c r="G35" s="338">
        <v>134438597.49339157</v>
      </c>
    </row>
    <row r="36" spans="1:7">
      <c r="A36" s="325">
        <v>28</v>
      </c>
      <c r="B36" s="326" t="s">
        <v>408</v>
      </c>
      <c r="C36" s="338">
        <v>0</v>
      </c>
      <c r="D36" s="338">
        <v>15813627.022894172</v>
      </c>
      <c r="E36" s="338">
        <v>41941417.61755231</v>
      </c>
      <c r="F36" s="338">
        <v>36973833.605633847</v>
      </c>
      <c r="G36" s="338">
        <v>7626495.5246347254</v>
      </c>
    </row>
    <row r="37" spans="1:7">
      <c r="A37" s="330">
        <v>29</v>
      </c>
      <c r="B37" s="331" t="s">
        <v>409</v>
      </c>
      <c r="C37" s="329"/>
      <c r="D37" s="329"/>
      <c r="E37" s="329"/>
      <c r="F37" s="329"/>
      <c r="G37" s="332">
        <f>SUM(G23:G24,G32:G33,G36)</f>
        <v>1028054283.2062458</v>
      </c>
    </row>
    <row r="38" spans="1:7">
      <c r="A38" s="321"/>
      <c r="B38" s="340"/>
      <c r="C38" s="341"/>
      <c r="D38" s="341"/>
      <c r="E38" s="341"/>
      <c r="F38" s="341"/>
      <c r="G38" s="342"/>
    </row>
    <row r="39" spans="1:7" ht="15.75" thickBot="1">
      <c r="A39" s="343">
        <v>30</v>
      </c>
      <c r="B39" s="344" t="s">
        <v>410</v>
      </c>
      <c r="C39" s="225"/>
      <c r="D39" s="226"/>
      <c r="E39" s="226"/>
      <c r="F39" s="227"/>
      <c r="G39" s="345">
        <f>IFERROR(G21/G37,0)</f>
        <v>1.1845466302061938</v>
      </c>
    </row>
    <row r="42" spans="1:7" ht="39">
      <c r="B42" s="172"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53"/>
  <sheetViews>
    <sheetView tabSelected="1" zoomScaleNormal="100" workbookViewId="0">
      <pane xSplit="1" ySplit="5" topLeftCell="B6" activePane="bottomRight" state="frozen"/>
      <selection pane="topRight"/>
      <selection pane="bottomLeft"/>
      <selection pane="bottomRight" activeCell="L18" sqref="L18"/>
    </sheetView>
  </sheetViews>
  <sheetFormatPr defaultColWidth="9.140625" defaultRowHeight="14.25"/>
  <cols>
    <col min="1" max="1" width="9.5703125" style="3" bestFit="1" customWidth="1"/>
    <col min="2" max="2" width="86" style="3" customWidth="1"/>
    <col min="3" max="3" width="14.28515625" style="3" bestFit="1" customWidth="1"/>
    <col min="4" max="4" width="14.28515625" style="4" bestFit="1" customWidth="1"/>
    <col min="5" max="6" width="13.85546875" style="4" bestFit="1" customWidth="1"/>
    <col min="7" max="7" width="13.42578125" style="4" bestFit="1" customWidth="1"/>
    <col min="8" max="8" width="6.7109375" style="5" customWidth="1"/>
    <col min="9" max="9" width="14.28515625" style="5" bestFit="1" customWidth="1"/>
    <col min="10" max="10" width="13.42578125" style="5" bestFit="1" customWidth="1"/>
    <col min="11" max="11" width="13.85546875" style="5" bestFit="1" customWidth="1"/>
    <col min="12" max="12" width="13.42578125" style="5" bestFit="1" customWidth="1"/>
    <col min="13" max="13" width="6.7109375" style="5" customWidth="1"/>
    <col min="14" max="16384" width="9.140625" style="5"/>
  </cols>
  <sheetData>
    <row r="1" spans="1:7">
      <c r="A1" s="2" t="s">
        <v>30</v>
      </c>
      <c r="B1" s="3" t="str">
        <f>Info!C2</f>
        <v>Terabank</v>
      </c>
    </row>
    <row r="2" spans="1:7">
      <c r="A2" s="2" t="s">
        <v>31</v>
      </c>
      <c r="B2" s="309">
        <v>45382</v>
      </c>
    </row>
    <row r="3" spans="1:7" ht="15" thickBot="1">
      <c r="A3" s="2"/>
    </row>
    <row r="4" spans="1:7" ht="15" customHeight="1" thickBot="1">
      <c r="A4" s="6" t="s">
        <v>93</v>
      </c>
      <c r="B4" s="7" t="s">
        <v>92</v>
      </c>
      <c r="C4" s="7"/>
      <c r="D4" s="545" t="s">
        <v>700</v>
      </c>
      <c r="E4" s="546"/>
      <c r="F4" s="546"/>
      <c r="G4" s="547"/>
    </row>
    <row r="5" spans="1:7">
      <c r="A5" s="8" t="s">
        <v>6</v>
      </c>
      <c r="B5" s="9"/>
      <c r="C5" s="307" t="str">
        <f>INT((MONTH($B$2))/3)&amp;"Q"&amp;"-"&amp;YEAR($B$2)</f>
        <v>1Q-2024</v>
      </c>
      <c r="D5" s="307" t="str">
        <f>IF(INT(MONTH($B$2))=3, "4"&amp;"Q"&amp;"-"&amp;YEAR($B$2)-1, IF(INT(MONTH($B$2))=6, "1"&amp;"Q"&amp;"-"&amp;YEAR($B$2), IF(INT(MONTH($B$2))=9, "2"&amp;"Q"&amp;"-"&amp;YEAR($B$2),IF(INT(MONTH($B$2))=12, "3"&amp;"Q"&amp;"-"&amp;YEAR($B$2), 0))))</f>
        <v>4Q-2023</v>
      </c>
      <c r="E5" s="307" t="str">
        <f>IF(INT(MONTH($B$2))=3, "3"&amp;"Q"&amp;"-"&amp;YEAR($B$2)-1, IF(INT(MONTH($B$2))=6, "4"&amp;"Q"&amp;"-"&amp;YEAR($B$2)-1, IF(INT(MONTH($B$2))=9, "1"&amp;"Q"&amp;"-"&amp;YEAR($B$2),IF(INT(MONTH($B$2))=12, "2"&amp;"Q"&amp;"-"&amp;YEAR($B$2), 0))))</f>
        <v>3Q-2023</v>
      </c>
      <c r="F5" s="307" t="str">
        <f>IF(INT(MONTH($B$2))=3, "2"&amp;"Q"&amp;"-"&amp;YEAR($B$2)-1, IF(INT(MONTH($B$2))=6, "3"&amp;"Q"&amp;"-"&amp;YEAR($B$2)-1, IF(INT(MONTH($B$2))=9, "4"&amp;"Q"&amp;"-"&amp;YEAR($B$2)-1,IF(INT(MONTH($B$2))=12, "1"&amp;"Q"&amp;"-"&amp;YEAR($B$2), 0))))</f>
        <v>2Q-2023</v>
      </c>
      <c r="G5" s="308" t="str">
        <f>IF(INT(MONTH($B$2))=3, "1"&amp;"Q"&amp;"-"&amp;YEAR($B$2)-1, IF(INT(MONTH($B$2))=6, "2"&amp;"Q"&amp;"-"&amp;YEAR($B$2)-1, IF(INT(MONTH($B$2))=9, "3"&amp;"Q"&amp;"-"&amp;YEAR($B$2)-1,IF(INT(MONTH($B$2))=12, "4"&amp;"Q"&amp;"-"&amp;YEAR($B$2)-1, 0))))</f>
        <v>1Q-2023</v>
      </c>
    </row>
    <row r="6" spans="1:7">
      <c r="B6" s="144" t="s">
        <v>91</v>
      </c>
      <c r="C6" s="310"/>
      <c r="D6" s="310"/>
      <c r="E6" s="310"/>
      <c r="F6" s="310"/>
      <c r="G6" s="311"/>
    </row>
    <row r="7" spans="1:7">
      <c r="A7" s="10"/>
      <c r="B7" s="145" t="s">
        <v>89</v>
      </c>
      <c r="C7" s="310"/>
      <c r="D7" s="310"/>
      <c r="E7" s="310"/>
      <c r="F7" s="310"/>
      <c r="G7" s="311"/>
    </row>
    <row r="8" spans="1:7">
      <c r="A8" s="8">
        <v>1</v>
      </c>
      <c r="B8" s="11" t="s">
        <v>363</v>
      </c>
      <c r="C8" s="12">
        <v>233488665</v>
      </c>
      <c r="D8" s="12">
        <v>226492307</v>
      </c>
      <c r="E8" s="12">
        <v>222630595</v>
      </c>
      <c r="F8" s="12">
        <v>212850826</v>
      </c>
      <c r="G8" s="12">
        <v>203320753</v>
      </c>
    </row>
    <row r="9" spans="1:7">
      <c r="A9" s="8">
        <v>2</v>
      </c>
      <c r="B9" s="11" t="s">
        <v>364</v>
      </c>
      <c r="C9" s="12">
        <v>268527565</v>
      </c>
      <c r="D9" s="12">
        <v>261454507</v>
      </c>
      <c r="E9" s="12">
        <v>257448495</v>
      </c>
      <c r="F9" s="12">
        <v>229865876</v>
      </c>
      <c r="G9" s="12">
        <v>219963353</v>
      </c>
    </row>
    <row r="10" spans="1:7">
      <c r="A10" s="8">
        <v>3</v>
      </c>
      <c r="B10" s="11" t="s">
        <v>142</v>
      </c>
      <c r="C10" s="12">
        <v>315080638.44</v>
      </c>
      <c r="D10" s="12">
        <v>308802489.49000001</v>
      </c>
      <c r="E10" s="12">
        <v>305429971.47000003</v>
      </c>
      <c r="F10" s="12">
        <v>278176180.65999997</v>
      </c>
      <c r="G10" s="12">
        <v>251722453.05000001</v>
      </c>
    </row>
    <row r="11" spans="1:7">
      <c r="A11" s="8">
        <v>4</v>
      </c>
      <c r="B11" s="11" t="s">
        <v>366</v>
      </c>
      <c r="C11" s="12">
        <v>175754488.40822878</v>
      </c>
      <c r="D11" s="12">
        <v>168584186.82463354</v>
      </c>
      <c r="E11" s="12">
        <v>160915316.9627873</v>
      </c>
      <c r="F11" s="12">
        <v>163319746.53903344</v>
      </c>
      <c r="G11" s="12">
        <v>153177601.77370158</v>
      </c>
    </row>
    <row r="12" spans="1:7">
      <c r="A12" s="8">
        <v>5</v>
      </c>
      <c r="B12" s="11" t="s">
        <v>367</v>
      </c>
      <c r="C12" s="12">
        <v>211409202.56380835</v>
      </c>
      <c r="D12" s="12">
        <v>204056455.13139966</v>
      </c>
      <c r="E12" s="12">
        <v>194772412.17153448</v>
      </c>
      <c r="F12" s="12">
        <v>196222748.2535924</v>
      </c>
      <c r="G12" s="12">
        <v>183784102.29672137</v>
      </c>
    </row>
    <row r="13" spans="1:7">
      <c r="A13" s="8">
        <v>6</v>
      </c>
      <c r="B13" s="11" t="s">
        <v>365</v>
      </c>
      <c r="C13" s="12">
        <v>258694014.25634274</v>
      </c>
      <c r="D13" s="12">
        <v>251099640.03070351</v>
      </c>
      <c r="E13" s="12">
        <v>239670787.48946786</v>
      </c>
      <c r="F13" s="12">
        <v>239857756.53111845</v>
      </c>
      <c r="G13" s="12">
        <v>224372331.63801169</v>
      </c>
    </row>
    <row r="14" spans="1:7">
      <c r="A14" s="10"/>
      <c r="B14" s="144" t="s">
        <v>369</v>
      </c>
      <c r="C14" s="310"/>
      <c r="D14" s="310"/>
      <c r="E14" s="310"/>
      <c r="F14" s="310"/>
      <c r="G14" s="311"/>
    </row>
    <row r="15" spans="1:7" ht="15" customHeight="1">
      <c r="A15" s="8">
        <v>7</v>
      </c>
      <c r="B15" s="11" t="s">
        <v>368</v>
      </c>
      <c r="C15" s="12">
        <v>1408713653.7328014</v>
      </c>
      <c r="D15" s="12">
        <v>1402761083.5237529</v>
      </c>
      <c r="E15" s="12">
        <v>1328350164.4109159</v>
      </c>
      <c r="F15" s="12">
        <v>1298022881.8039694</v>
      </c>
      <c r="G15" s="12">
        <v>1202768881.8040941</v>
      </c>
    </row>
    <row r="16" spans="1:7">
      <c r="A16" s="10"/>
      <c r="B16" s="144" t="s">
        <v>370</v>
      </c>
      <c r="C16" s="310"/>
      <c r="D16" s="310"/>
      <c r="E16" s="310"/>
      <c r="F16" s="310"/>
      <c r="G16" s="311"/>
    </row>
    <row r="17" spans="1:7">
      <c r="A17" s="8"/>
      <c r="B17" s="145" t="s">
        <v>354</v>
      </c>
      <c r="C17" s="310"/>
      <c r="D17" s="310"/>
      <c r="E17" s="310"/>
      <c r="F17" s="310"/>
      <c r="G17" s="311"/>
    </row>
    <row r="18" spans="1:7">
      <c r="A18" s="8">
        <v>8</v>
      </c>
      <c r="B18" s="11" t="s">
        <v>363</v>
      </c>
      <c r="C18" s="523">
        <v>0.16574600833980921</v>
      </c>
      <c r="D18" s="523">
        <v>0.16146178394901614</v>
      </c>
      <c r="E18" s="523">
        <v>0.16759932807230096</v>
      </c>
      <c r="F18" s="523">
        <v>0.16398079647423755</v>
      </c>
      <c r="G18" s="523">
        <v>0.16904390866433863</v>
      </c>
    </row>
    <row r="19" spans="1:7" ht="15" customHeight="1">
      <c r="A19" s="8">
        <v>9</v>
      </c>
      <c r="B19" s="11" t="s">
        <v>364</v>
      </c>
      <c r="C19" s="523">
        <v>0.19061898370080901</v>
      </c>
      <c r="D19" s="523">
        <v>0.18638562907891848</v>
      </c>
      <c r="E19" s="523">
        <v>0.19381071489848523</v>
      </c>
      <c r="F19" s="523">
        <v>0.17708923257233836</v>
      </c>
      <c r="G19" s="523">
        <v>0.18288081469988299</v>
      </c>
    </row>
    <row r="20" spans="1:7">
      <c r="A20" s="8">
        <v>10</v>
      </c>
      <c r="B20" s="11" t="s">
        <v>142</v>
      </c>
      <c r="C20" s="523">
        <v>0.22366549625262813</v>
      </c>
      <c r="D20" s="523">
        <v>0.22013904799403503</v>
      </c>
      <c r="E20" s="523">
        <v>0.22993182042887705</v>
      </c>
      <c r="F20" s="523">
        <v>0.21430760933381668</v>
      </c>
      <c r="G20" s="523">
        <v>0.20928580449506537</v>
      </c>
    </row>
    <row r="21" spans="1:7">
      <c r="A21" s="8">
        <v>11</v>
      </c>
      <c r="B21" s="11" t="s">
        <v>366</v>
      </c>
      <c r="C21" s="523">
        <v>0.12476239436063925</v>
      </c>
      <c r="D21" s="523">
        <v>0.12018025649895277</v>
      </c>
      <c r="E21" s="523">
        <v>0.12113923065922041</v>
      </c>
      <c r="F21" s="523">
        <v>0.12582193182300033</v>
      </c>
      <c r="G21" s="523">
        <v>0.12735414433398271</v>
      </c>
    </row>
    <row r="22" spans="1:7">
      <c r="A22" s="8">
        <v>12</v>
      </c>
      <c r="B22" s="11" t="s">
        <v>367</v>
      </c>
      <c r="C22" s="523">
        <v>0.1500725161594178</v>
      </c>
      <c r="D22" s="523">
        <v>0.14546771900658048</v>
      </c>
      <c r="E22" s="523">
        <v>0.14662731062175183</v>
      </c>
      <c r="F22" s="523">
        <v>0.15117048474591255</v>
      </c>
      <c r="G22" s="523">
        <v>0.15280084567955754</v>
      </c>
    </row>
    <row r="23" spans="1:7">
      <c r="A23" s="8">
        <v>13</v>
      </c>
      <c r="B23" s="11" t="s">
        <v>365</v>
      </c>
      <c r="C23" s="523">
        <v>0.18363846589465277</v>
      </c>
      <c r="D23" s="523">
        <v>0.17900385388503803</v>
      </c>
      <c r="E23" s="523">
        <v>0.18042741583560898</v>
      </c>
      <c r="F23" s="523">
        <v>0.18478700174974447</v>
      </c>
      <c r="G23" s="523">
        <v>0.18654650534478764</v>
      </c>
    </row>
    <row r="24" spans="1:7">
      <c r="A24" s="10"/>
      <c r="B24" s="144" t="s">
        <v>88</v>
      </c>
      <c r="C24" s="310"/>
      <c r="D24" s="310"/>
      <c r="E24" s="310"/>
      <c r="F24" s="310"/>
      <c r="G24" s="311"/>
    </row>
    <row r="25" spans="1:7" ht="15" customHeight="1">
      <c r="A25" s="312">
        <v>14</v>
      </c>
      <c r="B25" s="11" t="s">
        <v>87</v>
      </c>
      <c r="C25" s="523">
        <v>0.1069547288119108</v>
      </c>
      <c r="D25" s="523">
        <v>0.10250228654374807</v>
      </c>
      <c r="E25" s="523">
        <v>0.10052750334230989</v>
      </c>
      <c r="F25" s="523">
        <v>9.9963525157391611E-2</v>
      </c>
      <c r="G25" s="523">
        <v>0.10008739898038196</v>
      </c>
    </row>
    <row r="26" spans="1:7">
      <c r="A26" s="312">
        <v>15</v>
      </c>
      <c r="B26" s="11" t="s">
        <v>86</v>
      </c>
      <c r="C26" s="523">
        <v>6.3668633053875767E-2</v>
      </c>
      <c r="D26" s="523">
        <v>5.9289221087246213E-2</v>
      </c>
      <c r="E26" s="523">
        <v>5.7950259659093131E-2</v>
      </c>
      <c r="F26" s="523">
        <v>5.6125255334319571E-2</v>
      </c>
      <c r="G26" s="523">
        <v>5.4492376809453111E-2</v>
      </c>
    </row>
    <row r="27" spans="1:7">
      <c r="A27" s="312">
        <v>16</v>
      </c>
      <c r="B27" s="11" t="s">
        <v>85</v>
      </c>
      <c r="C27" s="523">
        <v>2.8408980470364883E-2</v>
      </c>
      <c r="D27" s="523">
        <v>1.8863628252604292E-2</v>
      </c>
      <c r="E27" s="523">
        <v>2.073129605486557E-2</v>
      </c>
      <c r="F27" s="523">
        <v>1.9688300127130989E-2</v>
      </c>
      <c r="G27" s="523">
        <v>2.2606916291113506E-2</v>
      </c>
    </row>
    <row r="28" spans="1:7">
      <c r="A28" s="312">
        <v>17</v>
      </c>
      <c r="B28" s="11" t="s">
        <v>84</v>
      </c>
      <c r="C28" s="523">
        <v>4.3286095758035034E-2</v>
      </c>
      <c r="D28" s="523">
        <v>4.3213065456501859E-2</v>
      </c>
      <c r="E28" s="523">
        <v>4.2577243683216762E-2</v>
      </c>
      <c r="F28" s="523">
        <v>4.383826982307204E-2</v>
      </c>
      <c r="G28" s="523">
        <v>4.5595022170928853E-2</v>
      </c>
    </row>
    <row r="29" spans="1:7">
      <c r="A29" s="312">
        <v>18</v>
      </c>
      <c r="B29" s="11" t="s">
        <v>166</v>
      </c>
      <c r="C29" s="523">
        <v>1.8219005059229968E-2</v>
      </c>
      <c r="D29" s="523">
        <v>1.8896880902543042E-2</v>
      </c>
      <c r="E29" s="523">
        <v>2.1939519008991944E-2</v>
      </c>
      <c r="F29" s="523">
        <v>2.0390977706213419E-2</v>
      </c>
      <c r="G29" s="523">
        <v>2.2536996261782731E-2</v>
      </c>
    </row>
    <row r="30" spans="1:7">
      <c r="A30" s="312">
        <v>19</v>
      </c>
      <c r="B30" s="11" t="s">
        <v>167</v>
      </c>
      <c r="C30" s="523">
        <v>0.12050007422664825</v>
      </c>
      <c r="D30" s="523">
        <v>0.12783351921272562</v>
      </c>
      <c r="E30" s="523">
        <v>0.14806575038623998</v>
      </c>
      <c r="F30" s="523">
        <v>0.13674333227580249</v>
      </c>
      <c r="G30" s="523">
        <v>0.15112207695044377</v>
      </c>
    </row>
    <row r="31" spans="1:7">
      <c r="A31" s="10"/>
      <c r="B31" s="144" t="s">
        <v>229</v>
      </c>
      <c r="C31" s="310"/>
      <c r="D31" s="310"/>
      <c r="E31" s="310"/>
      <c r="F31" s="310"/>
      <c r="G31" s="311"/>
    </row>
    <row r="32" spans="1:7">
      <c r="A32" s="312">
        <v>20</v>
      </c>
      <c r="B32" s="11" t="s">
        <v>83</v>
      </c>
      <c r="C32" s="523">
        <v>3.6545278636656797E-2</v>
      </c>
      <c r="D32" s="523">
        <v>3.3015853641488645E-2</v>
      </c>
      <c r="E32" s="523">
        <v>3.0925130830909302E-2</v>
      </c>
      <c r="F32" s="523">
        <v>3.444935136936194E-2</v>
      </c>
      <c r="G32" s="523">
        <v>3.941219061812655E-2</v>
      </c>
    </row>
    <row r="33" spans="1:7" ht="15" customHeight="1">
      <c r="A33" s="312">
        <v>21</v>
      </c>
      <c r="B33" s="11" t="s">
        <v>711</v>
      </c>
      <c r="C33" s="523">
        <v>2.3427272281370218E-2</v>
      </c>
      <c r="D33" s="523">
        <v>2.3113573109880051E-2</v>
      </c>
      <c r="E33" s="523">
        <v>2.2542001530052893E-2</v>
      </c>
      <c r="F33" s="523">
        <v>2.3634662914735365E-2</v>
      </c>
      <c r="G33" s="523">
        <v>2.5583292100362608E-2</v>
      </c>
    </row>
    <row r="34" spans="1:7">
      <c r="A34" s="312">
        <v>22</v>
      </c>
      <c r="B34" s="11" t="s">
        <v>82</v>
      </c>
      <c r="C34" s="523">
        <v>0.49009595810552148</v>
      </c>
      <c r="D34" s="523">
        <v>0.50063713423360257</v>
      </c>
      <c r="E34" s="523">
        <v>0.49024826710168362</v>
      </c>
      <c r="F34" s="523">
        <v>0.492629532344323</v>
      </c>
      <c r="G34" s="523">
        <v>0.47925740122645438</v>
      </c>
    </row>
    <row r="35" spans="1:7" ht="15" customHeight="1">
      <c r="A35" s="312">
        <v>23</v>
      </c>
      <c r="B35" s="11" t="s">
        <v>81</v>
      </c>
      <c r="C35" s="523">
        <v>0.44682041492399222</v>
      </c>
      <c r="D35" s="523">
        <v>0.46606005668186301</v>
      </c>
      <c r="E35" s="523">
        <v>0.44960624496147322</v>
      </c>
      <c r="F35" s="523">
        <v>0.44473952742358391</v>
      </c>
      <c r="G35" s="523">
        <v>0.44269927634910872</v>
      </c>
    </row>
    <row r="36" spans="1:7">
      <c r="A36" s="312">
        <v>24</v>
      </c>
      <c r="B36" s="11" t="s">
        <v>80</v>
      </c>
      <c r="C36" s="523">
        <v>1.0886586698648948E-2</v>
      </c>
      <c r="D36" s="523">
        <v>0.20649824350459678</v>
      </c>
      <c r="E36" s="523">
        <v>0.15705670289972606</v>
      </c>
      <c r="F36" s="523">
        <v>0.10440862014080521</v>
      </c>
      <c r="G36" s="523">
        <v>5.3883708471691438E-3</v>
      </c>
    </row>
    <row r="37" spans="1:7" ht="15" customHeight="1">
      <c r="A37" s="10"/>
      <c r="B37" s="144" t="s">
        <v>230</v>
      </c>
      <c r="C37" s="310"/>
      <c r="D37" s="310"/>
      <c r="E37" s="310"/>
      <c r="F37" s="310"/>
      <c r="G37" s="311"/>
    </row>
    <row r="38" spans="1:7" ht="15" customHeight="1">
      <c r="A38" s="312">
        <v>25</v>
      </c>
      <c r="B38" s="11" t="s">
        <v>79</v>
      </c>
      <c r="C38" s="523">
        <v>0.18218174860864011</v>
      </c>
      <c r="D38" s="523">
        <v>0.19132347814583878</v>
      </c>
      <c r="E38" s="523">
        <v>0.18997808064543781</v>
      </c>
      <c r="F38" s="523">
        <v>0.17555151950762055</v>
      </c>
      <c r="G38" s="523">
        <v>0.16846531216670771</v>
      </c>
    </row>
    <row r="39" spans="1:7" ht="15" customHeight="1">
      <c r="A39" s="312">
        <v>26</v>
      </c>
      <c r="B39" s="11" t="s">
        <v>78</v>
      </c>
      <c r="C39" s="523">
        <v>0.47307577860307803</v>
      </c>
      <c r="D39" s="523">
        <v>0.50150665892934121</v>
      </c>
      <c r="E39" s="523">
        <v>0.49995594556617268</v>
      </c>
      <c r="F39" s="523">
        <v>0.47441820441378724</v>
      </c>
      <c r="G39" s="523">
        <v>0.51742456878162613</v>
      </c>
    </row>
    <row r="40" spans="1:7" ht="15" customHeight="1">
      <c r="A40" s="312">
        <v>27</v>
      </c>
      <c r="B40" s="11" t="s">
        <v>77</v>
      </c>
      <c r="C40" s="523">
        <v>0.26347403819284748</v>
      </c>
      <c r="D40" s="523">
        <v>0.27626026321932751</v>
      </c>
      <c r="E40" s="523">
        <v>0.29682274689107518</v>
      </c>
      <c r="F40" s="523">
        <v>0.29657866167819508</v>
      </c>
      <c r="G40" s="523">
        <v>0.31741838962368235</v>
      </c>
    </row>
    <row r="41" spans="1:7" ht="15" customHeight="1">
      <c r="A41" s="313"/>
      <c r="B41" s="144" t="s">
        <v>271</v>
      </c>
      <c r="C41" s="310"/>
      <c r="D41" s="310"/>
      <c r="E41" s="310"/>
      <c r="F41" s="310"/>
      <c r="G41" s="311"/>
    </row>
    <row r="42" spans="1:7">
      <c r="A42" s="312">
        <v>28</v>
      </c>
      <c r="B42" s="11" t="s">
        <v>254</v>
      </c>
      <c r="C42" s="12">
        <v>335193881.17935038</v>
      </c>
      <c r="D42" s="12">
        <v>339294257.78031147</v>
      </c>
      <c r="E42" s="12">
        <v>305314595.43639147</v>
      </c>
      <c r="F42" s="12">
        <v>287026684.96774364</v>
      </c>
      <c r="G42" s="12">
        <v>285087260.81276661</v>
      </c>
    </row>
    <row r="43" spans="1:7" ht="15" customHeight="1">
      <c r="A43" s="312">
        <v>29</v>
      </c>
      <c r="B43" s="11" t="s">
        <v>266</v>
      </c>
      <c r="C43" s="12">
        <v>272774892.47201598</v>
      </c>
      <c r="D43" s="12">
        <v>292574266.43845695</v>
      </c>
      <c r="E43" s="12">
        <v>275336913.59790885</v>
      </c>
      <c r="F43" s="12">
        <v>241344401.93533337</v>
      </c>
      <c r="G43" s="12">
        <v>221114816.75528488</v>
      </c>
    </row>
    <row r="44" spans="1:7" ht="15" customHeight="1">
      <c r="A44" s="346">
        <v>30</v>
      </c>
      <c r="B44" s="347" t="s">
        <v>255</v>
      </c>
      <c r="C44" s="523">
        <v>1.2288296702884338</v>
      </c>
      <c r="D44" s="523">
        <v>1.1596859214946782</v>
      </c>
      <c r="E44" s="523">
        <v>1.1088763633134235</v>
      </c>
      <c r="F44" s="523">
        <v>1.189282546709538</v>
      </c>
      <c r="G44" s="523">
        <v>1.2893177625825145</v>
      </c>
    </row>
    <row r="45" spans="1:7" ht="15" customHeight="1">
      <c r="A45" s="346"/>
      <c r="B45" s="144" t="s">
        <v>373</v>
      </c>
      <c r="C45" s="310"/>
      <c r="D45" s="310"/>
      <c r="E45" s="310"/>
      <c r="F45" s="310"/>
      <c r="G45" s="311"/>
    </row>
    <row r="46" spans="1:7" ht="15" customHeight="1">
      <c r="A46" s="346">
        <v>31</v>
      </c>
      <c r="B46" s="347" t="s">
        <v>380</v>
      </c>
      <c r="C46" s="12">
        <v>1217778236.8410025</v>
      </c>
      <c r="D46" s="12">
        <v>1221998282.2920008</v>
      </c>
      <c r="E46" s="12">
        <v>1167628876.1845007</v>
      </c>
      <c r="F46" s="12">
        <v>1100299421.9140053</v>
      </c>
      <c r="G46" s="12">
        <v>998611616.30349815</v>
      </c>
    </row>
    <row r="47" spans="1:7" ht="15" customHeight="1">
      <c r="A47" s="346">
        <v>32</v>
      </c>
      <c r="B47" s="347" t="s">
        <v>395</v>
      </c>
      <c r="C47" s="12">
        <v>1028054283.2062458</v>
      </c>
      <c r="D47" s="12">
        <v>1006001382.554958</v>
      </c>
      <c r="E47" s="12">
        <v>973389900.90518427</v>
      </c>
      <c r="F47" s="12">
        <v>940380768.86007524</v>
      </c>
      <c r="G47" s="12">
        <v>848279215.83280253</v>
      </c>
    </row>
    <row r="48" spans="1:7" ht="15" thickBot="1">
      <c r="A48" s="314">
        <v>33</v>
      </c>
      <c r="B48" s="146" t="s">
        <v>413</v>
      </c>
      <c r="C48" s="523">
        <v>1.1845466302061938</v>
      </c>
      <c r="D48" s="523">
        <v>1.2147083527742994</v>
      </c>
      <c r="E48" s="523">
        <v>1.1995489937780204</v>
      </c>
      <c r="F48" s="523">
        <v>1.1700573409724049</v>
      </c>
      <c r="G48" s="523">
        <v>1.1772204218431852</v>
      </c>
    </row>
    <row r="49" spans="1:2">
      <c r="A49" s="13"/>
    </row>
    <row r="50" spans="1:2" ht="38.25">
      <c r="B50" s="202" t="s">
        <v>708</v>
      </c>
    </row>
    <row r="51" spans="1:2" ht="51">
      <c r="B51" s="202" t="s">
        <v>270</v>
      </c>
    </row>
    <row r="53" spans="1:2">
      <c r="B53" s="201"/>
    </row>
  </sheetData>
  <mergeCells count="1">
    <mergeCell ref="D4:G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26"/>
  <sheetViews>
    <sheetView showGridLines="0" zoomScaleNormal="100" workbookViewId="0"/>
  </sheetViews>
  <sheetFormatPr defaultColWidth="9.140625" defaultRowHeight="12.75"/>
  <cols>
    <col min="1" max="1" width="11.85546875" style="350" bestFit="1" customWidth="1"/>
    <col min="2" max="2" width="105.140625" style="350" bestFit="1" customWidth="1"/>
    <col min="3" max="3" width="13.85546875" style="350" bestFit="1" customWidth="1"/>
    <col min="4" max="4" width="8.7109375" style="350" bestFit="1" customWidth="1"/>
    <col min="5" max="5" width="17.42578125" style="350" bestFit="1" customWidth="1"/>
    <col min="6" max="6" width="12" style="350" bestFit="1" customWidth="1"/>
    <col min="7" max="7" width="30.42578125" style="350" customWidth="1"/>
    <col min="8" max="8" width="12" style="350" bestFit="1" customWidth="1"/>
    <col min="9" max="16384" width="9.140625" style="350"/>
  </cols>
  <sheetData>
    <row r="1" spans="1:8" ht="13.5">
      <c r="A1" s="348" t="s">
        <v>30</v>
      </c>
      <c r="B1" s="433" t="str">
        <f>Info!C2</f>
        <v>Terabank</v>
      </c>
    </row>
    <row r="2" spans="1:8">
      <c r="A2" s="348" t="s">
        <v>31</v>
      </c>
      <c r="B2" s="432">
        <f>'1. key ratios'!B2</f>
        <v>45382</v>
      </c>
    </row>
    <row r="3" spans="1:8">
      <c r="A3" s="349" t="s">
        <v>416</v>
      </c>
    </row>
    <row r="5" spans="1:8" ht="12" customHeight="1">
      <c r="A5" s="603" t="s">
        <v>417</v>
      </c>
      <c r="B5" s="604"/>
      <c r="C5" s="609" t="s">
        <v>418</v>
      </c>
      <c r="D5" s="610"/>
      <c r="E5" s="610"/>
      <c r="F5" s="610"/>
      <c r="G5" s="610"/>
      <c r="H5" s="611"/>
    </row>
    <row r="6" spans="1:8">
      <c r="A6" s="605"/>
      <c r="B6" s="606"/>
      <c r="C6" s="612"/>
      <c r="D6" s="613"/>
      <c r="E6" s="613"/>
      <c r="F6" s="613"/>
      <c r="G6" s="613"/>
      <c r="H6" s="614"/>
    </row>
    <row r="7" spans="1:8">
      <c r="A7" s="607"/>
      <c r="B7" s="608"/>
      <c r="C7" s="431" t="s">
        <v>419</v>
      </c>
      <c r="D7" s="431" t="s">
        <v>420</v>
      </c>
      <c r="E7" s="431" t="s">
        <v>421</v>
      </c>
      <c r="F7" s="431" t="s">
        <v>422</v>
      </c>
      <c r="G7" s="431" t="s">
        <v>423</v>
      </c>
      <c r="H7" s="431" t="s">
        <v>64</v>
      </c>
    </row>
    <row r="8" spans="1:8">
      <c r="A8" s="427">
        <v>1</v>
      </c>
      <c r="B8" s="426" t="s">
        <v>51</v>
      </c>
      <c r="C8" s="532">
        <v>111474612.89</v>
      </c>
      <c r="D8" s="532">
        <v>114563174.79000001</v>
      </c>
      <c r="E8" s="532">
        <v>16266262.590000002</v>
      </c>
      <c r="F8" s="532">
        <v>0</v>
      </c>
      <c r="G8" s="424">
        <v>0</v>
      </c>
      <c r="H8" s="424">
        <f t="shared" ref="H8:H21" si="0">SUM(C8:G8)</f>
        <v>242304050.27000001</v>
      </c>
    </row>
    <row r="9" spans="1:8">
      <c r="A9" s="427">
        <v>2</v>
      </c>
      <c r="B9" s="426" t="s">
        <v>52</v>
      </c>
      <c r="C9" s="424">
        <v>0</v>
      </c>
      <c r="D9" s="424">
        <v>0</v>
      </c>
      <c r="E9" s="424">
        <v>0</v>
      </c>
      <c r="F9" s="424">
        <v>0</v>
      </c>
      <c r="G9" s="424">
        <v>0</v>
      </c>
      <c r="H9" s="424">
        <f t="shared" si="0"/>
        <v>0</v>
      </c>
    </row>
    <row r="10" spans="1:8">
      <c r="A10" s="427">
        <v>3</v>
      </c>
      <c r="B10" s="426" t="s">
        <v>164</v>
      </c>
      <c r="C10" s="424">
        <v>0</v>
      </c>
      <c r="D10" s="424">
        <v>0</v>
      </c>
      <c r="E10" s="424">
        <v>0</v>
      </c>
      <c r="F10" s="424">
        <v>0</v>
      </c>
      <c r="G10" s="424">
        <v>0</v>
      </c>
      <c r="H10" s="424">
        <f t="shared" si="0"/>
        <v>0</v>
      </c>
    </row>
    <row r="11" spans="1:8">
      <c r="A11" s="427">
        <v>4</v>
      </c>
      <c r="B11" s="426" t="s">
        <v>53</v>
      </c>
      <c r="C11" s="424">
        <v>0</v>
      </c>
      <c r="D11" s="424">
        <v>0</v>
      </c>
      <c r="E11" s="424">
        <v>0</v>
      </c>
      <c r="F11" s="424">
        <v>0</v>
      </c>
      <c r="G11" s="424">
        <v>0</v>
      </c>
      <c r="H11" s="424">
        <f t="shared" si="0"/>
        <v>0</v>
      </c>
    </row>
    <row r="12" spans="1:8">
      <c r="A12" s="427">
        <v>5</v>
      </c>
      <c r="B12" s="426" t="s">
        <v>54</v>
      </c>
      <c r="C12" s="424">
        <v>0</v>
      </c>
      <c r="D12" s="424">
        <v>0</v>
      </c>
      <c r="E12" s="424">
        <v>0</v>
      </c>
      <c r="F12" s="424">
        <v>0</v>
      </c>
      <c r="G12" s="424">
        <v>0</v>
      </c>
      <c r="H12" s="424">
        <f t="shared" si="0"/>
        <v>0</v>
      </c>
    </row>
    <row r="13" spans="1:8">
      <c r="A13" s="427">
        <v>6</v>
      </c>
      <c r="B13" s="426" t="s">
        <v>55</v>
      </c>
      <c r="C13" s="424">
        <v>0</v>
      </c>
      <c r="D13" s="424">
        <v>12560424.620000001</v>
      </c>
      <c r="E13" s="424">
        <v>0</v>
      </c>
      <c r="F13" s="424">
        <v>167022.66999999998</v>
      </c>
      <c r="G13" s="424">
        <v>0</v>
      </c>
      <c r="H13" s="424">
        <f t="shared" si="0"/>
        <v>12727447.290000001</v>
      </c>
    </row>
    <row r="14" spans="1:8">
      <c r="A14" s="427">
        <v>7</v>
      </c>
      <c r="B14" s="426" t="s">
        <v>56</v>
      </c>
      <c r="C14" s="424">
        <v>0</v>
      </c>
      <c r="D14" s="424">
        <v>34543094.275482997</v>
      </c>
      <c r="E14" s="424">
        <v>188897302.90588945</v>
      </c>
      <c r="F14" s="424">
        <v>331968624.74390203</v>
      </c>
      <c r="G14" s="533">
        <v>0</v>
      </c>
      <c r="H14" s="424">
        <f t="shared" si="0"/>
        <v>555409021.92527449</v>
      </c>
    </row>
    <row r="15" spans="1:8">
      <c r="A15" s="427">
        <v>8</v>
      </c>
      <c r="B15" s="428" t="s">
        <v>57</v>
      </c>
      <c r="C15" s="424">
        <v>0</v>
      </c>
      <c r="D15" s="424">
        <v>25275019.869003017</v>
      </c>
      <c r="E15" s="424">
        <v>200977562.2780582</v>
      </c>
      <c r="F15" s="424">
        <v>425438159.12189889</v>
      </c>
      <c r="G15" s="424" t="s">
        <v>725</v>
      </c>
      <c r="H15" s="424">
        <f t="shared" si="0"/>
        <v>651690741.26896012</v>
      </c>
    </row>
    <row r="16" spans="1:8">
      <c r="A16" s="427">
        <v>9</v>
      </c>
      <c r="B16" s="426" t="s">
        <v>58</v>
      </c>
      <c r="C16" s="424">
        <v>0</v>
      </c>
      <c r="D16" s="424">
        <v>2087575.972324</v>
      </c>
      <c r="E16" s="424">
        <v>13168349.73633001</v>
      </c>
      <c r="F16" s="424">
        <v>100507648.23283605</v>
      </c>
      <c r="G16" s="424">
        <v>0</v>
      </c>
      <c r="H16" s="424">
        <f t="shared" si="0"/>
        <v>115763573.94149007</v>
      </c>
    </row>
    <row r="17" spans="1:8">
      <c r="A17" s="427">
        <v>10</v>
      </c>
      <c r="B17" s="430" t="s">
        <v>431</v>
      </c>
      <c r="C17" s="424">
        <v>0</v>
      </c>
      <c r="D17" s="424">
        <v>1092585.2554200003</v>
      </c>
      <c r="E17" s="424">
        <v>6000833.5483669965</v>
      </c>
      <c r="F17" s="424">
        <v>9790719.782807</v>
      </c>
      <c r="G17" s="424">
        <v>0</v>
      </c>
      <c r="H17" s="424">
        <f t="shared" si="0"/>
        <v>16884138.586593997</v>
      </c>
    </row>
    <row r="18" spans="1:8">
      <c r="A18" s="427">
        <v>11</v>
      </c>
      <c r="B18" s="426" t="s">
        <v>60</v>
      </c>
      <c r="C18" s="424">
        <v>0</v>
      </c>
      <c r="D18" s="424">
        <v>0</v>
      </c>
      <c r="E18" s="424">
        <v>0</v>
      </c>
      <c r="F18" s="424">
        <v>0</v>
      </c>
      <c r="G18" s="424">
        <v>0</v>
      </c>
      <c r="H18" s="424">
        <f t="shared" si="0"/>
        <v>0</v>
      </c>
    </row>
    <row r="19" spans="1:8">
      <c r="A19" s="427">
        <v>12</v>
      </c>
      <c r="B19" s="426" t="s">
        <v>61</v>
      </c>
      <c r="C19" s="424">
        <v>0</v>
      </c>
      <c r="D19" s="424">
        <v>0</v>
      </c>
      <c r="E19" s="424">
        <v>0</v>
      </c>
      <c r="F19" s="424">
        <v>0</v>
      </c>
      <c r="G19" s="424">
        <v>0</v>
      </c>
      <c r="H19" s="424">
        <f t="shared" si="0"/>
        <v>0</v>
      </c>
    </row>
    <row r="20" spans="1:8">
      <c r="A20" s="429">
        <v>13</v>
      </c>
      <c r="B20" s="428" t="s">
        <v>144</v>
      </c>
      <c r="C20" s="424">
        <v>0</v>
      </c>
      <c r="D20" s="424">
        <v>0</v>
      </c>
      <c r="E20" s="424">
        <v>0</v>
      </c>
      <c r="F20" s="424">
        <v>0</v>
      </c>
      <c r="G20" s="424">
        <v>0</v>
      </c>
      <c r="H20" s="424">
        <f t="shared" si="0"/>
        <v>0</v>
      </c>
    </row>
    <row r="21" spans="1:8">
      <c r="A21" s="427">
        <v>14</v>
      </c>
      <c r="B21" s="426" t="s">
        <v>63</v>
      </c>
      <c r="C21" s="532">
        <v>45477008.938448533</v>
      </c>
      <c r="D21" s="532">
        <v>0</v>
      </c>
      <c r="E21" s="532">
        <v>0</v>
      </c>
      <c r="F21" s="532">
        <v>79446050.027502939</v>
      </c>
      <c r="G21" s="424">
        <v>0</v>
      </c>
      <c r="H21" s="424">
        <f t="shared" si="0"/>
        <v>124923058.96595147</v>
      </c>
    </row>
    <row r="22" spans="1:8">
      <c r="A22" s="425">
        <v>15</v>
      </c>
      <c r="B22" s="424" t="s">
        <v>64</v>
      </c>
      <c r="C22" s="424">
        <f>SUM(C18:C21)+SUM(C8:C16)</f>
        <v>156951621.82844853</v>
      </c>
      <c r="D22" s="424">
        <f t="shared" ref="D22:H22" si="1">SUM(D18:D21)+SUM(D8:D16)</f>
        <v>189029289.52681005</v>
      </c>
      <c r="E22" s="424">
        <f t="shared" si="1"/>
        <v>419309477.51027769</v>
      </c>
      <c r="F22" s="424">
        <f t="shared" si="1"/>
        <v>937527504.79613984</v>
      </c>
      <c r="G22" s="424">
        <f t="shared" si="1"/>
        <v>0</v>
      </c>
      <c r="H22" s="424">
        <f t="shared" si="1"/>
        <v>1702817893.6616764</v>
      </c>
    </row>
    <row r="26" spans="1:8" ht="25.5">
      <c r="B26" s="353" t="s">
        <v>518</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92D050"/>
  </sheetPr>
  <dimension ref="A1:H26"/>
  <sheetViews>
    <sheetView showGridLines="0" zoomScaleNormal="100" workbookViewId="0"/>
  </sheetViews>
  <sheetFormatPr defaultColWidth="9.140625" defaultRowHeight="12.75"/>
  <cols>
    <col min="1" max="1" width="11.85546875" style="434" bestFit="1" customWidth="1"/>
    <col min="2" max="2" width="86.85546875" style="350" customWidth="1"/>
    <col min="3" max="4" width="31.5703125" style="350" customWidth="1"/>
    <col min="5" max="5" width="15.140625" style="350" bestFit="1" customWidth="1"/>
    <col min="6" max="6" width="11.85546875" style="350" bestFit="1" customWidth="1"/>
    <col min="7" max="7" width="21.5703125" style="350" bestFit="1" customWidth="1"/>
    <col min="8" max="8" width="41.42578125" style="350" customWidth="1"/>
    <col min="9" max="16384" width="9.140625" style="350"/>
  </cols>
  <sheetData>
    <row r="1" spans="1:8" ht="13.5">
      <c r="A1" s="348" t="s">
        <v>30</v>
      </c>
      <c r="B1" s="433" t="str">
        <f>Info!C2</f>
        <v>Terabank</v>
      </c>
      <c r="C1" s="447"/>
      <c r="D1" s="447"/>
      <c r="E1" s="447"/>
      <c r="F1" s="447"/>
      <c r="G1" s="447"/>
      <c r="H1" s="447"/>
    </row>
    <row r="2" spans="1:8">
      <c r="A2" s="348" t="s">
        <v>31</v>
      </c>
      <c r="B2" s="432">
        <f>'1. key ratios'!B2</f>
        <v>45382</v>
      </c>
      <c r="C2" s="447"/>
      <c r="D2" s="447"/>
      <c r="E2" s="447"/>
      <c r="F2" s="447"/>
      <c r="G2" s="447"/>
      <c r="H2" s="447"/>
    </row>
    <row r="3" spans="1:8">
      <c r="A3" s="349" t="s">
        <v>424</v>
      </c>
      <c r="B3" s="447"/>
      <c r="C3" s="447"/>
      <c r="D3" s="447"/>
      <c r="E3" s="447"/>
      <c r="F3" s="447"/>
      <c r="G3" s="447"/>
      <c r="H3" s="447"/>
    </row>
    <row r="4" spans="1:8">
      <c r="A4" s="448"/>
      <c r="B4" s="447"/>
      <c r="C4" s="446" t="s">
        <v>0</v>
      </c>
      <c r="D4" s="446" t="s">
        <v>1</v>
      </c>
      <c r="E4" s="446" t="s">
        <v>2</v>
      </c>
      <c r="F4" s="446" t="s">
        <v>3</v>
      </c>
      <c r="G4" s="446" t="s">
        <v>4</v>
      </c>
      <c r="H4" s="446" t="s">
        <v>5</v>
      </c>
    </row>
    <row r="5" spans="1:8" ht="33.950000000000003" customHeight="1">
      <c r="A5" s="603" t="s">
        <v>425</v>
      </c>
      <c r="B5" s="604"/>
      <c r="C5" s="617" t="s">
        <v>426</v>
      </c>
      <c r="D5" s="617"/>
      <c r="E5" s="617" t="s">
        <v>663</v>
      </c>
      <c r="F5" s="615" t="s">
        <v>427</v>
      </c>
      <c r="G5" s="615" t="s">
        <v>428</v>
      </c>
      <c r="H5" s="444" t="s">
        <v>662</v>
      </c>
    </row>
    <row r="6" spans="1:8" ht="25.5">
      <c r="A6" s="607"/>
      <c r="B6" s="608"/>
      <c r="C6" s="445" t="s">
        <v>429</v>
      </c>
      <c r="D6" s="445" t="s">
        <v>430</v>
      </c>
      <c r="E6" s="617"/>
      <c r="F6" s="616"/>
      <c r="G6" s="616"/>
      <c r="H6" s="444" t="s">
        <v>661</v>
      </c>
    </row>
    <row r="7" spans="1:8">
      <c r="A7" s="442">
        <v>1</v>
      </c>
      <c r="B7" s="426" t="s">
        <v>51</v>
      </c>
      <c r="C7" s="436">
        <v>0</v>
      </c>
      <c r="D7" s="436">
        <v>242338552.04934061</v>
      </c>
      <c r="E7" s="436">
        <v>34501.779999999577</v>
      </c>
      <c r="F7" s="436">
        <v>0</v>
      </c>
      <c r="G7" s="436">
        <v>0</v>
      </c>
      <c r="H7" s="435">
        <f>C7+D7-E7-F7</f>
        <v>242304050.2693406</v>
      </c>
    </row>
    <row r="8" spans="1:8">
      <c r="A8" s="442">
        <v>2</v>
      </c>
      <c r="B8" s="426" t="s">
        <v>52</v>
      </c>
      <c r="C8" s="436">
        <v>0</v>
      </c>
      <c r="D8" s="436">
        <v>0</v>
      </c>
      <c r="E8" s="436">
        <v>0</v>
      </c>
      <c r="F8" s="436">
        <v>0</v>
      </c>
      <c r="G8" s="436">
        <v>0</v>
      </c>
      <c r="H8" s="435">
        <f t="shared" ref="H8:H20" si="0">C8+D8-E8-F8</f>
        <v>0</v>
      </c>
    </row>
    <row r="9" spans="1:8">
      <c r="A9" s="442">
        <v>3</v>
      </c>
      <c r="B9" s="426" t="s">
        <v>164</v>
      </c>
      <c r="C9" s="436">
        <v>0</v>
      </c>
      <c r="D9" s="436">
        <v>0</v>
      </c>
      <c r="E9" s="436">
        <v>0</v>
      </c>
      <c r="F9" s="436">
        <v>0</v>
      </c>
      <c r="G9" s="436">
        <v>0</v>
      </c>
      <c r="H9" s="435">
        <f t="shared" si="0"/>
        <v>0</v>
      </c>
    </row>
    <row r="10" spans="1:8">
      <c r="A10" s="442">
        <v>4</v>
      </c>
      <c r="B10" s="426" t="s">
        <v>53</v>
      </c>
      <c r="C10" s="436">
        <v>0</v>
      </c>
      <c r="D10" s="436">
        <v>0</v>
      </c>
      <c r="E10" s="436">
        <v>0</v>
      </c>
      <c r="F10" s="436">
        <v>0</v>
      </c>
      <c r="G10" s="436">
        <v>0</v>
      </c>
      <c r="H10" s="435">
        <f t="shared" si="0"/>
        <v>0</v>
      </c>
    </row>
    <row r="11" spans="1:8">
      <c r="A11" s="442">
        <v>5</v>
      </c>
      <c r="B11" s="426" t="s">
        <v>54</v>
      </c>
      <c r="C11" s="436">
        <v>0</v>
      </c>
      <c r="D11" s="436">
        <v>0</v>
      </c>
      <c r="E11" s="436">
        <v>0</v>
      </c>
      <c r="F11" s="436">
        <v>0</v>
      </c>
      <c r="G11" s="436">
        <v>0</v>
      </c>
      <c r="H11" s="435">
        <f t="shared" si="0"/>
        <v>0</v>
      </c>
    </row>
    <row r="12" spans="1:8">
      <c r="A12" s="442">
        <v>6</v>
      </c>
      <c r="B12" s="426" t="s">
        <v>55</v>
      </c>
      <c r="C12" s="436">
        <v>0</v>
      </c>
      <c r="D12" s="436">
        <v>12727447.290000001</v>
      </c>
      <c r="E12" s="436">
        <v>0</v>
      </c>
      <c r="F12" s="436">
        <v>0</v>
      </c>
      <c r="G12" s="436">
        <v>0</v>
      </c>
      <c r="H12" s="435">
        <f t="shared" si="0"/>
        <v>12727447.290000001</v>
      </c>
    </row>
    <row r="13" spans="1:8">
      <c r="A13" s="442">
        <v>7</v>
      </c>
      <c r="B13" s="426" t="s">
        <v>56</v>
      </c>
      <c r="C13" s="436">
        <v>6902219.3948000018</v>
      </c>
      <c r="D13" s="436">
        <v>554109912.23879981</v>
      </c>
      <c r="E13" s="436">
        <v>5603109.7083255639</v>
      </c>
      <c r="F13" s="436">
        <v>0</v>
      </c>
      <c r="G13" s="436">
        <v>0</v>
      </c>
      <c r="H13" s="435">
        <f t="shared" si="0"/>
        <v>555409021.92527425</v>
      </c>
    </row>
    <row r="14" spans="1:8">
      <c r="A14" s="442">
        <v>8</v>
      </c>
      <c r="B14" s="428" t="s">
        <v>57</v>
      </c>
      <c r="C14" s="436">
        <v>37643507.075599939</v>
      </c>
      <c r="D14" s="436">
        <v>637081468.66130137</v>
      </c>
      <c r="E14" s="436">
        <v>23034234.467938945</v>
      </c>
      <c r="F14" s="436">
        <v>0</v>
      </c>
      <c r="G14" s="436">
        <v>1008067.7683837811</v>
      </c>
      <c r="H14" s="435">
        <f t="shared" si="0"/>
        <v>651690741.26896238</v>
      </c>
    </row>
    <row r="15" spans="1:8">
      <c r="A15" s="442">
        <v>9</v>
      </c>
      <c r="B15" s="426" t="s">
        <v>58</v>
      </c>
      <c r="C15" s="436">
        <v>3798886.1391000007</v>
      </c>
      <c r="D15" s="436">
        <v>114464430.72879976</v>
      </c>
      <c r="E15" s="436">
        <v>2499742.9264099975</v>
      </c>
      <c r="F15" s="436">
        <v>0</v>
      </c>
      <c r="G15" s="436">
        <v>0</v>
      </c>
      <c r="H15" s="435">
        <f t="shared" si="0"/>
        <v>115763573.94148976</v>
      </c>
    </row>
    <row r="16" spans="1:8">
      <c r="A16" s="442">
        <v>10</v>
      </c>
      <c r="B16" s="430" t="s">
        <v>431</v>
      </c>
      <c r="C16" s="436">
        <v>29035074.308300007</v>
      </c>
      <c r="D16" s="436">
        <v>0</v>
      </c>
      <c r="E16" s="436">
        <v>12150935.721705994</v>
      </c>
      <c r="F16" s="436">
        <v>0</v>
      </c>
      <c r="G16" s="436">
        <v>1001909.3783837811</v>
      </c>
      <c r="H16" s="435">
        <f t="shared" si="0"/>
        <v>16884138.586594015</v>
      </c>
    </row>
    <row r="17" spans="1:8">
      <c r="A17" s="442">
        <v>11</v>
      </c>
      <c r="B17" s="426" t="s">
        <v>60</v>
      </c>
      <c r="C17" s="436">
        <v>0</v>
      </c>
      <c r="D17" s="436">
        <v>0</v>
      </c>
      <c r="E17" s="436">
        <v>0</v>
      </c>
      <c r="F17" s="436">
        <v>0</v>
      </c>
      <c r="G17" s="436">
        <v>0</v>
      </c>
      <c r="H17" s="435">
        <f t="shared" si="0"/>
        <v>0</v>
      </c>
    </row>
    <row r="18" spans="1:8">
      <c r="A18" s="442">
        <v>12</v>
      </c>
      <c r="B18" s="426" t="s">
        <v>61</v>
      </c>
      <c r="C18" s="436">
        <v>0</v>
      </c>
      <c r="D18" s="436">
        <v>0</v>
      </c>
      <c r="E18" s="436">
        <v>0</v>
      </c>
      <c r="F18" s="436">
        <v>0</v>
      </c>
      <c r="G18" s="436">
        <v>0</v>
      </c>
      <c r="H18" s="435">
        <f t="shared" si="0"/>
        <v>0</v>
      </c>
    </row>
    <row r="19" spans="1:8">
      <c r="A19" s="443">
        <v>13</v>
      </c>
      <c r="B19" s="428" t="s">
        <v>144</v>
      </c>
      <c r="C19" s="436">
        <v>0</v>
      </c>
      <c r="D19" s="436">
        <v>0</v>
      </c>
      <c r="E19" s="436">
        <v>0</v>
      </c>
      <c r="F19" s="436">
        <v>0</v>
      </c>
      <c r="G19" s="436">
        <v>0</v>
      </c>
      <c r="H19" s="435">
        <f t="shared" si="0"/>
        <v>0</v>
      </c>
    </row>
    <row r="20" spans="1:8">
      <c r="A20" s="442">
        <v>14</v>
      </c>
      <c r="B20" s="426" t="s">
        <v>63</v>
      </c>
      <c r="C20" s="436">
        <v>20440124.823426809</v>
      </c>
      <c r="D20" s="436">
        <v>130688916.17252466</v>
      </c>
      <c r="E20" s="436">
        <v>0</v>
      </c>
      <c r="F20" s="436">
        <v>0</v>
      </c>
      <c r="G20" s="436">
        <v>0</v>
      </c>
      <c r="H20" s="435">
        <f t="shared" si="0"/>
        <v>151129040.99595147</v>
      </c>
    </row>
    <row r="21" spans="1:8" s="439" customFormat="1">
      <c r="A21" s="441">
        <v>15</v>
      </c>
      <c r="B21" s="440" t="s">
        <v>64</v>
      </c>
      <c r="C21" s="440">
        <f t="shared" ref="C21:H21" si="1">SUM(C7:C15)+SUM(C17:C20)</f>
        <v>68784737.432926744</v>
      </c>
      <c r="D21" s="440">
        <f t="shared" si="1"/>
        <v>1691410727.1407664</v>
      </c>
      <c r="E21" s="440">
        <f t="shared" si="1"/>
        <v>31171588.882674504</v>
      </c>
      <c r="F21" s="440">
        <f t="shared" si="1"/>
        <v>0</v>
      </c>
      <c r="G21" s="440">
        <f t="shared" si="1"/>
        <v>1008067.7683837811</v>
      </c>
      <c r="H21" s="435">
        <f t="shared" si="1"/>
        <v>1729023875.6910183</v>
      </c>
    </row>
    <row r="22" spans="1:8">
      <c r="A22" s="438">
        <v>16</v>
      </c>
      <c r="B22" s="437" t="s">
        <v>432</v>
      </c>
      <c r="C22" s="436">
        <v>48344612.609499946</v>
      </c>
      <c r="D22" s="436">
        <v>1274524289.408901</v>
      </c>
      <c r="E22" s="436">
        <v>30991209.953380361</v>
      </c>
      <c r="F22" s="436">
        <v>0</v>
      </c>
      <c r="G22" s="436">
        <v>1008067.7683837811</v>
      </c>
      <c r="H22" s="435">
        <f>C22+D22-E22-F22</f>
        <v>1291877692.0650206</v>
      </c>
    </row>
    <row r="23" spans="1:8">
      <c r="A23" s="438">
        <v>17</v>
      </c>
      <c r="B23" s="437" t="s">
        <v>433</v>
      </c>
      <c r="C23" s="541">
        <v>0</v>
      </c>
      <c r="D23" s="436">
        <v>161995461.37999997</v>
      </c>
      <c r="E23" s="436">
        <v>180385.05335696775</v>
      </c>
      <c r="F23" s="436">
        <v>0</v>
      </c>
      <c r="G23" s="436">
        <v>0</v>
      </c>
      <c r="H23" s="435">
        <f>C23+D23-E23-F23</f>
        <v>161815076.32664299</v>
      </c>
    </row>
    <row r="26" spans="1:8" ht="42.6" customHeight="1">
      <c r="B26" s="353" t="s">
        <v>518</v>
      </c>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92D050"/>
  </sheetPr>
  <dimension ref="A1:H36"/>
  <sheetViews>
    <sheetView showGridLines="0" topLeftCell="A12" zoomScaleNormal="100" workbookViewId="0"/>
  </sheetViews>
  <sheetFormatPr defaultColWidth="9.140625" defaultRowHeight="12.75"/>
  <cols>
    <col min="1" max="1" width="11" style="350" bestFit="1" customWidth="1"/>
    <col min="2" max="2" width="93.42578125" style="350" customWidth="1"/>
    <col min="3" max="4" width="35" style="350" customWidth="1"/>
    <col min="5" max="5" width="15.140625" style="350" bestFit="1" customWidth="1"/>
    <col min="6" max="6" width="11.85546875" style="350" bestFit="1" customWidth="1"/>
    <col min="7" max="7" width="22" style="350" customWidth="1"/>
    <col min="8" max="8" width="19.85546875" style="350" customWidth="1"/>
    <col min="9" max="16384" width="9.140625" style="350"/>
  </cols>
  <sheetData>
    <row r="1" spans="1:8" ht="13.5">
      <c r="A1" s="348" t="s">
        <v>30</v>
      </c>
      <c r="B1" s="433" t="str">
        <f>Info!C2</f>
        <v>Terabank</v>
      </c>
      <c r="C1" s="447"/>
      <c r="D1" s="447"/>
      <c r="E1" s="447"/>
      <c r="F1" s="447"/>
      <c r="G1" s="447"/>
      <c r="H1" s="447"/>
    </row>
    <row r="2" spans="1:8">
      <c r="A2" s="348" t="s">
        <v>31</v>
      </c>
      <c r="B2" s="432">
        <f>'1. key ratios'!B2</f>
        <v>45382</v>
      </c>
      <c r="C2" s="447"/>
      <c r="D2" s="447"/>
      <c r="E2" s="447"/>
      <c r="F2" s="447"/>
      <c r="G2" s="447"/>
      <c r="H2" s="447"/>
    </row>
    <row r="3" spans="1:8">
      <c r="A3" s="349" t="s">
        <v>434</v>
      </c>
      <c r="B3" s="447"/>
      <c r="C3" s="447"/>
      <c r="D3" s="447"/>
      <c r="E3" s="447"/>
      <c r="F3" s="447"/>
      <c r="G3" s="447"/>
      <c r="H3" s="447"/>
    </row>
    <row r="4" spans="1:8">
      <c r="A4" s="448"/>
      <c r="B4" s="447"/>
      <c r="C4" s="446" t="s">
        <v>0</v>
      </c>
      <c r="D4" s="446" t="s">
        <v>1</v>
      </c>
      <c r="E4" s="446" t="s">
        <v>2</v>
      </c>
      <c r="F4" s="446" t="s">
        <v>3</v>
      </c>
      <c r="G4" s="446" t="s">
        <v>4</v>
      </c>
      <c r="H4" s="446" t="s">
        <v>5</v>
      </c>
    </row>
    <row r="5" spans="1:8" ht="41.45" customHeight="1">
      <c r="A5" s="603" t="s">
        <v>425</v>
      </c>
      <c r="B5" s="604"/>
      <c r="C5" s="617" t="s">
        <v>426</v>
      </c>
      <c r="D5" s="617"/>
      <c r="E5" s="617" t="s">
        <v>663</v>
      </c>
      <c r="F5" s="615" t="s">
        <v>427</v>
      </c>
      <c r="G5" s="615" t="s">
        <v>428</v>
      </c>
      <c r="H5" s="444" t="s">
        <v>662</v>
      </c>
    </row>
    <row r="6" spans="1:8" ht="25.5">
      <c r="A6" s="607"/>
      <c r="B6" s="608"/>
      <c r="C6" s="445" t="s">
        <v>429</v>
      </c>
      <c r="D6" s="445" t="s">
        <v>430</v>
      </c>
      <c r="E6" s="617"/>
      <c r="F6" s="616"/>
      <c r="G6" s="616"/>
      <c r="H6" s="444" t="s">
        <v>661</v>
      </c>
    </row>
    <row r="7" spans="1:8">
      <c r="A7" s="436">
        <v>1</v>
      </c>
      <c r="B7" s="451" t="s">
        <v>522</v>
      </c>
      <c r="C7" s="436">
        <v>1111856.7456</v>
      </c>
      <c r="D7" s="436">
        <v>308756488.93674046</v>
      </c>
      <c r="E7" s="436">
        <v>1023001.5274999996</v>
      </c>
      <c r="F7" s="436">
        <v>0</v>
      </c>
      <c r="G7" s="436">
        <v>0</v>
      </c>
      <c r="H7" s="435">
        <f t="shared" ref="H7:H34" si="0">C7+D7-E7-F7</f>
        <v>308845344.15484047</v>
      </c>
    </row>
    <row r="8" spans="1:8">
      <c r="A8" s="436">
        <v>2</v>
      </c>
      <c r="B8" s="451" t="s">
        <v>435</v>
      </c>
      <c r="C8" s="436">
        <v>1057782.8004999999</v>
      </c>
      <c r="D8" s="436">
        <v>54160823.836999983</v>
      </c>
      <c r="E8" s="436">
        <v>775132.5000877392</v>
      </c>
      <c r="F8" s="436">
        <v>0</v>
      </c>
      <c r="G8" s="436">
        <v>0</v>
      </c>
      <c r="H8" s="435">
        <f t="shared" si="0"/>
        <v>54443474.137412243</v>
      </c>
    </row>
    <row r="9" spans="1:8">
      <c r="A9" s="436">
        <v>3</v>
      </c>
      <c r="B9" s="451" t="s">
        <v>436</v>
      </c>
      <c r="C9" s="436">
        <v>0</v>
      </c>
      <c r="D9" s="436">
        <v>24056181.709899999</v>
      </c>
      <c r="E9" s="436">
        <v>56.228999999999999</v>
      </c>
      <c r="F9" s="436">
        <v>0</v>
      </c>
      <c r="G9" s="436">
        <v>0</v>
      </c>
      <c r="H9" s="435">
        <f t="shared" si="0"/>
        <v>24056125.480900001</v>
      </c>
    </row>
    <row r="10" spans="1:8">
      <c r="A10" s="436">
        <v>4</v>
      </c>
      <c r="B10" s="451" t="s">
        <v>523</v>
      </c>
      <c r="C10" s="436">
        <v>4254196.1179999998</v>
      </c>
      <c r="D10" s="436">
        <v>120568013.51178764</v>
      </c>
      <c r="E10" s="436">
        <v>1684811.0940228226</v>
      </c>
      <c r="F10" s="436">
        <v>0</v>
      </c>
      <c r="G10" s="436">
        <v>0</v>
      </c>
      <c r="H10" s="435">
        <f t="shared" si="0"/>
        <v>123137398.53576481</v>
      </c>
    </row>
    <row r="11" spans="1:8">
      <c r="A11" s="436">
        <v>5</v>
      </c>
      <c r="B11" s="451" t="s">
        <v>437</v>
      </c>
      <c r="C11" s="436">
        <v>3572622.8898000005</v>
      </c>
      <c r="D11" s="436">
        <v>78703858.127100036</v>
      </c>
      <c r="E11" s="436">
        <v>1584485.9733000004</v>
      </c>
      <c r="F11" s="436">
        <v>0</v>
      </c>
      <c r="G11" s="436">
        <v>0</v>
      </c>
      <c r="H11" s="435">
        <f t="shared" si="0"/>
        <v>80691995.043600038</v>
      </c>
    </row>
    <row r="12" spans="1:8">
      <c r="A12" s="436">
        <v>6</v>
      </c>
      <c r="B12" s="451" t="s">
        <v>438</v>
      </c>
      <c r="C12" s="436">
        <v>2081528.8983000002</v>
      </c>
      <c r="D12" s="436">
        <v>35750746.516041622</v>
      </c>
      <c r="E12" s="436">
        <v>1550966.466920052</v>
      </c>
      <c r="F12" s="436">
        <v>0</v>
      </c>
      <c r="G12" s="436">
        <v>0</v>
      </c>
      <c r="H12" s="435">
        <f t="shared" si="0"/>
        <v>36281308.947421566</v>
      </c>
    </row>
    <row r="13" spans="1:8">
      <c r="A13" s="436">
        <v>7</v>
      </c>
      <c r="B13" s="451" t="s">
        <v>439</v>
      </c>
      <c r="C13" s="436">
        <v>2025060.2881</v>
      </c>
      <c r="D13" s="436">
        <v>84914945.066533402</v>
      </c>
      <c r="E13" s="436">
        <v>1915640.3517609085</v>
      </c>
      <c r="F13" s="436">
        <v>0</v>
      </c>
      <c r="G13" s="436">
        <v>0</v>
      </c>
      <c r="H13" s="435">
        <f t="shared" si="0"/>
        <v>85024365.002872497</v>
      </c>
    </row>
    <row r="14" spans="1:8">
      <c r="A14" s="436">
        <v>8</v>
      </c>
      <c r="B14" s="451" t="s">
        <v>440</v>
      </c>
      <c r="C14" s="436">
        <v>1300902.5164000001</v>
      </c>
      <c r="D14" s="436">
        <v>55482915.668899983</v>
      </c>
      <c r="E14" s="436">
        <v>1012985.178600001</v>
      </c>
      <c r="F14" s="436">
        <v>0</v>
      </c>
      <c r="G14" s="436">
        <v>0</v>
      </c>
      <c r="H14" s="435">
        <f t="shared" si="0"/>
        <v>55770833.006699987</v>
      </c>
    </row>
    <row r="15" spans="1:8">
      <c r="A15" s="436">
        <v>9</v>
      </c>
      <c r="B15" s="451" t="s">
        <v>441</v>
      </c>
      <c r="C15" s="436">
        <v>159231.63</v>
      </c>
      <c r="D15" s="436">
        <v>28135393.33239999</v>
      </c>
      <c r="E15" s="436">
        <v>126956.28420000002</v>
      </c>
      <c r="F15" s="436">
        <v>0</v>
      </c>
      <c r="G15" s="436">
        <v>0</v>
      </c>
      <c r="H15" s="435">
        <f t="shared" si="0"/>
        <v>28167668.678199988</v>
      </c>
    </row>
    <row r="16" spans="1:8">
      <c r="A16" s="436">
        <v>10</v>
      </c>
      <c r="B16" s="451" t="s">
        <v>442</v>
      </c>
      <c r="C16" s="436">
        <v>831930.97450000001</v>
      </c>
      <c r="D16" s="436">
        <v>16261719.667300005</v>
      </c>
      <c r="E16" s="436">
        <v>625098.90659999964</v>
      </c>
      <c r="F16" s="436">
        <v>0</v>
      </c>
      <c r="G16" s="436">
        <v>0</v>
      </c>
      <c r="H16" s="435">
        <f t="shared" si="0"/>
        <v>16468551.735200005</v>
      </c>
    </row>
    <row r="17" spans="1:8">
      <c r="A17" s="436">
        <v>11</v>
      </c>
      <c r="B17" s="451" t="s">
        <v>443</v>
      </c>
      <c r="C17" s="436">
        <v>1073829.2633</v>
      </c>
      <c r="D17" s="436">
        <v>9732107.0625000019</v>
      </c>
      <c r="E17" s="436">
        <v>586775.88210000028</v>
      </c>
      <c r="F17" s="436">
        <v>0</v>
      </c>
      <c r="G17" s="436">
        <v>0</v>
      </c>
      <c r="H17" s="435">
        <f t="shared" si="0"/>
        <v>10219160.443700001</v>
      </c>
    </row>
    <row r="18" spans="1:8">
      <c r="A18" s="436">
        <v>12</v>
      </c>
      <c r="B18" s="451" t="s">
        <v>444</v>
      </c>
      <c r="C18" s="436">
        <v>4413745.5659000007</v>
      </c>
      <c r="D18" s="436">
        <v>84809385.671463862</v>
      </c>
      <c r="E18" s="436">
        <v>2747652.2310098386</v>
      </c>
      <c r="F18" s="436">
        <v>0</v>
      </c>
      <c r="G18" s="436">
        <v>0</v>
      </c>
      <c r="H18" s="435">
        <f t="shared" si="0"/>
        <v>86475479.006354019</v>
      </c>
    </row>
    <row r="19" spans="1:8">
      <c r="A19" s="436">
        <v>13</v>
      </c>
      <c r="B19" s="451" t="s">
        <v>445</v>
      </c>
      <c r="C19" s="436">
        <v>1255332.4694999997</v>
      </c>
      <c r="D19" s="436">
        <v>27446804.996799983</v>
      </c>
      <c r="E19" s="436">
        <v>854359.52666493761</v>
      </c>
      <c r="F19" s="436">
        <v>0</v>
      </c>
      <c r="G19" s="436">
        <v>0</v>
      </c>
      <c r="H19" s="435">
        <f t="shared" si="0"/>
        <v>27847777.939635042</v>
      </c>
    </row>
    <row r="20" spans="1:8">
      <c r="A20" s="436">
        <v>14</v>
      </c>
      <c r="B20" s="451" t="s">
        <v>446</v>
      </c>
      <c r="C20" s="436">
        <v>6603318.8935000012</v>
      </c>
      <c r="D20" s="436">
        <v>116959805.83430003</v>
      </c>
      <c r="E20" s="436">
        <v>3396222.6876835157</v>
      </c>
      <c r="F20" s="436">
        <v>0</v>
      </c>
      <c r="G20" s="436">
        <v>0</v>
      </c>
      <c r="H20" s="435">
        <f t="shared" si="0"/>
        <v>120166902.0401165</v>
      </c>
    </row>
    <row r="21" spans="1:8">
      <c r="A21" s="436">
        <v>15</v>
      </c>
      <c r="B21" s="451" t="s">
        <v>447</v>
      </c>
      <c r="C21" s="436">
        <v>169486.36910000004</v>
      </c>
      <c r="D21" s="436">
        <v>35318283.006700009</v>
      </c>
      <c r="E21" s="436">
        <v>321825.65169999999</v>
      </c>
      <c r="F21" s="436">
        <v>0</v>
      </c>
      <c r="G21" s="436">
        <v>0</v>
      </c>
      <c r="H21" s="435">
        <f t="shared" si="0"/>
        <v>35165943.724100009</v>
      </c>
    </row>
    <row r="22" spans="1:8">
      <c r="A22" s="436">
        <v>16</v>
      </c>
      <c r="B22" s="451" t="s">
        <v>448</v>
      </c>
      <c r="C22" s="436">
        <v>0</v>
      </c>
      <c r="D22" s="436">
        <v>254507.75040000002</v>
      </c>
      <c r="E22" s="436">
        <v>781.17669999999998</v>
      </c>
      <c r="F22" s="436">
        <v>0</v>
      </c>
      <c r="G22" s="436">
        <v>0</v>
      </c>
      <c r="H22" s="435">
        <f t="shared" si="0"/>
        <v>253726.57370000001</v>
      </c>
    </row>
    <row r="23" spans="1:8">
      <c r="A23" s="436">
        <v>17</v>
      </c>
      <c r="B23" s="451" t="s">
        <v>526</v>
      </c>
      <c r="C23" s="436">
        <v>993.5</v>
      </c>
      <c r="D23" s="436">
        <v>3435543.425400001</v>
      </c>
      <c r="E23" s="436">
        <v>77520.382199999964</v>
      </c>
      <c r="F23" s="436">
        <v>0</v>
      </c>
      <c r="G23" s="436">
        <v>0</v>
      </c>
      <c r="H23" s="435">
        <f t="shared" si="0"/>
        <v>3359016.5432000011</v>
      </c>
    </row>
    <row r="24" spans="1:8">
      <c r="A24" s="436">
        <v>18</v>
      </c>
      <c r="B24" s="451" t="s">
        <v>449</v>
      </c>
      <c r="C24" s="436">
        <v>8268.58</v>
      </c>
      <c r="D24" s="436">
        <v>15940247.916800002</v>
      </c>
      <c r="E24" s="436">
        <v>25207.604200000005</v>
      </c>
      <c r="F24" s="436">
        <v>0</v>
      </c>
      <c r="G24" s="436">
        <v>0</v>
      </c>
      <c r="H24" s="435">
        <f t="shared" si="0"/>
        <v>15923308.892600002</v>
      </c>
    </row>
    <row r="25" spans="1:8">
      <c r="A25" s="436">
        <v>19</v>
      </c>
      <c r="B25" s="451" t="s">
        <v>450</v>
      </c>
      <c r="C25" s="436">
        <v>37673.14</v>
      </c>
      <c r="D25" s="436">
        <v>2484710.9602999999</v>
      </c>
      <c r="E25" s="436">
        <v>39576.103999999999</v>
      </c>
      <c r="F25" s="436">
        <v>0</v>
      </c>
      <c r="G25" s="436">
        <v>0</v>
      </c>
      <c r="H25" s="435">
        <f t="shared" si="0"/>
        <v>2482807.9963000002</v>
      </c>
    </row>
    <row r="26" spans="1:8">
      <c r="A26" s="436">
        <v>20</v>
      </c>
      <c r="B26" s="451" t="s">
        <v>525</v>
      </c>
      <c r="C26" s="436">
        <v>231514.36860000002</v>
      </c>
      <c r="D26" s="436">
        <v>34900858.353800029</v>
      </c>
      <c r="E26" s="436">
        <v>316690.80788791989</v>
      </c>
      <c r="F26" s="436">
        <v>0</v>
      </c>
      <c r="G26" s="436">
        <v>0</v>
      </c>
      <c r="H26" s="435">
        <f t="shared" si="0"/>
        <v>34815681.914512113</v>
      </c>
    </row>
    <row r="27" spans="1:8">
      <c r="A27" s="436">
        <v>21</v>
      </c>
      <c r="B27" s="451" t="s">
        <v>451</v>
      </c>
      <c r="C27" s="436">
        <v>70340.100000000006</v>
      </c>
      <c r="D27" s="436">
        <v>3765147.5292000002</v>
      </c>
      <c r="E27" s="436">
        <v>109459.45819999999</v>
      </c>
      <c r="F27" s="436">
        <v>0</v>
      </c>
      <c r="G27" s="436">
        <v>0</v>
      </c>
      <c r="H27" s="435">
        <f t="shared" si="0"/>
        <v>3726028.1710000001</v>
      </c>
    </row>
    <row r="28" spans="1:8">
      <c r="A28" s="436">
        <v>22</v>
      </c>
      <c r="B28" s="451" t="s">
        <v>452</v>
      </c>
      <c r="C28" s="436">
        <v>567638.7365</v>
      </c>
      <c r="D28" s="436">
        <v>1226110.0424000002</v>
      </c>
      <c r="E28" s="436">
        <v>319509.55890000012</v>
      </c>
      <c r="F28" s="436">
        <v>0</v>
      </c>
      <c r="G28" s="436">
        <v>0</v>
      </c>
      <c r="H28" s="435">
        <f t="shared" si="0"/>
        <v>1474239.2200000002</v>
      </c>
    </row>
    <row r="29" spans="1:8">
      <c r="A29" s="436">
        <v>23</v>
      </c>
      <c r="B29" s="451" t="s">
        <v>453</v>
      </c>
      <c r="C29" s="436">
        <v>5615511.6939000022</v>
      </c>
      <c r="D29" s="436">
        <v>162208662.53939861</v>
      </c>
      <c r="E29" s="436">
        <v>3355728.3990098434</v>
      </c>
      <c r="F29" s="436">
        <v>0</v>
      </c>
      <c r="G29" s="436">
        <v>0</v>
      </c>
      <c r="H29" s="435">
        <f t="shared" si="0"/>
        <v>164468445.83428875</v>
      </c>
    </row>
    <row r="30" spans="1:8">
      <c r="A30" s="436">
        <v>24</v>
      </c>
      <c r="B30" s="451" t="s">
        <v>524</v>
      </c>
      <c r="C30" s="436">
        <v>5209868.2471999992</v>
      </c>
      <c r="D30" s="436">
        <v>160805292.01870006</v>
      </c>
      <c r="E30" s="436">
        <v>4513030.0702303443</v>
      </c>
      <c r="F30" s="436">
        <v>0</v>
      </c>
      <c r="G30" s="436">
        <v>0</v>
      </c>
      <c r="H30" s="435">
        <f t="shared" si="0"/>
        <v>161502130.19566974</v>
      </c>
    </row>
    <row r="31" spans="1:8">
      <c r="A31" s="436">
        <v>25</v>
      </c>
      <c r="B31" s="451" t="s">
        <v>454</v>
      </c>
      <c r="C31" s="436">
        <v>2299868.3568999986</v>
      </c>
      <c r="D31" s="436">
        <v>53095732.888099968</v>
      </c>
      <c r="E31" s="436">
        <v>1501690.1612000018</v>
      </c>
      <c r="F31" s="436">
        <v>0</v>
      </c>
      <c r="G31" s="436">
        <v>0</v>
      </c>
      <c r="H31" s="435">
        <f t="shared" si="0"/>
        <v>53893911.083799966</v>
      </c>
    </row>
    <row r="32" spans="1:8">
      <c r="A32" s="436">
        <v>26</v>
      </c>
      <c r="B32" s="451" t="s">
        <v>521</v>
      </c>
      <c r="C32" s="436">
        <v>4392110.4338999977</v>
      </c>
      <c r="D32" s="436">
        <v>41547524.597699963</v>
      </c>
      <c r="E32" s="436">
        <v>2706430.7623999994</v>
      </c>
      <c r="F32" s="436">
        <v>0</v>
      </c>
      <c r="G32" s="436">
        <v>1008067.7683837811</v>
      </c>
      <c r="H32" s="435">
        <f t="shared" si="0"/>
        <v>43233204.26919996</v>
      </c>
    </row>
    <row r="33" spans="1:8">
      <c r="A33" s="436">
        <v>27</v>
      </c>
      <c r="B33" s="436" t="s">
        <v>455</v>
      </c>
      <c r="C33" s="436">
        <v>20440124.823426809</v>
      </c>
      <c r="D33" s="436">
        <v>130688916.17252466</v>
      </c>
      <c r="E33" s="436">
        <v>0</v>
      </c>
      <c r="F33" s="436">
        <v>0</v>
      </c>
      <c r="G33" s="436">
        <v>0</v>
      </c>
      <c r="H33" s="435">
        <f t="shared" si="0"/>
        <v>151129040.99595147</v>
      </c>
    </row>
    <row r="34" spans="1:8">
      <c r="A34" s="436">
        <v>28</v>
      </c>
      <c r="B34" s="440" t="s">
        <v>64</v>
      </c>
      <c r="C34" s="440">
        <f>SUM(C7:C33)</f>
        <v>68784737.402926803</v>
      </c>
      <c r="D34" s="440">
        <f>SUM(D7:D33)</f>
        <v>1691410727.1401904</v>
      </c>
      <c r="E34" s="440">
        <f>SUM(E7:E33)</f>
        <v>31171594.976077922</v>
      </c>
      <c r="F34" s="440">
        <f>SUM(F7:F33)</f>
        <v>0</v>
      </c>
      <c r="G34" s="440">
        <f>SUM(G7:G33)</f>
        <v>1008067.7683837811</v>
      </c>
      <c r="H34" s="435">
        <f t="shared" si="0"/>
        <v>1729023869.567039</v>
      </c>
    </row>
    <row r="36" spans="1:8">
      <c r="B36" s="450"/>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92D050"/>
  </sheetPr>
  <dimension ref="A1:D15"/>
  <sheetViews>
    <sheetView showGridLines="0" zoomScaleNormal="100" workbookViewId="0"/>
  </sheetViews>
  <sheetFormatPr defaultColWidth="9.140625" defaultRowHeight="12.75"/>
  <cols>
    <col min="1" max="1" width="11.85546875" style="350" bestFit="1" customWidth="1"/>
    <col min="2" max="2" width="108" style="350" bestFit="1" customWidth="1"/>
    <col min="3" max="3" width="35.5703125" style="350" customWidth="1"/>
    <col min="4" max="4" width="38.42578125" style="350" customWidth="1"/>
    <col min="5" max="16384" width="9.140625" style="350"/>
  </cols>
  <sheetData>
    <row r="1" spans="1:4" ht="13.5">
      <c r="A1" s="348" t="s">
        <v>30</v>
      </c>
      <c r="B1" s="433" t="str">
        <f>Info!C2</f>
        <v>Terabank</v>
      </c>
    </row>
    <row r="2" spans="1:4">
      <c r="A2" s="348" t="s">
        <v>31</v>
      </c>
      <c r="B2" s="432">
        <f>'1. key ratios'!B2</f>
        <v>45382</v>
      </c>
    </row>
    <row r="3" spans="1:4">
      <c r="A3" s="349" t="s">
        <v>456</v>
      </c>
    </row>
    <row r="5" spans="1:4">
      <c r="A5" s="618" t="s">
        <v>670</v>
      </c>
      <c r="B5" s="618"/>
      <c r="C5" s="431" t="s">
        <v>473</v>
      </c>
      <c r="D5" s="431" t="s">
        <v>514</v>
      </c>
    </row>
    <row r="6" spans="1:4">
      <c r="A6" s="459">
        <v>1</v>
      </c>
      <c r="B6" s="452" t="s">
        <v>669</v>
      </c>
      <c r="C6" s="454">
        <v>32957405.694317743</v>
      </c>
      <c r="D6" s="454">
        <v>182441.63834425117</v>
      </c>
    </row>
    <row r="7" spans="1:4">
      <c r="A7" s="456">
        <v>2</v>
      </c>
      <c r="B7" s="452" t="s">
        <v>668</v>
      </c>
      <c r="C7" s="454">
        <v>10013663.545102529</v>
      </c>
      <c r="D7" s="454">
        <v>-2056.5856466781697</v>
      </c>
    </row>
    <row r="8" spans="1:4">
      <c r="A8" s="458">
        <v>2.1</v>
      </c>
      <c r="B8" s="457" t="s">
        <v>529</v>
      </c>
      <c r="C8" s="454">
        <v>598559.33076411439</v>
      </c>
      <c r="D8" s="454">
        <v>-2056.5856466781697</v>
      </c>
    </row>
    <row r="9" spans="1:4">
      <c r="A9" s="458">
        <v>2.2000000000000002</v>
      </c>
      <c r="B9" s="457" t="s">
        <v>527</v>
      </c>
      <c r="C9" s="454">
        <v>9415104.2143384144</v>
      </c>
      <c r="D9" s="454">
        <v>0</v>
      </c>
    </row>
    <row r="10" spans="1:4">
      <c r="A10" s="459">
        <v>3</v>
      </c>
      <c r="B10" s="452" t="s">
        <v>667</v>
      </c>
      <c r="C10" s="454">
        <v>12146031.467826717</v>
      </c>
      <c r="D10" s="454">
        <v>0</v>
      </c>
    </row>
    <row r="11" spans="1:4">
      <c r="A11" s="458">
        <v>3.1</v>
      </c>
      <c r="B11" s="457" t="s">
        <v>458</v>
      </c>
      <c r="C11" s="454">
        <v>833789.86588226655</v>
      </c>
      <c r="D11" s="454">
        <v>0</v>
      </c>
    </row>
    <row r="12" spans="1:4">
      <c r="A12" s="458">
        <v>3.2</v>
      </c>
      <c r="B12" s="457" t="s">
        <v>666</v>
      </c>
      <c r="C12" s="454">
        <v>1313838.5273941779</v>
      </c>
      <c r="D12" s="454">
        <v>0</v>
      </c>
    </row>
    <row r="13" spans="1:4">
      <c r="A13" s="458">
        <v>3.3</v>
      </c>
      <c r="B13" s="457" t="s">
        <v>528</v>
      </c>
      <c r="C13" s="454">
        <v>9998403.074550271</v>
      </c>
      <c r="D13" s="454">
        <v>0</v>
      </c>
    </row>
    <row r="14" spans="1:4">
      <c r="A14" s="456">
        <v>4</v>
      </c>
      <c r="B14" s="455" t="s">
        <v>665</v>
      </c>
      <c r="C14" s="454">
        <v>166172.18454402941</v>
      </c>
      <c r="D14" s="454">
        <v>0</v>
      </c>
    </row>
    <row r="15" spans="1:4">
      <c r="A15" s="453">
        <v>5</v>
      </c>
      <c r="B15" s="452" t="s">
        <v>664</v>
      </c>
      <c r="C15" s="424">
        <f>C6+C7-C10+C14</f>
        <v>30991209.956137586</v>
      </c>
      <c r="D15" s="424">
        <f>D6+D7-D10+D14</f>
        <v>180385.052697573</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92D050"/>
  </sheetPr>
  <dimension ref="A1:D23"/>
  <sheetViews>
    <sheetView showGridLines="0" zoomScaleNormal="100" workbookViewId="0"/>
  </sheetViews>
  <sheetFormatPr defaultColWidth="9.140625" defaultRowHeight="12.75"/>
  <cols>
    <col min="1" max="1" width="11.85546875" style="350" bestFit="1" customWidth="1"/>
    <col min="2" max="2" width="128.85546875" style="350" bestFit="1" customWidth="1"/>
    <col min="3" max="3" width="37" style="350" customWidth="1"/>
    <col min="4" max="4" width="50.5703125" style="350" customWidth="1"/>
    <col min="5" max="16384" width="9.140625" style="350"/>
  </cols>
  <sheetData>
    <row r="1" spans="1:4" ht="13.5">
      <c r="A1" s="348" t="s">
        <v>30</v>
      </c>
      <c r="B1" s="433" t="str">
        <f>Info!C2</f>
        <v>Terabank</v>
      </c>
    </row>
    <row r="2" spans="1:4">
      <c r="A2" s="348" t="s">
        <v>31</v>
      </c>
      <c r="B2" s="432">
        <f>'1. key ratios'!B2</f>
        <v>45382</v>
      </c>
    </row>
    <row r="3" spans="1:4">
      <c r="A3" s="349" t="s">
        <v>460</v>
      </c>
    </row>
    <row r="4" spans="1:4">
      <c r="A4" s="349"/>
    </row>
    <row r="5" spans="1:4" ht="15" customHeight="1">
      <c r="A5" s="619" t="s">
        <v>530</v>
      </c>
      <c r="B5" s="620"/>
      <c r="C5" s="623" t="s">
        <v>461</v>
      </c>
      <c r="D5" s="623" t="s">
        <v>462</v>
      </c>
    </row>
    <row r="6" spans="1:4">
      <c r="A6" s="621"/>
      <c r="B6" s="622"/>
      <c r="C6" s="623"/>
      <c r="D6" s="623"/>
    </row>
    <row r="7" spans="1:4">
      <c r="A7" s="424">
        <v>1</v>
      </c>
      <c r="B7" s="424" t="s">
        <v>457</v>
      </c>
      <c r="C7" s="454">
        <v>46365338.568099953</v>
      </c>
      <c r="D7" s="460"/>
    </row>
    <row r="8" spans="1:4">
      <c r="A8" s="454">
        <v>2</v>
      </c>
      <c r="B8" s="454" t="s">
        <v>463</v>
      </c>
      <c r="C8" s="454">
        <v>12719403.112098185</v>
      </c>
      <c r="D8" s="460"/>
    </row>
    <row r="9" spans="1:4">
      <c r="A9" s="454">
        <v>3</v>
      </c>
      <c r="B9" s="463" t="s">
        <v>673</v>
      </c>
      <c r="C9" s="454">
        <v>30201.428335360048</v>
      </c>
      <c r="D9" s="460"/>
    </row>
    <row r="10" spans="1:4">
      <c r="A10" s="454">
        <v>4</v>
      </c>
      <c r="B10" s="454" t="s">
        <v>464</v>
      </c>
      <c r="C10" s="454">
        <v>8205905.3990335464</v>
      </c>
      <c r="D10" s="460"/>
    </row>
    <row r="11" spans="1:4">
      <c r="A11" s="454">
        <v>5</v>
      </c>
      <c r="B11" s="462" t="s">
        <v>672</v>
      </c>
      <c r="C11" s="454">
        <v>4458180.1395000797</v>
      </c>
      <c r="D11" s="460"/>
    </row>
    <row r="12" spans="1:4">
      <c r="A12" s="454">
        <v>6</v>
      </c>
      <c r="B12" s="462" t="s">
        <v>465</v>
      </c>
      <c r="C12" s="454">
        <v>2429825.7595243002</v>
      </c>
      <c r="D12" s="460"/>
    </row>
    <row r="13" spans="1:4">
      <c r="A13" s="454">
        <v>7</v>
      </c>
      <c r="B13" s="462" t="s">
        <v>468</v>
      </c>
      <c r="C13" s="454">
        <v>1198649.1924855998</v>
      </c>
      <c r="D13" s="460"/>
    </row>
    <row r="14" spans="1:4">
      <c r="A14" s="454">
        <v>8</v>
      </c>
      <c r="B14" s="462" t="s">
        <v>466</v>
      </c>
      <c r="C14" s="454">
        <v>0</v>
      </c>
      <c r="D14" s="454"/>
    </row>
    <row r="15" spans="1:4">
      <c r="A15" s="454">
        <v>9</v>
      </c>
      <c r="B15" s="462" t="s">
        <v>467</v>
      </c>
      <c r="C15" s="454">
        <v>0</v>
      </c>
      <c r="D15" s="454"/>
    </row>
    <row r="16" spans="1:4">
      <c r="A16" s="454">
        <v>10</v>
      </c>
      <c r="B16" s="462" t="s">
        <v>469</v>
      </c>
      <c r="C16" s="454">
        <v>0</v>
      </c>
      <c r="D16" s="454"/>
    </row>
    <row r="17" spans="1:4">
      <c r="A17" s="454">
        <v>11</v>
      </c>
      <c r="B17" s="462" t="s">
        <v>671</v>
      </c>
      <c r="C17" s="454">
        <v>119250.30752356036</v>
      </c>
      <c r="D17" s="460"/>
    </row>
    <row r="18" spans="1:4">
      <c r="A18" s="424">
        <v>12</v>
      </c>
      <c r="B18" s="461" t="s">
        <v>459</v>
      </c>
      <c r="C18" s="424">
        <f>C7+C8+C9-C10</f>
        <v>50909037.709499955</v>
      </c>
      <c r="D18" s="460"/>
    </row>
    <row r="21" spans="1:4">
      <c r="B21" s="348"/>
    </row>
    <row r="22" spans="1:4">
      <c r="B22" s="348"/>
    </row>
    <row r="23" spans="1:4">
      <c r="B23" s="34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92D050"/>
  </sheetPr>
  <dimension ref="A1:AB28"/>
  <sheetViews>
    <sheetView showGridLines="0" zoomScaleNormal="100" workbookViewId="0"/>
  </sheetViews>
  <sheetFormatPr defaultColWidth="9.140625" defaultRowHeight="12.75"/>
  <cols>
    <col min="1" max="1" width="11.85546875" style="447" bestFit="1" customWidth="1"/>
    <col min="2" max="2" width="63.85546875" style="447" customWidth="1"/>
    <col min="3" max="3" width="15.5703125" style="447" customWidth="1"/>
    <col min="4" max="18" width="22.28515625" style="447" customWidth="1"/>
    <col min="19" max="19" width="23.28515625" style="447" bestFit="1" customWidth="1"/>
    <col min="20" max="26" width="22.28515625" style="447" customWidth="1"/>
    <col min="27" max="27" width="23.28515625" style="447" bestFit="1" customWidth="1"/>
    <col min="28" max="28" width="20" style="447" customWidth="1"/>
    <col min="29" max="16384" width="9.140625" style="447"/>
  </cols>
  <sheetData>
    <row r="1" spans="1:28" ht="13.5">
      <c r="A1" s="348" t="s">
        <v>30</v>
      </c>
      <c r="B1" s="433" t="str">
        <f>Info!C2</f>
        <v>Terabank</v>
      </c>
    </row>
    <row r="2" spans="1:28">
      <c r="A2" s="348" t="s">
        <v>31</v>
      </c>
      <c r="B2" s="432">
        <f>'1. key ratios'!B2</f>
        <v>45382</v>
      </c>
      <c r="C2" s="448"/>
    </row>
    <row r="3" spans="1:28">
      <c r="A3" s="349" t="s">
        <v>470</v>
      </c>
    </row>
    <row r="5" spans="1:28" ht="15" customHeight="1">
      <c r="A5" s="625" t="s">
        <v>685</v>
      </c>
      <c r="B5" s="626"/>
      <c r="C5" s="631" t="s">
        <v>471</v>
      </c>
      <c r="D5" s="632"/>
      <c r="E5" s="632"/>
      <c r="F5" s="632"/>
      <c r="G5" s="632"/>
      <c r="H5" s="632"/>
      <c r="I5" s="632"/>
      <c r="J5" s="632"/>
      <c r="K5" s="632"/>
      <c r="L5" s="632"/>
      <c r="M5" s="632"/>
      <c r="N5" s="632"/>
      <c r="O5" s="632"/>
      <c r="P5" s="632"/>
      <c r="Q5" s="632"/>
      <c r="R5" s="632"/>
      <c r="S5" s="632"/>
      <c r="T5" s="472"/>
      <c r="U5" s="472"/>
      <c r="V5" s="472"/>
      <c r="W5" s="472"/>
      <c r="X5" s="472"/>
      <c r="Y5" s="472"/>
      <c r="Z5" s="472"/>
      <c r="AA5" s="471"/>
      <c r="AB5" s="466"/>
    </row>
    <row r="6" spans="1:28" ht="12" customHeight="1">
      <c r="A6" s="627"/>
      <c r="B6" s="628"/>
      <c r="C6" s="633" t="s">
        <v>64</v>
      </c>
      <c r="D6" s="635" t="s">
        <v>684</v>
      </c>
      <c r="E6" s="635"/>
      <c r="F6" s="635"/>
      <c r="G6" s="635"/>
      <c r="H6" s="635" t="s">
        <v>683</v>
      </c>
      <c r="I6" s="635"/>
      <c r="J6" s="635"/>
      <c r="K6" s="635"/>
      <c r="L6" s="469"/>
      <c r="M6" s="636" t="s">
        <v>682</v>
      </c>
      <c r="N6" s="636"/>
      <c r="O6" s="636"/>
      <c r="P6" s="636"/>
      <c r="Q6" s="636"/>
      <c r="R6" s="636"/>
      <c r="S6" s="616"/>
      <c r="T6" s="470"/>
      <c r="U6" s="624" t="s">
        <v>681</v>
      </c>
      <c r="V6" s="624"/>
      <c r="W6" s="624"/>
      <c r="X6" s="624"/>
      <c r="Y6" s="624"/>
      <c r="Z6" s="624"/>
      <c r="AA6" s="617"/>
      <c r="AB6" s="469"/>
    </row>
    <row r="7" spans="1:28">
      <c r="A7" s="629"/>
      <c r="B7" s="630"/>
      <c r="C7" s="634"/>
      <c r="D7" s="468"/>
      <c r="E7" s="444" t="s">
        <v>472</v>
      </c>
      <c r="F7" s="444" t="s">
        <v>679</v>
      </c>
      <c r="G7" s="446" t="s">
        <v>680</v>
      </c>
      <c r="H7" s="448"/>
      <c r="I7" s="444" t="s">
        <v>472</v>
      </c>
      <c r="J7" s="444" t="s">
        <v>679</v>
      </c>
      <c r="K7" s="446" t="s">
        <v>680</v>
      </c>
      <c r="L7" s="467"/>
      <c r="M7" s="444" t="s">
        <v>472</v>
      </c>
      <c r="N7" s="444" t="s">
        <v>679</v>
      </c>
      <c r="O7" s="444" t="s">
        <v>678</v>
      </c>
      <c r="P7" s="444" t="s">
        <v>677</v>
      </c>
      <c r="Q7" s="444" t="s">
        <v>676</v>
      </c>
      <c r="R7" s="444" t="s">
        <v>675</v>
      </c>
      <c r="S7" s="444" t="s">
        <v>674</v>
      </c>
      <c r="T7" s="467"/>
      <c r="U7" s="444" t="s">
        <v>472</v>
      </c>
      <c r="V7" s="444" t="s">
        <v>679</v>
      </c>
      <c r="W7" s="444" t="s">
        <v>678</v>
      </c>
      <c r="X7" s="444" t="s">
        <v>677</v>
      </c>
      <c r="Y7" s="444" t="s">
        <v>676</v>
      </c>
      <c r="Z7" s="444" t="s">
        <v>675</v>
      </c>
      <c r="AA7" s="444" t="s">
        <v>674</v>
      </c>
      <c r="AB7" s="466"/>
    </row>
    <row r="8" spans="1:28">
      <c r="A8" s="465">
        <v>1</v>
      </c>
      <c r="B8" s="440" t="s">
        <v>473</v>
      </c>
      <c r="C8" s="440">
        <v>1322868902.0178235</v>
      </c>
      <c r="D8" s="440">
        <v>1208649788.0848489</v>
      </c>
      <c r="E8" s="440">
        <v>24946880.105075151</v>
      </c>
      <c r="F8" s="440">
        <v>0</v>
      </c>
      <c r="G8" s="440">
        <v>0</v>
      </c>
      <c r="H8" s="440">
        <v>65874501.323476918</v>
      </c>
      <c r="I8" s="440">
        <v>14071040.792799998</v>
      </c>
      <c r="J8" s="440">
        <v>16254188.272300001</v>
      </c>
      <c r="K8" s="440">
        <v>0</v>
      </c>
      <c r="L8" s="440">
        <v>48344612.609499976</v>
      </c>
      <c r="M8" s="440">
        <v>4952234.9957999988</v>
      </c>
      <c r="N8" s="440">
        <v>4285026.6706000008</v>
      </c>
      <c r="O8" s="440">
        <v>8257348.4746999964</v>
      </c>
      <c r="P8" s="440">
        <v>9936124.6849999968</v>
      </c>
      <c r="Q8" s="440">
        <v>6505341.7659000009</v>
      </c>
      <c r="R8" s="440">
        <v>1336841.1192999999</v>
      </c>
      <c r="S8" s="440">
        <v>0</v>
      </c>
      <c r="T8" s="436"/>
      <c r="U8" s="436">
        <v>0</v>
      </c>
      <c r="V8" s="436">
        <v>0</v>
      </c>
      <c r="W8" s="436">
        <v>0</v>
      </c>
      <c r="X8" s="436">
        <v>0</v>
      </c>
      <c r="Y8" s="436">
        <v>0</v>
      </c>
      <c r="Z8" s="436">
        <v>0</v>
      </c>
      <c r="AA8" s="436">
        <v>0</v>
      </c>
    </row>
    <row r="9" spans="1:28">
      <c r="A9" s="436">
        <v>1.1000000000000001</v>
      </c>
      <c r="B9" s="456" t="s">
        <v>474</v>
      </c>
      <c r="C9" s="436">
        <v>0</v>
      </c>
      <c r="D9" s="436">
        <v>0</v>
      </c>
      <c r="E9" s="436">
        <v>0</v>
      </c>
      <c r="F9" s="436">
        <v>0</v>
      </c>
      <c r="G9" s="436">
        <v>0</v>
      </c>
      <c r="H9" s="436">
        <v>0</v>
      </c>
      <c r="I9" s="436">
        <v>0</v>
      </c>
      <c r="J9" s="436">
        <v>0</v>
      </c>
      <c r="K9" s="436">
        <v>0</v>
      </c>
      <c r="L9" s="436">
        <v>0</v>
      </c>
      <c r="M9" s="436">
        <v>0</v>
      </c>
      <c r="N9" s="436">
        <v>0</v>
      </c>
      <c r="O9" s="436">
        <v>0</v>
      </c>
      <c r="P9" s="436">
        <v>0</v>
      </c>
      <c r="Q9" s="436">
        <v>0</v>
      </c>
      <c r="R9" s="436">
        <v>0</v>
      </c>
      <c r="S9" s="436">
        <v>0</v>
      </c>
      <c r="T9" s="436"/>
      <c r="U9" s="436">
        <v>0</v>
      </c>
      <c r="V9" s="436">
        <v>0</v>
      </c>
      <c r="W9" s="436">
        <v>0</v>
      </c>
      <c r="X9" s="436">
        <v>0</v>
      </c>
      <c r="Y9" s="436">
        <v>0</v>
      </c>
      <c r="Z9" s="436">
        <v>0</v>
      </c>
      <c r="AA9" s="436">
        <v>0</v>
      </c>
    </row>
    <row r="10" spans="1:28">
      <c r="A10" s="436">
        <v>1.2</v>
      </c>
      <c r="B10" s="456" t="s">
        <v>475</v>
      </c>
      <c r="C10" s="436">
        <v>0</v>
      </c>
      <c r="D10" s="436">
        <v>0</v>
      </c>
      <c r="E10" s="436">
        <v>0</v>
      </c>
      <c r="F10" s="436">
        <v>0</v>
      </c>
      <c r="G10" s="436">
        <v>0</v>
      </c>
      <c r="H10" s="436">
        <v>0</v>
      </c>
      <c r="I10" s="436">
        <v>0</v>
      </c>
      <c r="J10" s="436">
        <v>0</v>
      </c>
      <c r="K10" s="436">
        <v>0</v>
      </c>
      <c r="L10" s="436">
        <v>0</v>
      </c>
      <c r="M10" s="436">
        <v>0</v>
      </c>
      <c r="N10" s="436">
        <v>0</v>
      </c>
      <c r="O10" s="436">
        <v>0</v>
      </c>
      <c r="P10" s="436">
        <v>0</v>
      </c>
      <c r="Q10" s="436">
        <v>0</v>
      </c>
      <c r="R10" s="436">
        <v>0</v>
      </c>
      <c r="S10" s="436">
        <v>0</v>
      </c>
      <c r="T10" s="436"/>
      <c r="U10" s="436">
        <v>0</v>
      </c>
      <c r="V10" s="436">
        <v>0</v>
      </c>
      <c r="W10" s="436">
        <v>0</v>
      </c>
      <c r="X10" s="436">
        <v>0</v>
      </c>
      <c r="Y10" s="436">
        <v>0</v>
      </c>
      <c r="Z10" s="436">
        <v>0</v>
      </c>
      <c r="AA10" s="436">
        <v>0</v>
      </c>
    </row>
    <row r="11" spans="1:28">
      <c r="A11" s="436">
        <v>1.3</v>
      </c>
      <c r="B11" s="456" t="s">
        <v>476</v>
      </c>
      <c r="C11" s="436">
        <v>0</v>
      </c>
      <c r="D11" s="436">
        <v>0</v>
      </c>
      <c r="E11" s="436">
        <v>0</v>
      </c>
      <c r="F11" s="436">
        <v>0</v>
      </c>
      <c r="G11" s="436">
        <v>0</v>
      </c>
      <c r="H11" s="436">
        <v>0</v>
      </c>
      <c r="I11" s="436">
        <v>0</v>
      </c>
      <c r="J11" s="436">
        <v>0</v>
      </c>
      <c r="K11" s="436">
        <v>0</v>
      </c>
      <c r="L11" s="436">
        <v>0</v>
      </c>
      <c r="M11" s="436">
        <v>0</v>
      </c>
      <c r="N11" s="436">
        <v>0</v>
      </c>
      <c r="O11" s="436">
        <v>0</v>
      </c>
      <c r="P11" s="436">
        <v>0</v>
      </c>
      <c r="Q11" s="436">
        <v>0</v>
      </c>
      <c r="R11" s="436">
        <v>0</v>
      </c>
      <c r="S11" s="436">
        <v>0</v>
      </c>
      <c r="T11" s="436"/>
      <c r="U11" s="436">
        <v>0</v>
      </c>
      <c r="V11" s="436">
        <v>0</v>
      </c>
      <c r="W11" s="436">
        <v>0</v>
      </c>
      <c r="X11" s="436">
        <v>0</v>
      </c>
      <c r="Y11" s="436">
        <v>0</v>
      </c>
      <c r="Z11" s="436">
        <v>0</v>
      </c>
      <c r="AA11" s="436">
        <v>0</v>
      </c>
    </row>
    <row r="12" spans="1:28">
      <c r="A12" s="436">
        <v>1.4</v>
      </c>
      <c r="B12" s="456" t="s">
        <v>477</v>
      </c>
      <c r="C12" s="436">
        <v>25547196.746299997</v>
      </c>
      <c r="D12" s="436">
        <v>24643970.441299997</v>
      </c>
      <c r="E12" s="436">
        <v>0</v>
      </c>
      <c r="F12" s="436">
        <v>0</v>
      </c>
      <c r="G12" s="436">
        <v>0</v>
      </c>
      <c r="H12" s="436">
        <v>0</v>
      </c>
      <c r="I12" s="436">
        <v>0</v>
      </c>
      <c r="J12" s="436">
        <v>0</v>
      </c>
      <c r="K12" s="436">
        <v>0</v>
      </c>
      <c r="L12" s="436">
        <v>903226.30499999993</v>
      </c>
      <c r="M12" s="436">
        <v>0</v>
      </c>
      <c r="N12" s="436">
        <v>0</v>
      </c>
      <c r="O12" s="436">
        <v>0</v>
      </c>
      <c r="P12" s="436">
        <v>0</v>
      </c>
      <c r="Q12" s="436">
        <v>0</v>
      </c>
      <c r="R12" s="436">
        <v>0</v>
      </c>
      <c r="S12" s="436">
        <v>0</v>
      </c>
      <c r="T12" s="436"/>
      <c r="U12" s="436">
        <v>0</v>
      </c>
      <c r="V12" s="436">
        <v>0</v>
      </c>
      <c r="W12" s="436">
        <v>0</v>
      </c>
      <c r="X12" s="436">
        <v>0</v>
      </c>
      <c r="Y12" s="436">
        <v>0</v>
      </c>
      <c r="Z12" s="436">
        <v>0</v>
      </c>
      <c r="AA12" s="436">
        <v>0</v>
      </c>
    </row>
    <row r="13" spans="1:28">
      <c r="A13" s="436">
        <v>1.5</v>
      </c>
      <c r="B13" s="456" t="s">
        <v>478</v>
      </c>
      <c r="C13" s="436">
        <v>613452672.63093662</v>
      </c>
      <c r="D13" s="436">
        <v>564845078.60456026</v>
      </c>
      <c r="E13" s="436">
        <v>10052800.403486302</v>
      </c>
      <c r="F13" s="436">
        <v>0</v>
      </c>
      <c r="G13" s="436">
        <v>0</v>
      </c>
      <c r="H13" s="436">
        <v>31160882.094976939</v>
      </c>
      <c r="I13" s="436">
        <v>8318807.362999999</v>
      </c>
      <c r="J13" s="436">
        <v>6878637.2326000007</v>
      </c>
      <c r="K13" s="436">
        <v>0</v>
      </c>
      <c r="L13" s="436">
        <v>17446711.931399997</v>
      </c>
      <c r="M13" s="436">
        <v>3270609.9725999995</v>
      </c>
      <c r="N13" s="436">
        <v>839535.22829999984</v>
      </c>
      <c r="O13" s="436">
        <v>1357431.0419000001</v>
      </c>
      <c r="P13" s="436">
        <v>2823401.9469999997</v>
      </c>
      <c r="Q13" s="436">
        <v>3511726.2112000003</v>
      </c>
      <c r="R13" s="436">
        <v>1336841.1192999999</v>
      </c>
      <c r="S13" s="436">
        <v>0</v>
      </c>
      <c r="T13" s="436"/>
      <c r="U13" s="436">
        <v>0</v>
      </c>
      <c r="V13" s="436">
        <v>0</v>
      </c>
      <c r="W13" s="436">
        <v>0</v>
      </c>
      <c r="X13" s="436">
        <v>0</v>
      </c>
      <c r="Y13" s="436">
        <v>0</v>
      </c>
      <c r="Z13" s="436">
        <v>0</v>
      </c>
      <c r="AA13" s="436">
        <v>0</v>
      </c>
    </row>
    <row r="14" spans="1:28">
      <c r="A14" s="436">
        <v>1.6</v>
      </c>
      <c r="B14" s="456" t="s">
        <v>479</v>
      </c>
      <c r="C14" s="436">
        <v>683869032.64058685</v>
      </c>
      <c r="D14" s="436">
        <v>619160739.03898847</v>
      </c>
      <c r="E14" s="436">
        <v>14894079.701588847</v>
      </c>
      <c r="F14" s="436">
        <v>0</v>
      </c>
      <c r="G14" s="436">
        <v>0</v>
      </c>
      <c r="H14" s="436">
        <v>34713619.228499979</v>
      </c>
      <c r="I14" s="436">
        <v>5752233.4298</v>
      </c>
      <c r="J14" s="436">
        <v>9375551.0396999996</v>
      </c>
      <c r="K14" s="436">
        <v>0</v>
      </c>
      <c r="L14" s="436">
        <v>29994674.373099983</v>
      </c>
      <c r="M14" s="436">
        <v>1681625.0231999995</v>
      </c>
      <c r="N14" s="436">
        <v>3445491.4423000012</v>
      </c>
      <c r="O14" s="436">
        <v>6899917.4327999959</v>
      </c>
      <c r="P14" s="436">
        <v>7112722.7379999971</v>
      </c>
      <c r="Q14" s="436">
        <v>2993615.5547000007</v>
      </c>
      <c r="R14" s="436">
        <v>0</v>
      </c>
      <c r="S14" s="436">
        <v>0</v>
      </c>
      <c r="T14" s="436"/>
      <c r="U14" s="436">
        <v>0</v>
      </c>
      <c r="V14" s="436">
        <v>0</v>
      </c>
      <c r="W14" s="436">
        <v>0</v>
      </c>
      <c r="X14" s="436">
        <v>0</v>
      </c>
      <c r="Y14" s="436">
        <v>0</v>
      </c>
      <c r="Z14" s="436">
        <v>0</v>
      </c>
      <c r="AA14" s="436">
        <v>0</v>
      </c>
    </row>
    <row r="15" spans="1:28">
      <c r="A15" s="465">
        <v>2</v>
      </c>
      <c r="B15" s="440" t="s">
        <v>480</v>
      </c>
      <c r="C15" s="440">
        <v>161815076.32730243</v>
      </c>
      <c r="D15" s="440">
        <v>161815076.32730243</v>
      </c>
      <c r="E15" s="440">
        <v>0</v>
      </c>
      <c r="F15" s="440">
        <v>0</v>
      </c>
      <c r="G15" s="440">
        <v>0</v>
      </c>
      <c r="H15" s="440">
        <v>0</v>
      </c>
      <c r="I15" s="440">
        <v>0</v>
      </c>
      <c r="J15" s="440">
        <v>0</v>
      </c>
      <c r="K15" s="440">
        <v>0</v>
      </c>
      <c r="L15" s="440">
        <v>0</v>
      </c>
      <c r="M15" s="440">
        <v>0</v>
      </c>
      <c r="N15" s="440">
        <v>0</v>
      </c>
      <c r="O15" s="440">
        <v>0</v>
      </c>
      <c r="P15" s="440">
        <v>0</v>
      </c>
      <c r="Q15" s="440">
        <v>0</v>
      </c>
      <c r="R15" s="440">
        <v>0</v>
      </c>
      <c r="S15" s="440">
        <v>0</v>
      </c>
      <c r="T15" s="436"/>
      <c r="U15" s="436">
        <v>0</v>
      </c>
      <c r="V15" s="436">
        <v>0</v>
      </c>
      <c r="W15" s="436">
        <v>0</v>
      </c>
      <c r="X15" s="436">
        <v>0</v>
      </c>
      <c r="Y15" s="436">
        <v>0</v>
      </c>
      <c r="Z15" s="436">
        <v>0</v>
      </c>
      <c r="AA15" s="436">
        <v>0</v>
      </c>
    </row>
    <row r="16" spans="1:28">
      <c r="A16" s="436">
        <v>2.1</v>
      </c>
      <c r="B16" s="456" t="s">
        <v>474</v>
      </c>
      <c r="C16" s="436">
        <v>0</v>
      </c>
      <c r="D16" s="436">
        <v>0</v>
      </c>
      <c r="E16" s="436">
        <v>0</v>
      </c>
      <c r="F16" s="436">
        <v>0</v>
      </c>
      <c r="G16" s="436">
        <v>0</v>
      </c>
      <c r="H16" s="436">
        <v>0</v>
      </c>
      <c r="I16" s="436">
        <v>0</v>
      </c>
      <c r="J16" s="436">
        <v>0</v>
      </c>
      <c r="K16" s="436">
        <v>0</v>
      </c>
      <c r="L16" s="436">
        <v>0</v>
      </c>
      <c r="M16" s="436">
        <v>0</v>
      </c>
      <c r="N16" s="436">
        <v>0</v>
      </c>
      <c r="O16" s="436">
        <v>0</v>
      </c>
      <c r="P16" s="436">
        <v>0</v>
      </c>
      <c r="Q16" s="436">
        <v>0</v>
      </c>
      <c r="R16" s="436">
        <v>0</v>
      </c>
      <c r="S16" s="436">
        <v>0</v>
      </c>
      <c r="T16" s="436"/>
      <c r="U16" s="436">
        <v>0</v>
      </c>
      <c r="V16" s="436">
        <v>0</v>
      </c>
      <c r="W16" s="436">
        <v>0</v>
      </c>
      <c r="X16" s="436">
        <v>0</v>
      </c>
      <c r="Y16" s="436">
        <v>0</v>
      </c>
      <c r="Z16" s="436">
        <v>0</v>
      </c>
      <c r="AA16" s="436">
        <v>0</v>
      </c>
    </row>
    <row r="17" spans="1:27">
      <c r="A17" s="436">
        <v>2.2000000000000002</v>
      </c>
      <c r="B17" s="456" t="s">
        <v>475</v>
      </c>
      <c r="C17" s="436">
        <v>19902102.59</v>
      </c>
      <c r="D17" s="436">
        <v>19902102.59</v>
      </c>
      <c r="E17" s="436">
        <v>0</v>
      </c>
      <c r="F17" s="436">
        <v>0</v>
      </c>
      <c r="G17" s="436">
        <v>0</v>
      </c>
      <c r="H17" s="436">
        <v>0</v>
      </c>
      <c r="I17" s="436">
        <v>0</v>
      </c>
      <c r="J17" s="436">
        <v>0</v>
      </c>
      <c r="K17" s="436">
        <v>0</v>
      </c>
      <c r="L17" s="436">
        <v>0</v>
      </c>
      <c r="M17" s="436">
        <v>0</v>
      </c>
      <c r="N17" s="436">
        <v>0</v>
      </c>
      <c r="O17" s="436">
        <v>0</v>
      </c>
      <c r="P17" s="436">
        <v>0</v>
      </c>
      <c r="Q17" s="436">
        <v>0</v>
      </c>
      <c r="R17" s="436">
        <v>0</v>
      </c>
      <c r="S17" s="436">
        <v>0</v>
      </c>
      <c r="T17" s="436"/>
      <c r="U17" s="436">
        <v>0</v>
      </c>
      <c r="V17" s="436">
        <v>0</v>
      </c>
      <c r="W17" s="436">
        <v>0</v>
      </c>
      <c r="X17" s="436">
        <v>0</v>
      </c>
      <c r="Y17" s="436">
        <v>0</v>
      </c>
      <c r="Z17" s="436">
        <v>0</v>
      </c>
      <c r="AA17" s="436">
        <v>0</v>
      </c>
    </row>
    <row r="18" spans="1:27">
      <c r="A18" s="436">
        <v>2.2999999999999998</v>
      </c>
      <c r="B18" s="456" t="s">
        <v>476</v>
      </c>
      <c r="C18" s="436">
        <v>110927334.79000001</v>
      </c>
      <c r="D18" s="436">
        <v>110927334.79000001</v>
      </c>
      <c r="E18" s="436">
        <v>0</v>
      </c>
      <c r="F18" s="436">
        <v>0</v>
      </c>
      <c r="G18" s="436">
        <v>0</v>
      </c>
      <c r="H18" s="436">
        <v>0</v>
      </c>
      <c r="I18" s="436">
        <v>0</v>
      </c>
      <c r="J18" s="436">
        <v>0</v>
      </c>
      <c r="K18" s="436">
        <v>0</v>
      </c>
      <c r="L18" s="436">
        <v>0</v>
      </c>
      <c r="M18" s="436">
        <v>0</v>
      </c>
      <c r="N18" s="436">
        <v>0</v>
      </c>
      <c r="O18" s="436">
        <v>0</v>
      </c>
      <c r="P18" s="436">
        <v>0</v>
      </c>
      <c r="Q18" s="436">
        <v>0</v>
      </c>
      <c r="R18" s="436">
        <v>0</v>
      </c>
      <c r="S18" s="436">
        <v>0</v>
      </c>
      <c r="T18" s="436"/>
      <c r="U18" s="436">
        <v>0</v>
      </c>
      <c r="V18" s="436">
        <v>0</v>
      </c>
      <c r="W18" s="436">
        <v>0</v>
      </c>
      <c r="X18" s="436">
        <v>0</v>
      </c>
      <c r="Y18" s="436">
        <v>0</v>
      </c>
      <c r="Z18" s="436">
        <v>0</v>
      </c>
      <c r="AA18" s="436">
        <v>0</v>
      </c>
    </row>
    <row r="19" spans="1:27">
      <c r="A19" s="436">
        <v>2.4</v>
      </c>
      <c r="B19" s="456" t="s">
        <v>477</v>
      </c>
      <c r="C19" s="436">
        <v>30985638.947302427</v>
      </c>
      <c r="D19" s="436">
        <v>30985638.947302427</v>
      </c>
      <c r="E19" s="436">
        <v>0</v>
      </c>
      <c r="F19" s="436">
        <v>0</v>
      </c>
      <c r="G19" s="436">
        <v>0</v>
      </c>
      <c r="H19" s="436">
        <v>0</v>
      </c>
      <c r="I19" s="436">
        <v>0</v>
      </c>
      <c r="J19" s="436">
        <v>0</v>
      </c>
      <c r="K19" s="436">
        <v>0</v>
      </c>
      <c r="L19" s="436">
        <v>0</v>
      </c>
      <c r="M19" s="436">
        <v>0</v>
      </c>
      <c r="N19" s="436">
        <v>0</v>
      </c>
      <c r="O19" s="436">
        <v>0</v>
      </c>
      <c r="P19" s="436">
        <v>0</v>
      </c>
      <c r="Q19" s="436">
        <v>0</v>
      </c>
      <c r="R19" s="436">
        <v>0</v>
      </c>
      <c r="S19" s="436">
        <v>0</v>
      </c>
      <c r="T19" s="436"/>
      <c r="U19" s="436">
        <v>0</v>
      </c>
      <c r="V19" s="436">
        <v>0</v>
      </c>
      <c r="W19" s="436">
        <v>0</v>
      </c>
      <c r="X19" s="436">
        <v>0</v>
      </c>
      <c r="Y19" s="436">
        <v>0</v>
      </c>
      <c r="Z19" s="436">
        <v>0</v>
      </c>
      <c r="AA19" s="436">
        <v>0</v>
      </c>
    </row>
    <row r="20" spans="1:27">
      <c r="A20" s="436">
        <v>2.5</v>
      </c>
      <c r="B20" s="456" t="s">
        <v>478</v>
      </c>
      <c r="C20" s="436">
        <v>0</v>
      </c>
      <c r="D20" s="436">
        <v>0</v>
      </c>
      <c r="E20" s="436">
        <v>0</v>
      </c>
      <c r="F20" s="436">
        <v>0</v>
      </c>
      <c r="G20" s="436">
        <v>0</v>
      </c>
      <c r="H20" s="436">
        <v>0</v>
      </c>
      <c r="I20" s="436">
        <v>0</v>
      </c>
      <c r="J20" s="436">
        <v>0</v>
      </c>
      <c r="K20" s="436">
        <v>0</v>
      </c>
      <c r="L20" s="436">
        <v>0</v>
      </c>
      <c r="M20" s="436">
        <v>0</v>
      </c>
      <c r="N20" s="436">
        <v>0</v>
      </c>
      <c r="O20" s="436">
        <v>0</v>
      </c>
      <c r="P20" s="436">
        <v>0</v>
      </c>
      <c r="Q20" s="436">
        <v>0</v>
      </c>
      <c r="R20" s="436">
        <v>0</v>
      </c>
      <c r="S20" s="436">
        <v>0</v>
      </c>
      <c r="T20" s="436"/>
      <c r="U20" s="436">
        <v>0</v>
      </c>
      <c r="V20" s="436">
        <v>0</v>
      </c>
      <c r="W20" s="436">
        <v>0</v>
      </c>
      <c r="X20" s="436">
        <v>0</v>
      </c>
      <c r="Y20" s="436">
        <v>0</v>
      </c>
      <c r="Z20" s="436">
        <v>0</v>
      </c>
      <c r="AA20" s="436">
        <v>0</v>
      </c>
    </row>
    <row r="21" spans="1:27">
      <c r="A21" s="436">
        <v>2.6</v>
      </c>
      <c r="B21" s="456" t="s">
        <v>479</v>
      </c>
      <c r="C21" s="436">
        <v>0</v>
      </c>
      <c r="D21" s="436">
        <v>0</v>
      </c>
      <c r="E21" s="436">
        <v>0</v>
      </c>
      <c r="F21" s="436">
        <v>0</v>
      </c>
      <c r="G21" s="436">
        <v>0</v>
      </c>
      <c r="H21" s="436">
        <v>0</v>
      </c>
      <c r="I21" s="436">
        <v>0</v>
      </c>
      <c r="J21" s="436">
        <v>0</v>
      </c>
      <c r="K21" s="436">
        <v>0</v>
      </c>
      <c r="L21" s="436">
        <v>0</v>
      </c>
      <c r="M21" s="436">
        <v>0</v>
      </c>
      <c r="N21" s="436">
        <v>0</v>
      </c>
      <c r="O21" s="436">
        <v>0</v>
      </c>
      <c r="P21" s="436">
        <v>0</v>
      </c>
      <c r="Q21" s="436">
        <v>0</v>
      </c>
      <c r="R21" s="436">
        <v>0</v>
      </c>
      <c r="S21" s="436">
        <v>0</v>
      </c>
      <c r="T21" s="436"/>
      <c r="U21" s="436">
        <v>0</v>
      </c>
      <c r="V21" s="436">
        <v>0</v>
      </c>
      <c r="W21" s="436">
        <v>0</v>
      </c>
      <c r="X21" s="436">
        <v>0</v>
      </c>
      <c r="Y21" s="436">
        <v>0</v>
      </c>
      <c r="Z21" s="436">
        <v>0</v>
      </c>
      <c r="AA21" s="436">
        <v>0</v>
      </c>
    </row>
    <row r="22" spans="1:27">
      <c r="A22" s="465">
        <v>3</v>
      </c>
      <c r="B22" s="440" t="s">
        <v>520</v>
      </c>
      <c r="C22" s="440">
        <v>45359415.650000006</v>
      </c>
      <c r="D22" s="440">
        <v>42803767.069999993</v>
      </c>
      <c r="E22" s="464"/>
      <c r="F22" s="464"/>
      <c r="G22" s="464"/>
      <c r="H22" s="440">
        <v>0</v>
      </c>
      <c r="I22" s="464"/>
      <c r="J22" s="464"/>
      <c r="K22" s="464"/>
      <c r="L22" s="440">
        <v>2555648.58</v>
      </c>
      <c r="M22" s="464"/>
      <c r="N22" s="464"/>
      <c r="O22" s="464"/>
      <c r="P22" s="464"/>
      <c r="Q22" s="464"/>
      <c r="R22" s="464"/>
      <c r="S22" s="464"/>
      <c r="T22" s="440"/>
      <c r="U22" s="464"/>
      <c r="V22" s="464"/>
      <c r="W22" s="464"/>
      <c r="X22" s="464"/>
      <c r="Y22" s="464"/>
      <c r="Z22" s="464"/>
      <c r="AA22" s="464"/>
    </row>
    <row r="23" spans="1:27">
      <c r="A23" s="436">
        <v>3.1</v>
      </c>
      <c r="B23" s="456" t="s">
        <v>474</v>
      </c>
      <c r="C23" s="440">
        <v>0</v>
      </c>
      <c r="D23" s="440">
        <v>0</v>
      </c>
      <c r="E23" s="464"/>
      <c r="F23" s="464"/>
      <c r="G23" s="464"/>
      <c r="H23" s="440">
        <v>0</v>
      </c>
      <c r="I23" s="464"/>
      <c r="J23" s="464"/>
      <c r="K23" s="464"/>
      <c r="L23" s="440">
        <v>0</v>
      </c>
      <c r="M23" s="464"/>
      <c r="N23" s="464"/>
      <c r="O23" s="464"/>
      <c r="P23" s="464"/>
      <c r="Q23" s="464"/>
      <c r="R23" s="464"/>
      <c r="S23" s="464"/>
      <c r="T23" s="440"/>
      <c r="U23" s="464"/>
      <c r="V23" s="464"/>
      <c r="W23" s="464"/>
      <c r="X23" s="464"/>
      <c r="Y23" s="464"/>
      <c r="Z23" s="464"/>
      <c r="AA23" s="464"/>
    </row>
    <row r="24" spans="1:27">
      <c r="A24" s="436">
        <v>3.2</v>
      </c>
      <c r="B24" s="456" t="s">
        <v>475</v>
      </c>
      <c r="C24" s="440">
        <v>0</v>
      </c>
      <c r="D24" s="440">
        <v>0</v>
      </c>
      <c r="E24" s="464"/>
      <c r="F24" s="464"/>
      <c r="G24" s="464"/>
      <c r="H24" s="440">
        <v>0</v>
      </c>
      <c r="I24" s="464"/>
      <c r="J24" s="464"/>
      <c r="K24" s="464"/>
      <c r="L24" s="440">
        <v>0</v>
      </c>
      <c r="M24" s="464"/>
      <c r="N24" s="464"/>
      <c r="O24" s="464"/>
      <c r="P24" s="464"/>
      <c r="Q24" s="464"/>
      <c r="R24" s="464"/>
      <c r="S24" s="464"/>
      <c r="T24" s="440"/>
      <c r="U24" s="464"/>
      <c r="V24" s="464"/>
      <c r="W24" s="464"/>
      <c r="X24" s="464"/>
      <c r="Y24" s="464"/>
      <c r="Z24" s="464"/>
      <c r="AA24" s="464"/>
    </row>
    <row r="25" spans="1:27">
      <c r="A25" s="436">
        <v>3.3</v>
      </c>
      <c r="B25" s="456" t="s">
        <v>476</v>
      </c>
      <c r="C25" s="440">
        <v>0</v>
      </c>
      <c r="D25" s="440">
        <v>0</v>
      </c>
      <c r="E25" s="464"/>
      <c r="F25" s="464"/>
      <c r="G25" s="464"/>
      <c r="H25" s="440">
        <v>0</v>
      </c>
      <c r="I25" s="464"/>
      <c r="J25" s="464"/>
      <c r="K25" s="464"/>
      <c r="L25" s="440">
        <v>0</v>
      </c>
      <c r="M25" s="464"/>
      <c r="N25" s="464"/>
      <c r="O25" s="464"/>
      <c r="P25" s="464"/>
      <c r="Q25" s="464"/>
      <c r="R25" s="464"/>
      <c r="S25" s="464"/>
      <c r="T25" s="440"/>
      <c r="U25" s="464"/>
      <c r="V25" s="464"/>
      <c r="W25" s="464"/>
      <c r="X25" s="464"/>
      <c r="Y25" s="464"/>
      <c r="Z25" s="464"/>
      <c r="AA25" s="464"/>
    </row>
    <row r="26" spans="1:27">
      <c r="A26" s="436">
        <v>3.4</v>
      </c>
      <c r="B26" s="456" t="s">
        <v>477</v>
      </c>
      <c r="C26" s="440">
        <v>1110438.2</v>
      </c>
      <c r="D26" s="440">
        <v>1110438.2</v>
      </c>
      <c r="E26" s="464"/>
      <c r="F26" s="464"/>
      <c r="G26" s="464"/>
      <c r="H26" s="440">
        <v>0</v>
      </c>
      <c r="I26" s="464"/>
      <c r="J26" s="464"/>
      <c r="K26" s="464"/>
      <c r="L26" s="440">
        <v>0</v>
      </c>
      <c r="M26" s="464"/>
      <c r="N26" s="464"/>
      <c r="O26" s="464"/>
      <c r="P26" s="464"/>
      <c r="Q26" s="464"/>
      <c r="R26" s="464"/>
      <c r="S26" s="464"/>
      <c r="T26" s="440"/>
      <c r="U26" s="464"/>
      <c r="V26" s="464"/>
      <c r="W26" s="464"/>
      <c r="X26" s="464"/>
      <c r="Y26" s="464"/>
      <c r="Z26" s="464"/>
      <c r="AA26" s="464"/>
    </row>
    <row r="27" spans="1:27">
      <c r="A27" s="436">
        <v>3.5</v>
      </c>
      <c r="B27" s="456" t="s">
        <v>478</v>
      </c>
      <c r="C27" s="440">
        <v>34508460.399999999</v>
      </c>
      <c r="D27" s="440">
        <v>31952811.819999997</v>
      </c>
      <c r="E27" s="464"/>
      <c r="F27" s="464"/>
      <c r="G27" s="464"/>
      <c r="H27" s="440">
        <v>0</v>
      </c>
      <c r="I27" s="464"/>
      <c r="J27" s="464"/>
      <c r="K27" s="464"/>
      <c r="L27" s="440">
        <v>2555648.58</v>
      </c>
      <c r="M27" s="464"/>
      <c r="N27" s="464"/>
      <c r="O27" s="464"/>
      <c r="P27" s="464"/>
      <c r="Q27" s="464"/>
      <c r="R27" s="464"/>
      <c r="S27" s="464"/>
      <c r="T27" s="440"/>
      <c r="U27" s="464"/>
      <c r="V27" s="464"/>
      <c r="W27" s="464"/>
      <c r="X27" s="464"/>
      <c r="Y27" s="464"/>
      <c r="Z27" s="464"/>
      <c r="AA27" s="464"/>
    </row>
    <row r="28" spans="1:27">
      <c r="A28" s="436">
        <v>3.6</v>
      </c>
      <c r="B28" s="456" t="s">
        <v>479</v>
      </c>
      <c r="C28" s="440">
        <v>9740517.0500000007</v>
      </c>
      <c r="D28" s="440">
        <v>9740517.0500000007</v>
      </c>
      <c r="E28" s="464"/>
      <c r="F28" s="464"/>
      <c r="G28" s="464"/>
      <c r="H28" s="440">
        <v>0</v>
      </c>
      <c r="I28" s="464"/>
      <c r="J28" s="464"/>
      <c r="K28" s="464"/>
      <c r="L28" s="440">
        <v>0</v>
      </c>
      <c r="M28" s="464"/>
      <c r="N28" s="464"/>
      <c r="O28" s="464"/>
      <c r="P28" s="464"/>
      <c r="Q28" s="464"/>
      <c r="R28" s="464"/>
      <c r="S28" s="464"/>
      <c r="T28" s="440"/>
      <c r="U28" s="464"/>
      <c r="V28" s="464"/>
      <c r="W28" s="464"/>
      <c r="X28" s="464"/>
      <c r="Y28" s="464"/>
      <c r="Z28" s="464"/>
      <c r="AA28" s="464"/>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92D050"/>
  </sheetPr>
  <dimension ref="A1:AA22"/>
  <sheetViews>
    <sheetView showGridLines="0" zoomScaleNormal="100" workbookViewId="0"/>
  </sheetViews>
  <sheetFormatPr defaultColWidth="9.140625" defaultRowHeight="12.75"/>
  <cols>
    <col min="1" max="1" width="11.85546875" style="447" bestFit="1" customWidth="1"/>
    <col min="2" max="2" width="90.28515625" style="447" bestFit="1" customWidth="1"/>
    <col min="3" max="3" width="20.140625" style="447" customWidth="1"/>
    <col min="4" max="4" width="22.28515625" style="447" customWidth="1"/>
    <col min="5" max="7" width="17.140625" style="447" customWidth="1"/>
    <col min="8" max="8" width="22.28515625" style="447" customWidth="1"/>
    <col min="9" max="10" width="17.140625" style="447" customWidth="1"/>
    <col min="11" max="27" width="22.28515625" style="447" customWidth="1"/>
    <col min="28" max="16384" width="9.140625" style="447"/>
  </cols>
  <sheetData>
    <row r="1" spans="1:27" ht="13.5">
      <c r="A1" s="348" t="s">
        <v>30</v>
      </c>
      <c r="B1" s="433" t="str">
        <f>Info!C2</f>
        <v>Terabank</v>
      </c>
    </row>
    <row r="2" spans="1:27">
      <c r="A2" s="348" t="s">
        <v>31</v>
      </c>
      <c r="B2" s="432">
        <f>'1. key ratios'!B2</f>
        <v>45382</v>
      </c>
    </row>
    <row r="3" spans="1:27">
      <c r="A3" s="349" t="s">
        <v>482</v>
      </c>
      <c r="C3" s="449"/>
    </row>
    <row r="4" spans="1:27" ht="13.5" thickBot="1">
      <c r="A4" s="349"/>
      <c r="B4" s="449"/>
      <c r="C4" s="449"/>
    </row>
    <row r="5" spans="1:27" ht="13.5" customHeight="1">
      <c r="A5" s="637" t="s">
        <v>688</v>
      </c>
      <c r="B5" s="638"/>
      <c r="C5" s="646" t="s">
        <v>687</v>
      </c>
      <c r="D5" s="647"/>
      <c r="E5" s="647"/>
      <c r="F5" s="647"/>
      <c r="G5" s="647"/>
      <c r="H5" s="647"/>
      <c r="I5" s="647"/>
      <c r="J5" s="647"/>
      <c r="K5" s="647"/>
      <c r="L5" s="647"/>
      <c r="M5" s="647"/>
      <c r="N5" s="647"/>
      <c r="O5" s="647"/>
      <c r="P5" s="647"/>
      <c r="Q5" s="647"/>
      <c r="R5" s="647"/>
      <c r="S5" s="648"/>
      <c r="T5" s="472"/>
      <c r="U5" s="472"/>
      <c r="V5" s="472"/>
      <c r="W5" s="472"/>
      <c r="X5" s="472"/>
      <c r="Y5" s="472"/>
      <c r="Z5" s="472"/>
      <c r="AA5" s="471"/>
    </row>
    <row r="6" spans="1:27" ht="12" customHeight="1">
      <c r="A6" s="639"/>
      <c r="B6" s="640"/>
      <c r="C6" s="643" t="s">
        <v>64</v>
      </c>
      <c r="D6" s="635" t="s">
        <v>684</v>
      </c>
      <c r="E6" s="635"/>
      <c r="F6" s="635"/>
      <c r="G6" s="635"/>
      <c r="H6" s="635" t="s">
        <v>683</v>
      </c>
      <c r="I6" s="635"/>
      <c r="J6" s="635"/>
      <c r="K6" s="635"/>
      <c r="L6" s="469"/>
      <c r="M6" s="636" t="s">
        <v>682</v>
      </c>
      <c r="N6" s="636"/>
      <c r="O6" s="636"/>
      <c r="P6" s="636"/>
      <c r="Q6" s="636"/>
      <c r="R6" s="636"/>
      <c r="S6" s="645"/>
      <c r="T6" s="472"/>
      <c r="U6" s="624" t="s">
        <v>681</v>
      </c>
      <c r="V6" s="624"/>
      <c r="W6" s="624"/>
      <c r="X6" s="624"/>
      <c r="Y6" s="624"/>
      <c r="Z6" s="624"/>
      <c r="AA6" s="617"/>
    </row>
    <row r="7" spans="1:27" ht="25.5">
      <c r="A7" s="641"/>
      <c r="B7" s="642"/>
      <c r="C7" s="644"/>
      <c r="D7" s="468"/>
      <c r="E7" s="444" t="s">
        <v>472</v>
      </c>
      <c r="F7" s="444" t="s">
        <v>679</v>
      </c>
      <c r="G7" s="446" t="s">
        <v>680</v>
      </c>
      <c r="H7" s="448"/>
      <c r="I7" s="444" t="s">
        <v>472</v>
      </c>
      <c r="J7" s="444" t="s">
        <v>679</v>
      </c>
      <c r="K7" s="446" t="s">
        <v>680</v>
      </c>
      <c r="L7" s="467"/>
      <c r="M7" s="444" t="s">
        <v>472</v>
      </c>
      <c r="N7" s="444" t="s">
        <v>679</v>
      </c>
      <c r="O7" s="444" t="s">
        <v>678</v>
      </c>
      <c r="P7" s="444" t="s">
        <v>677</v>
      </c>
      <c r="Q7" s="444" t="s">
        <v>676</v>
      </c>
      <c r="R7" s="444" t="s">
        <v>675</v>
      </c>
      <c r="S7" s="503" t="s">
        <v>674</v>
      </c>
      <c r="T7" s="502"/>
      <c r="U7" s="444" t="s">
        <v>472</v>
      </c>
      <c r="V7" s="444" t="s">
        <v>679</v>
      </c>
      <c r="W7" s="444" t="s">
        <v>678</v>
      </c>
      <c r="X7" s="444" t="s">
        <v>677</v>
      </c>
      <c r="Y7" s="444" t="s">
        <v>676</v>
      </c>
      <c r="Z7" s="444" t="s">
        <v>675</v>
      </c>
      <c r="AA7" s="444" t="s">
        <v>674</v>
      </c>
    </row>
    <row r="8" spans="1:27">
      <c r="A8" s="501">
        <v>1</v>
      </c>
      <c r="B8" s="500" t="s">
        <v>473</v>
      </c>
      <c r="C8" s="499">
        <v>1322868902.0178242</v>
      </c>
      <c r="D8" s="436">
        <v>1208649788.0848451</v>
      </c>
      <c r="E8" s="436">
        <v>24946880.105075136</v>
      </c>
      <c r="F8" s="436">
        <v>0</v>
      </c>
      <c r="G8" s="436">
        <v>0</v>
      </c>
      <c r="H8" s="436">
        <v>65874501.323476963</v>
      </c>
      <c r="I8" s="436">
        <v>14071040.7928</v>
      </c>
      <c r="J8" s="436">
        <v>16254188.272300007</v>
      </c>
      <c r="K8" s="436">
        <v>0</v>
      </c>
      <c r="L8" s="436">
        <v>48344612.609500013</v>
      </c>
      <c r="M8" s="436">
        <v>4952234.9958000006</v>
      </c>
      <c r="N8" s="436">
        <v>4285026.6706000008</v>
      </c>
      <c r="O8" s="436">
        <v>8257348.4746999955</v>
      </c>
      <c r="P8" s="436">
        <v>9936124.6850000005</v>
      </c>
      <c r="Q8" s="436">
        <v>6505341.7659000019</v>
      </c>
      <c r="R8" s="436">
        <v>1336841.1192999999</v>
      </c>
      <c r="S8" s="436">
        <v>0</v>
      </c>
      <c r="T8" s="479"/>
      <c r="U8" s="436"/>
      <c r="V8" s="436"/>
      <c r="W8" s="436"/>
      <c r="X8" s="436"/>
      <c r="Y8" s="436"/>
      <c r="Z8" s="436"/>
      <c r="AA8" s="478"/>
    </row>
    <row r="9" spans="1:27">
      <c r="A9" s="492">
        <v>1.1000000000000001</v>
      </c>
      <c r="B9" s="498" t="s">
        <v>483</v>
      </c>
      <c r="C9" s="499">
        <v>1249572067.4037213</v>
      </c>
      <c r="D9" s="436">
        <v>1139317231.0017462</v>
      </c>
      <c r="E9" s="436">
        <v>1139317231.0017462</v>
      </c>
      <c r="F9" s="436">
        <v>0</v>
      </c>
      <c r="G9" s="436">
        <v>0</v>
      </c>
      <c r="H9" s="436">
        <v>64338095.838376977</v>
      </c>
      <c r="I9" s="436">
        <v>48644444.716076985</v>
      </c>
      <c r="J9" s="436">
        <v>15693651.122300003</v>
      </c>
      <c r="K9" s="436">
        <v>0</v>
      </c>
      <c r="L9" s="436">
        <v>45916740.563600004</v>
      </c>
      <c r="M9" s="436">
        <v>17560291.938899994</v>
      </c>
      <c r="N9" s="436">
        <v>4205761.620600001</v>
      </c>
      <c r="O9" s="436">
        <v>7653543.0046999957</v>
      </c>
      <c r="P9" s="436">
        <v>8689553.2041999996</v>
      </c>
      <c r="Q9" s="436">
        <v>6470749.6759000011</v>
      </c>
      <c r="R9" s="436">
        <v>1336841.1192999999</v>
      </c>
      <c r="S9" s="436">
        <v>0</v>
      </c>
      <c r="T9" s="479"/>
      <c r="U9" s="436"/>
      <c r="V9" s="436"/>
      <c r="W9" s="436"/>
      <c r="X9" s="436"/>
      <c r="Y9" s="436"/>
      <c r="Z9" s="436"/>
      <c r="AA9" s="478"/>
    </row>
    <row r="10" spans="1:27">
      <c r="A10" s="496" t="s">
        <v>14</v>
      </c>
      <c r="B10" s="497" t="s">
        <v>484</v>
      </c>
      <c r="C10" s="499">
        <v>1120604034.2409961</v>
      </c>
      <c r="D10" s="436">
        <v>1020554061.1196983</v>
      </c>
      <c r="E10" s="436">
        <v>1020554061.1196983</v>
      </c>
      <c r="F10" s="436">
        <v>0</v>
      </c>
      <c r="G10" s="436">
        <v>0</v>
      </c>
      <c r="H10" s="436">
        <v>58807478.55610007</v>
      </c>
      <c r="I10" s="436">
        <v>45002962.354200058</v>
      </c>
      <c r="J10" s="436">
        <v>13804516.201899998</v>
      </c>
      <c r="K10" s="436">
        <v>0</v>
      </c>
      <c r="L10" s="436">
        <v>41242494.565199994</v>
      </c>
      <c r="M10" s="436">
        <v>16739731.4252</v>
      </c>
      <c r="N10" s="436">
        <v>3966744.4806000008</v>
      </c>
      <c r="O10" s="436">
        <v>6612532.6646999978</v>
      </c>
      <c r="P10" s="436">
        <v>6838150.2841999978</v>
      </c>
      <c r="Q10" s="436">
        <v>5748494.5912000006</v>
      </c>
      <c r="R10" s="436">
        <v>1336841.1192999999</v>
      </c>
      <c r="S10" s="436">
        <v>0</v>
      </c>
      <c r="T10" s="479"/>
      <c r="U10" s="436"/>
      <c r="V10" s="436"/>
      <c r="W10" s="436"/>
      <c r="X10" s="436"/>
      <c r="Y10" s="436"/>
      <c r="Z10" s="436"/>
      <c r="AA10" s="478"/>
    </row>
    <row r="11" spans="1:27">
      <c r="A11" s="494" t="s">
        <v>485</v>
      </c>
      <c r="B11" s="495" t="s">
        <v>486</v>
      </c>
      <c r="C11" s="499">
        <v>660399555.52649915</v>
      </c>
      <c r="D11" s="436">
        <v>606771512.23719919</v>
      </c>
      <c r="E11" s="436">
        <v>606771512.23719919</v>
      </c>
      <c r="F11" s="436">
        <v>0</v>
      </c>
      <c r="G11" s="436">
        <v>0</v>
      </c>
      <c r="H11" s="436">
        <v>30175935.871899992</v>
      </c>
      <c r="I11" s="436">
        <v>22532649.031899985</v>
      </c>
      <c r="J11" s="436">
        <v>7643286.8399999999</v>
      </c>
      <c r="K11" s="436">
        <v>0</v>
      </c>
      <c r="L11" s="436">
        <v>23452107.417400006</v>
      </c>
      <c r="M11" s="436">
        <v>9919270.6333000008</v>
      </c>
      <c r="N11" s="436">
        <v>2773879.9336000006</v>
      </c>
      <c r="O11" s="436">
        <v>3526122.9248999995</v>
      </c>
      <c r="P11" s="436">
        <v>0</v>
      </c>
      <c r="Q11" s="436">
        <v>0</v>
      </c>
      <c r="R11" s="436">
        <v>0</v>
      </c>
      <c r="S11" s="436">
        <v>0</v>
      </c>
      <c r="T11" s="479"/>
      <c r="U11" s="436"/>
      <c r="V11" s="436"/>
      <c r="W11" s="436"/>
      <c r="X11" s="436"/>
      <c r="Y11" s="436"/>
      <c r="Z11" s="436"/>
      <c r="AA11" s="478"/>
    </row>
    <row r="12" spans="1:27">
      <c r="A12" s="494" t="s">
        <v>487</v>
      </c>
      <c r="B12" s="495" t="s">
        <v>488</v>
      </c>
      <c r="C12" s="499">
        <v>232928442.69010025</v>
      </c>
      <c r="D12" s="436">
        <v>218559328.56580031</v>
      </c>
      <c r="E12" s="436">
        <v>218559328.56580031</v>
      </c>
      <c r="F12" s="436">
        <v>0</v>
      </c>
      <c r="G12" s="436">
        <v>0</v>
      </c>
      <c r="H12" s="436">
        <v>9364602.5327000059</v>
      </c>
      <c r="I12" s="436">
        <v>7860901.2424000027</v>
      </c>
      <c r="J12" s="436">
        <v>1503701.2903</v>
      </c>
      <c r="K12" s="436">
        <v>0</v>
      </c>
      <c r="L12" s="436">
        <v>5004511.5916000009</v>
      </c>
      <c r="M12" s="436">
        <v>2082321.4986999999</v>
      </c>
      <c r="N12" s="436">
        <v>536837.86</v>
      </c>
      <c r="O12" s="436">
        <v>1436383.4397999998</v>
      </c>
      <c r="P12" s="436">
        <v>0</v>
      </c>
      <c r="Q12" s="436">
        <v>0</v>
      </c>
      <c r="R12" s="436">
        <v>0</v>
      </c>
      <c r="S12" s="436">
        <v>0</v>
      </c>
      <c r="T12" s="479"/>
      <c r="U12" s="436"/>
      <c r="V12" s="436"/>
      <c r="W12" s="436"/>
      <c r="X12" s="436"/>
      <c r="Y12" s="436"/>
      <c r="Z12" s="436"/>
      <c r="AA12" s="478"/>
    </row>
    <row r="13" spans="1:27">
      <c r="A13" s="494" t="s">
        <v>489</v>
      </c>
      <c r="B13" s="495" t="s">
        <v>490</v>
      </c>
      <c r="C13" s="499">
        <v>78193120.932099983</v>
      </c>
      <c r="D13" s="436">
        <v>60257916.043599956</v>
      </c>
      <c r="E13" s="436">
        <v>60257916.043599956</v>
      </c>
      <c r="F13" s="436">
        <v>0</v>
      </c>
      <c r="G13" s="436">
        <v>0</v>
      </c>
      <c r="H13" s="436">
        <v>11103603.853499997</v>
      </c>
      <c r="I13" s="436">
        <v>10199091.1735</v>
      </c>
      <c r="J13" s="436">
        <v>904512.67999999993</v>
      </c>
      <c r="K13" s="436">
        <v>0</v>
      </c>
      <c r="L13" s="436">
        <v>6831601.0350000011</v>
      </c>
      <c r="M13" s="436">
        <v>2509473.9389999998</v>
      </c>
      <c r="N13" s="436">
        <v>81610.62</v>
      </c>
      <c r="O13" s="436">
        <v>1093414.8899999999</v>
      </c>
      <c r="P13" s="436">
        <v>0</v>
      </c>
      <c r="Q13" s="436">
        <v>0</v>
      </c>
      <c r="R13" s="436">
        <v>0</v>
      </c>
      <c r="S13" s="436">
        <v>0</v>
      </c>
      <c r="T13" s="479"/>
      <c r="U13" s="436"/>
      <c r="V13" s="436"/>
      <c r="W13" s="436"/>
      <c r="X13" s="436"/>
      <c r="Y13" s="436"/>
      <c r="Z13" s="436"/>
      <c r="AA13" s="478"/>
    </row>
    <row r="14" spans="1:27">
      <c r="A14" s="494" t="s">
        <v>491</v>
      </c>
      <c r="B14" s="495" t="s">
        <v>492</v>
      </c>
      <c r="C14" s="499">
        <v>149082915.09229988</v>
      </c>
      <c r="D14" s="436">
        <v>134965304.27310005</v>
      </c>
      <c r="E14" s="436">
        <v>134965304.27310005</v>
      </c>
      <c r="F14" s="436">
        <v>0</v>
      </c>
      <c r="G14" s="436">
        <v>0</v>
      </c>
      <c r="H14" s="436">
        <v>8163336.2979999986</v>
      </c>
      <c r="I14" s="436">
        <v>4410320.9063999997</v>
      </c>
      <c r="J14" s="436">
        <v>3753015.3916000002</v>
      </c>
      <c r="K14" s="436">
        <v>0</v>
      </c>
      <c r="L14" s="436">
        <v>5954274.5211999994</v>
      </c>
      <c r="M14" s="436">
        <v>2228665.3542000004</v>
      </c>
      <c r="N14" s="436">
        <v>574416.06700000004</v>
      </c>
      <c r="O14" s="436">
        <v>556611.41</v>
      </c>
      <c r="P14" s="436">
        <v>1501467.9899999998</v>
      </c>
      <c r="Q14" s="436">
        <v>1093113.7000000002</v>
      </c>
      <c r="R14" s="436">
        <v>0</v>
      </c>
      <c r="S14" s="436">
        <v>0</v>
      </c>
      <c r="T14" s="479"/>
      <c r="U14" s="436"/>
      <c r="V14" s="436"/>
      <c r="W14" s="436"/>
      <c r="X14" s="436"/>
      <c r="Y14" s="436"/>
      <c r="Z14" s="436"/>
      <c r="AA14" s="478"/>
    </row>
    <row r="15" spans="1:27">
      <c r="A15" s="493">
        <v>1.2</v>
      </c>
      <c r="B15" s="491" t="s">
        <v>686</v>
      </c>
      <c r="C15" s="499">
        <v>28150147.845080346</v>
      </c>
      <c r="D15" s="436">
        <v>5188339.7228507129</v>
      </c>
      <c r="E15" s="436">
        <v>5187142.1117507135</v>
      </c>
      <c r="F15" s="436">
        <v>0</v>
      </c>
      <c r="G15" s="436">
        <v>0</v>
      </c>
      <c r="H15" s="436">
        <v>5518114.0777296266</v>
      </c>
      <c r="I15" s="436">
        <v>3824825.2121296288</v>
      </c>
      <c r="J15" s="436">
        <v>1693288.8655999994</v>
      </c>
      <c r="K15" s="436">
        <v>0</v>
      </c>
      <c r="L15" s="436">
        <v>17443694.044500016</v>
      </c>
      <c r="M15" s="436">
        <v>5774027.2574999994</v>
      </c>
      <c r="N15" s="436">
        <v>2121531.0337000005</v>
      </c>
      <c r="O15" s="436">
        <v>2842396.5674999999</v>
      </c>
      <c r="P15" s="436">
        <v>3368177.1274999985</v>
      </c>
      <c r="Q15" s="436">
        <v>2811839.6254999978</v>
      </c>
      <c r="R15" s="436">
        <v>525722.43280000007</v>
      </c>
      <c r="S15" s="436">
        <v>0</v>
      </c>
      <c r="T15" s="479"/>
      <c r="U15" s="436"/>
      <c r="V15" s="436"/>
      <c r="W15" s="436"/>
      <c r="X15" s="436"/>
      <c r="Y15" s="436"/>
      <c r="Z15" s="436"/>
      <c r="AA15" s="478"/>
    </row>
    <row r="16" spans="1:27">
      <c r="A16" s="492">
        <v>1.3</v>
      </c>
      <c r="B16" s="491" t="s">
        <v>531</v>
      </c>
      <c r="C16" s="490"/>
      <c r="D16" s="488"/>
      <c r="E16" s="488"/>
      <c r="F16" s="488"/>
      <c r="G16" s="488"/>
      <c r="H16" s="488"/>
      <c r="I16" s="488"/>
      <c r="J16" s="488"/>
      <c r="K16" s="488"/>
      <c r="L16" s="488"/>
      <c r="M16" s="488"/>
      <c r="N16" s="488"/>
      <c r="O16" s="488"/>
      <c r="P16" s="488"/>
      <c r="Q16" s="488"/>
      <c r="R16" s="488"/>
      <c r="S16" s="487"/>
      <c r="T16" s="489"/>
      <c r="U16" s="488"/>
      <c r="V16" s="488"/>
      <c r="W16" s="488"/>
      <c r="X16" s="488"/>
      <c r="Y16" s="488"/>
      <c r="Z16" s="488"/>
      <c r="AA16" s="487"/>
    </row>
    <row r="17" spans="1:27">
      <c r="A17" s="484" t="s">
        <v>493</v>
      </c>
      <c r="B17" s="486" t="s">
        <v>494</v>
      </c>
      <c r="C17" s="499">
        <v>1234441649.839992</v>
      </c>
      <c r="D17" s="436">
        <v>1125524089.2899957</v>
      </c>
      <c r="E17" s="436">
        <v>1125153333.8399949</v>
      </c>
      <c r="F17" s="436">
        <v>0</v>
      </c>
      <c r="G17" s="436">
        <v>0</v>
      </c>
      <c r="H17" s="436">
        <v>63709285.330000021</v>
      </c>
      <c r="I17" s="436">
        <v>48045698.640000015</v>
      </c>
      <c r="J17" s="436">
        <v>15663586.690000001</v>
      </c>
      <c r="K17" s="436">
        <v>0</v>
      </c>
      <c r="L17" s="436">
        <v>45208275.219999999</v>
      </c>
      <c r="M17" s="436">
        <v>17432208.609999996</v>
      </c>
      <c r="N17" s="436">
        <v>4204338.4600000009</v>
      </c>
      <c r="O17" s="436">
        <v>7527955.0599999968</v>
      </c>
      <c r="P17" s="436">
        <v>8568817.0199999996</v>
      </c>
      <c r="Q17" s="436">
        <v>6138114.9500000011</v>
      </c>
      <c r="R17" s="436">
        <v>1336841.1199999999</v>
      </c>
      <c r="S17" s="436">
        <v>0</v>
      </c>
      <c r="T17" s="479"/>
      <c r="U17" s="436"/>
      <c r="V17" s="436"/>
      <c r="W17" s="436"/>
      <c r="X17" s="436"/>
      <c r="Y17" s="436"/>
      <c r="Z17" s="436"/>
      <c r="AA17" s="478"/>
    </row>
    <row r="18" spans="1:27">
      <c r="A18" s="482" t="s">
        <v>495</v>
      </c>
      <c r="B18" s="483" t="s">
        <v>496</v>
      </c>
      <c r="C18" s="499">
        <v>1037423292.8099971</v>
      </c>
      <c r="D18" s="436">
        <v>941801712.719998</v>
      </c>
      <c r="E18" s="436">
        <v>941655553.84999812</v>
      </c>
      <c r="F18" s="436">
        <v>0</v>
      </c>
      <c r="G18" s="436">
        <v>0</v>
      </c>
      <c r="H18" s="436">
        <v>56715567.560000047</v>
      </c>
      <c r="I18" s="436">
        <v>43417485.970000014</v>
      </c>
      <c r="J18" s="436">
        <v>13298081.59</v>
      </c>
      <c r="K18" s="436">
        <v>0</v>
      </c>
      <c r="L18" s="436">
        <v>38906012.529999979</v>
      </c>
      <c r="M18" s="436">
        <v>15189218.410000004</v>
      </c>
      <c r="N18" s="436">
        <v>3862428.5800000005</v>
      </c>
      <c r="O18" s="436">
        <v>6344057.6499999985</v>
      </c>
      <c r="P18" s="436">
        <v>6756155.9199999981</v>
      </c>
      <c r="Q18" s="436">
        <v>5417310.8500000006</v>
      </c>
      <c r="R18" s="436">
        <v>1336841.1199999999</v>
      </c>
      <c r="S18" s="436">
        <v>0</v>
      </c>
      <c r="T18" s="479"/>
      <c r="U18" s="436"/>
      <c r="V18" s="436"/>
      <c r="W18" s="436"/>
      <c r="X18" s="436"/>
      <c r="Y18" s="436"/>
      <c r="Z18" s="436"/>
      <c r="AA18" s="478"/>
    </row>
    <row r="19" spans="1:27">
      <c r="A19" s="484" t="s">
        <v>497</v>
      </c>
      <c r="B19" s="485" t="s">
        <v>498</v>
      </c>
      <c r="C19" s="499">
        <v>1512405856.4314682</v>
      </c>
      <c r="D19" s="436">
        <v>1408637138.2102656</v>
      </c>
      <c r="E19" s="436">
        <v>1408354771.9002657</v>
      </c>
      <c r="F19" s="436">
        <v>0</v>
      </c>
      <c r="G19" s="436">
        <v>0</v>
      </c>
      <c r="H19" s="436">
        <v>55852831.758503228</v>
      </c>
      <c r="I19" s="436">
        <v>43325845.934043221</v>
      </c>
      <c r="J19" s="436">
        <v>12526985.82446</v>
      </c>
      <c r="K19" s="436">
        <v>0</v>
      </c>
      <c r="L19" s="436">
        <v>47915886.462700039</v>
      </c>
      <c r="M19" s="436">
        <v>21136665.456799991</v>
      </c>
      <c r="N19" s="436">
        <v>3175317.8220999995</v>
      </c>
      <c r="O19" s="436">
        <v>11203278.960500007</v>
      </c>
      <c r="P19" s="436">
        <v>5751761.9387000017</v>
      </c>
      <c r="Q19" s="436">
        <v>6268797.3046000022</v>
      </c>
      <c r="R19" s="436">
        <v>380064.98000000016</v>
      </c>
      <c r="S19" s="436">
        <v>0</v>
      </c>
      <c r="T19" s="479"/>
      <c r="U19" s="436"/>
      <c r="V19" s="436"/>
      <c r="W19" s="436"/>
      <c r="X19" s="436"/>
      <c r="Y19" s="436"/>
      <c r="Z19" s="436"/>
      <c r="AA19" s="478"/>
    </row>
    <row r="20" spans="1:27">
      <c r="A20" s="482" t="s">
        <v>499</v>
      </c>
      <c r="B20" s="483" t="s">
        <v>496</v>
      </c>
      <c r="C20" s="499">
        <v>1307004005.0198967</v>
      </c>
      <c r="D20" s="436">
        <v>1219488975.5828967</v>
      </c>
      <c r="E20" s="436">
        <v>1219416815.1528966</v>
      </c>
      <c r="F20" s="436">
        <v>0</v>
      </c>
      <c r="G20" s="436">
        <v>0</v>
      </c>
      <c r="H20" s="436">
        <v>45876270.692799978</v>
      </c>
      <c r="I20" s="436">
        <v>35770946.634899989</v>
      </c>
      <c r="J20" s="436">
        <v>10105324.0579</v>
      </c>
      <c r="K20" s="436">
        <v>0</v>
      </c>
      <c r="L20" s="436">
        <v>41638758.744200028</v>
      </c>
      <c r="M20" s="436">
        <v>17498869.700400002</v>
      </c>
      <c r="N20" s="436">
        <v>2457927.4428999997</v>
      </c>
      <c r="O20" s="436">
        <v>10600225.527700003</v>
      </c>
      <c r="P20" s="436">
        <v>4779456.8948999997</v>
      </c>
      <c r="Q20" s="436">
        <v>5922214.1983000021</v>
      </c>
      <c r="R20" s="436">
        <v>380064.98000000016</v>
      </c>
      <c r="S20" s="436">
        <v>0</v>
      </c>
      <c r="T20" s="479"/>
      <c r="U20" s="436"/>
      <c r="V20" s="436"/>
      <c r="W20" s="436"/>
      <c r="X20" s="436"/>
      <c r="Y20" s="436"/>
      <c r="Z20" s="436"/>
      <c r="AA20" s="478"/>
    </row>
    <row r="21" spans="1:27">
      <c r="A21" s="481">
        <v>1.4</v>
      </c>
      <c r="B21" s="480" t="s">
        <v>500</v>
      </c>
      <c r="C21" s="499">
        <v>69032998.459999979</v>
      </c>
      <c r="D21" s="436">
        <v>65034228.169999979</v>
      </c>
      <c r="E21" s="436">
        <v>65034228.169999979</v>
      </c>
      <c r="F21" s="436">
        <v>0</v>
      </c>
      <c r="G21" s="436">
        <v>0</v>
      </c>
      <c r="H21" s="436">
        <v>1651910.24</v>
      </c>
      <c r="I21" s="436">
        <v>1293361.43</v>
      </c>
      <c r="J21" s="436">
        <v>358548.81</v>
      </c>
      <c r="K21" s="436">
        <v>0</v>
      </c>
      <c r="L21" s="436">
        <v>2346860.0499999998</v>
      </c>
      <c r="M21" s="436">
        <v>1911507.3200000003</v>
      </c>
      <c r="N21" s="436">
        <v>0</v>
      </c>
      <c r="O21" s="436">
        <v>209660.18</v>
      </c>
      <c r="P21" s="436">
        <v>225692.55</v>
      </c>
      <c r="Q21" s="436">
        <v>0</v>
      </c>
      <c r="R21" s="436">
        <v>0</v>
      </c>
      <c r="S21" s="436">
        <v>0</v>
      </c>
      <c r="T21" s="479"/>
      <c r="U21" s="436"/>
      <c r="V21" s="436"/>
      <c r="W21" s="436"/>
      <c r="X21" s="436"/>
      <c r="Y21" s="436"/>
      <c r="Z21" s="436"/>
      <c r="AA21" s="478"/>
    </row>
    <row r="22" spans="1:27" ht="13.5" thickBot="1">
      <c r="A22" s="477">
        <v>1.5</v>
      </c>
      <c r="B22" s="476" t="s">
        <v>501</v>
      </c>
      <c r="C22" s="534">
        <v>0</v>
      </c>
      <c r="D22" s="535">
        <v>0</v>
      </c>
      <c r="E22" s="535">
        <v>0</v>
      </c>
      <c r="F22" s="535">
        <v>0</v>
      </c>
      <c r="G22" s="535">
        <v>0</v>
      </c>
      <c r="H22" s="535">
        <v>0</v>
      </c>
      <c r="I22" s="535">
        <v>0</v>
      </c>
      <c r="J22" s="535">
        <v>0</v>
      </c>
      <c r="K22" s="535">
        <v>0</v>
      </c>
      <c r="L22" s="535">
        <v>0</v>
      </c>
      <c r="M22" s="535">
        <v>0</v>
      </c>
      <c r="N22" s="535">
        <v>0</v>
      </c>
      <c r="O22" s="535">
        <v>0</v>
      </c>
      <c r="P22" s="535">
        <v>0</v>
      </c>
      <c r="Q22" s="535">
        <v>0</v>
      </c>
      <c r="R22" s="535">
        <v>0</v>
      </c>
      <c r="S22" s="535">
        <v>0</v>
      </c>
      <c r="T22" s="475"/>
      <c r="U22" s="474"/>
      <c r="V22" s="474"/>
      <c r="W22" s="474"/>
      <c r="X22" s="474"/>
      <c r="Y22" s="474"/>
      <c r="Z22" s="474"/>
      <c r="AA22" s="473"/>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92D050"/>
  </sheetPr>
  <dimension ref="A1:L35"/>
  <sheetViews>
    <sheetView showGridLines="0" zoomScaleNormal="100" workbookViewId="0"/>
  </sheetViews>
  <sheetFormatPr defaultColWidth="9.140625" defaultRowHeight="12.75"/>
  <cols>
    <col min="1" max="1" width="11.85546875" style="447" bestFit="1" customWidth="1"/>
    <col min="2" max="2" width="93.42578125" style="447" customWidth="1"/>
    <col min="3" max="3" width="14.5703125" style="447" customWidth="1"/>
    <col min="4" max="5" width="16.140625" style="447" customWidth="1"/>
    <col min="6" max="6" width="16.140625" style="466" customWidth="1"/>
    <col min="7" max="7" width="25.28515625" style="466" customWidth="1"/>
    <col min="8" max="8" width="16.140625" style="447" customWidth="1"/>
    <col min="9" max="11" width="16.140625" style="466" customWidth="1"/>
    <col min="12" max="12" width="26.28515625" style="466" customWidth="1"/>
    <col min="13" max="16384" width="9.140625" style="447"/>
  </cols>
  <sheetData>
    <row r="1" spans="1:12" ht="13.5">
      <c r="A1" s="348" t="s">
        <v>30</v>
      </c>
      <c r="B1" s="433" t="str">
        <f>Info!C2</f>
        <v>Terabank</v>
      </c>
      <c r="F1" s="447"/>
      <c r="G1" s="447"/>
      <c r="I1" s="447"/>
      <c r="J1" s="447"/>
      <c r="K1" s="447"/>
      <c r="L1" s="447"/>
    </row>
    <row r="2" spans="1:12">
      <c r="A2" s="348" t="s">
        <v>31</v>
      </c>
      <c r="B2" s="432">
        <f>'1. key ratios'!B2</f>
        <v>45382</v>
      </c>
      <c r="F2" s="447"/>
      <c r="G2" s="447"/>
      <c r="I2" s="447"/>
      <c r="J2" s="447"/>
      <c r="K2" s="447"/>
      <c r="L2" s="447"/>
    </row>
    <row r="3" spans="1:12">
      <c r="A3" s="349" t="s">
        <v>502</v>
      </c>
      <c r="F3" s="447"/>
      <c r="G3" s="447"/>
      <c r="I3" s="447"/>
      <c r="J3" s="447"/>
      <c r="K3" s="447"/>
      <c r="L3" s="447"/>
    </row>
    <row r="4" spans="1:12">
      <c r="F4" s="447"/>
      <c r="G4" s="447"/>
      <c r="I4" s="447"/>
      <c r="J4" s="447"/>
      <c r="K4" s="447"/>
      <c r="L4" s="447"/>
    </row>
    <row r="5" spans="1:12" ht="37.5" customHeight="1">
      <c r="A5" s="603" t="s">
        <v>519</v>
      </c>
      <c r="B5" s="604"/>
      <c r="C5" s="649" t="s">
        <v>503</v>
      </c>
      <c r="D5" s="650"/>
      <c r="E5" s="650"/>
      <c r="F5" s="650"/>
      <c r="G5" s="650"/>
      <c r="H5" s="649" t="s">
        <v>663</v>
      </c>
      <c r="I5" s="651"/>
      <c r="J5" s="651"/>
      <c r="K5" s="651"/>
      <c r="L5" s="652"/>
    </row>
    <row r="6" spans="1:12" ht="39.6" customHeight="1">
      <c r="A6" s="607"/>
      <c r="B6" s="608"/>
      <c r="C6" s="351"/>
      <c r="D6" s="445" t="s">
        <v>684</v>
      </c>
      <c r="E6" s="445" t="s">
        <v>683</v>
      </c>
      <c r="F6" s="445" t="s">
        <v>682</v>
      </c>
      <c r="G6" s="445" t="s">
        <v>681</v>
      </c>
      <c r="H6" s="467"/>
      <c r="I6" s="445" t="s">
        <v>684</v>
      </c>
      <c r="J6" s="445" t="s">
        <v>683</v>
      </c>
      <c r="K6" s="445" t="s">
        <v>682</v>
      </c>
      <c r="L6" s="445" t="s">
        <v>681</v>
      </c>
    </row>
    <row r="7" spans="1:12">
      <c r="A7" s="436">
        <v>1</v>
      </c>
      <c r="B7" s="451" t="s">
        <v>522</v>
      </c>
      <c r="C7" s="451">
        <v>67529793.632999912</v>
      </c>
      <c r="D7" s="451">
        <v>65503731.202799909</v>
      </c>
      <c r="E7" s="451">
        <v>914205.68459999957</v>
      </c>
      <c r="F7" s="451">
        <v>1111856.7456</v>
      </c>
      <c r="G7" s="451">
        <v>0</v>
      </c>
      <c r="H7" s="451">
        <v>988499.74749999971</v>
      </c>
      <c r="I7" s="451">
        <v>298774.72789999971</v>
      </c>
      <c r="J7" s="451">
        <v>75162.183500000014</v>
      </c>
      <c r="K7" s="451">
        <v>614562.83609999996</v>
      </c>
      <c r="L7" s="451">
        <v>0</v>
      </c>
    </row>
    <row r="8" spans="1:12">
      <c r="A8" s="436">
        <v>2</v>
      </c>
      <c r="B8" s="451" t="s">
        <v>435</v>
      </c>
      <c r="C8" s="451">
        <v>16384234.347499982</v>
      </c>
      <c r="D8" s="451">
        <v>15230799.036999982</v>
      </c>
      <c r="E8" s="451">
        <v>95652.51</v>
      </c>
      <c r="F8" s="451">
        <v>1057782.8004999999</v>
      </c>
      <c r="G8" s="451">
        <v>0</v>
      </c>
      <c r="H8" s="451">
        <v>652669.06900000002</v>
      </c>
      <c r="I8" s="451">
        <v>64406.325500000021</v>
      </c>
      <c r="J8" s="451">
        <v>9160.7985000000008</v>
      </c>
      <c r="K8" s="451">
        <v>579101.94499999995</v>
      </c>
      <c r="L8" s="451">
        <v>0</v>
      </c>
    </row>
    <row r="9" spans="1:12">
      <c r="A9" s="436">
        <v>3</v>
      </c>
      <c r="B9" s="451" t="s">
        <v>436</v>
      </c>
      <c r="C9" s="451">
        <v>24056181.709899999</v>
      </c>
      <c r="D9" s="451">
        <v>24056181.709899999</v>
      </c>
      <c r="E9" s="451">
        <v>0</v>
      </c>
      <c r="F9" s="451">
        <v>0</v>
      </c>
      <c r="G9" s="451">
        <v>0</v>
      </c>
      <c r="H9" s="451">
        <v>56.228999999999999</v>
      </c>
      <c r="I9" s="451">
        <v>56.228999999999999</v>
      </c>
      <c r="J9" s="451">
        <v>0</v>
      </c>
      <c r="K9" s="451">
        <v>0</v>
      </c>
      <c r="L9" s="451">
        <v>0</v>
      </c>
    </row>
    <row r="10" spans="1:12">
      <c r="A10" s="436">
        <v>4</v>
      </c>
      <c r="B10" s="451" t="s">
        <v>523</v>
      </c>
      <c r="C10" s="451">
        <v>124822209.62978762</v>
      </c>
      <c r="D10" s="451">
        <v>117729048.23948762</v>
      </c>
      <c r="E10" s="451">
        <v>2838965.2722999998</v>
      </c>
      <c r="F10" s="451">
        <v>4254196.1179999998</v>
      </c>
      <c r="G10" s="451">
        <v>0</v>
      </c>
      <c r="H10" s="451">
        <v>1684811.0940228235</v>
      </c>
      <c r="I10" s="451">
        <v>445157.4130228234</v>
      </c>
      <c r="J10" s="451">
        <v>248126.58990000002</v>
      </c>
      <c r="K10" s="451">
        <v>991527.09109999996</v>
      </c>
      <c r="L10" s="451">
        <v>0</v>
      </c>
    </row>
    <row r="11" spans="1:12">
      <c r="A11" s="436">
        <v>5</v>
      </c>
      <c r="B11" s="451" t="s">
        <v>437</v>
      </c>
      <c r="C11" s="451">
        <v>82276481.016900048</v>
      </c>
      <c r="D11" s="451">
        <v>74104892.985800043</v>
      </c>
      <c r="E11" s="451">
        <v>4598965.1413000003</v>
      </c>
      <c r="F11" s="451">
        <v>3572622.8898000005</v>
      </c>
      <c r="G11" s="451">
        <v>0</v>
      </c>
      <c r="H11" s="451">
        <v>1584485.9733000002</v>
      </c>
      <c r="I11" s="451">
        <v>372424.26180000004</v>
      </c>
      <c r="J11" s="451">
        <v>622754.68099999998</v>
      </c>
      <c r="K11" s="451">
        <v>589307.03050000011</v>
      </c>
      <c r="L11" s="451">
        <v>0</v>
      </c>
    </row>
    <row r="12" spans="1:12">
      <c r="A12" s="436">
        <v>6</v>
      </c>
      <c r="B12" s="451" t="s">
        <v>438</v>
      </c>
      <c r="C12" s="451">
        <v>37832275.414341621</v>
      </c>
      <c r="D12" s="451">
        <v>26205490.480264686</v>
      </c>
      <c r="E12" s="451">
        <v>9545256.0357769392</v>
      </c>
      <c r="F12" s="451">
        <v>2081528.8983000002</v>
      </c>
      <c r="G12" s="451">
        <v>0</v>
      </c>
      <c r="H12" s="451">
        <v>1550966.4669200513</v>
      </c>
      <c r="I12" s="451">
        <v>133721.53539042218</v>
      </c>
      <c r="J12" s="451">
        <v>733841.24572962918</v>
      </c>
      <c r="K12" s="451">
        <v>683403.68579999998</v>
      </c>
      <c r="L12" s="451">
        <v>0</v>
      </c>
    </row>
    <row r="13" spans="1:12">
      <c r="A13" s="436">
        <v>7</v>
      </c>
      <c r="B13" s="451" t="s">
        <v>439</v>
      </c>
      <c r="C13" s="451">
        <v>86940005.354633421</v>
      </c>
      <c r="D13" s="451">
        <v>77645673.627833411</v>
      </c>
      <c r="E13" s="451">
        <v>7269271.4386999998</v>
      </c>
      <c r="F13" s="451">
        <v>2025060.2881</v>
      </c>
      <c r="G13" s="451">
        <v>0</v>
      </c>
      <c r="H13" s="451">
        <v>1915640.3517609083</v>
      </c>
      <c r="I13" s="451">
        <v>315041.53356090834</v>
      </c>
      <c r="J13" s="451">
        <v>807905.74679999996</v>
      </c>
      <c r="K13" s="451">
        <v>792693.07140000002</v>
      </c>
      <c r="L13" s="451">
        <v>0</v>
      </c>
    </row>
    <row r="14" spans="1:12">
      <c r="A14" s="436">
        <v>8</v>
      </c>
      <c r="B14" s="451" t="s">
        <v>440</v>
      </c>
      <c r="C14" s="451">
        <v>56783818.185299993</v>
      </c>
      <c r="D14" s="451">
        <v>49217169.450599991</v>
      </c>
      <c r="E14" s="451">
        <v>6265746.218299998</v>
      </c>
      <c r="F14" s="451">
        <v>1300902.5164000001</v>
      </c>
      <c r="G14" s="451">
        <v>0</v>
      </c>
      <c r="H14" s="451">
        <v>1012985.1786000002</v>
      </c>
      <c r="I14" s="451">
        <v>289202.79690000013</v>
      </c>
      <c r="J14" s="451">
        <v>155099.53950000001</v>
      </c>
      <c r="K14" s="451">
        <v>568682.84220000007</v>
      </c>
      <c r="L14" s="451">
        <v>0</v>
      </c>
    </row>
    <row r="15" spans="1:12">
      <c r="A15" s="436">
        <v>9</v>
      </c>
      <c r="B15" s="451" t="s">
        <v>441</v>
      </c>
      <c r="C15" s="451">
        <v>28294624.962399989</v>
      </c>
      <c r="D15" s="451">
        <v>28054269.291999992</v>
      </c>
      <c r="E15" s="451">
        <v>81124.040399999998</v>
      </c>
      <c r="F15" s="451">
        <v>159231.63</v>
      </c>
      <c r="G15" s="451">
        <v>0</v>
      </c>
      <c r="H15" s="451">
        <v>126956.28420000002</v>
      </c>
      <c r="I15" s="451">
        <v>126956.28420000002</v>
      </c>
      <c r="J15" s="451">
        <v>0</v>
      </c>
      <c r="K15" s="451">
        <v>0</v>
      </c>
      <c r="L15" s="451">
        <v>0</v>
      </c>
    </row>
    <row r="16" spans="1:12">
      <c r="A16" s="436">
        <v>10</v>
      </c>
      <c r="B16" s="451" t="s">
        <v>442</v>
      </c>
      <c r="C16" s="451">
        <v>17093650.641800005</v>
      </c>
      <c r="D16" s="451">
        <v>16186323.807300005</v>
      </c>
      <c r="E16" s="451">
        <v>75395.86</v>
      </c>
      <c r="F16" s="451">
        <v>831930.97450000001</v>
      </c>
      <c r="G16" s="451">
        <v>0</v>
      </c>
      <c r="H16" s="451">
        <v>625098.9066000001</v>
      </c>
      <c r="I16" s="451">
        <v>80898.298800000033</v>
      </c>
      <c r="J16" s="451">
        <v>5359.4760999999999</v>
      </c>
      <c r="K16" s="451">
        <v>538841.13170000003</v>
      </c>
      <c r="L16" s="451">
        <v>0</v>
      </c>
    </row>
    <row r="17" spans="1:12">
      <c r="A17" s="436">
        <v>11</v>
      </c>
      <c r="B17" s="451" t="s">
        <v>443</v>
      </c>
      <c r="C17" s="451">
        <v>10805936.325799996</v>
      </c>
      <c r="D17" s="451">
        <v>8432908.5279999971</v>
      </c>
      <c r="E17" s="451">
        <v>1299198.5345000001</v>
      </c>
      <c r="F17" s="451">
        <v>1073829.2633</v>
      </c>
      <c r="G17" s="451">
        <v>0</v>
      </c>
      <c r="H17" s="451">
        <v>586775.88210000005</v>
      </c>
      <c r="I17" s="451">
        <v>43343.213499999998</v>
      </c>
      <c r="J17" s="451">
        <v>176536.98399999997</v>
      </c>
      <c r="K17" s="451">
        <v>366895.68460000004</v>
      </c>
      <c r="L17" s="451">
        <v>0</v>
      </c>
    </row>
    <row r="18" spans="1:12">
      <c r="A18" s="436">
        <v>12</v>
      </c>
      <c r="B18" s="451" t="s">
        <v>444</v>
      </c>
      <c r="C18" s="451">
        <v>84198534.017363846</v>
      </c>
      <c r="D18" s="451">
        <v>76349366.585463852</v>
      </c>
      <c r="E18" s="451">
        <v>3435421.8659999999</v>
      </c>
      <c r="F18" s="451">
        <v>4413745.5659000007</v>
      </c>
      <c r="G18" s="451">
        <v>0</v>
      </c>
      <c r="H18" s="451">
        <v>2724232.3893999998</v>
      </c>
      <c r="I18" s="451">
        <v>424843.13779999979</v>
      </c>
      <c r="J18" s="451">
        <v>244437.47950000004</v>
      </c>
      <c r="K18" s="451">
        <v>2054951.7720999997</v>
      </c>
      <c r="L18" s="451">
        <v>0</v>
      </c>
    </row>
    <row r="19" spans="1:12">
      <c r="A19" s="436">
        <v>13</v>
      </c>
      <c r="B19" s="451" t="s">
        <v>445</v>
      </c>
      <c r="C19" s="451">
        <v>28702137.466299988</v>
      </c>
      <c r="D19" s="451">
        <v>25994488.896799985</v>
      </c>
      <c r="E19" s="451">
        <v>1452316.1</v>
      </c>
      <c r="F19" s="451">
        <v>1255332.4694999997</v>
      </c>
      <c r="G19" s="451">
        <v>0</v>
      </c>
      <c r="H19" s="451">
        <v>854359.52666493773</v>
      </c>
      <c r="I19" s="451">
        <v>157744.47866493772</v>
      </c>
      <c r="J19" s="451">
        <v>97441.531700000021</v>
      </c>
      <c r="K19" s="451">
        <v>599173.51630000002</v>
      </c>
      <c r="L19" s="451">
        <v>0</v>
      </c>
    </row>
    <row r="20" spans="1:12">
      <c r="A20" s="436">
        <v>14</v>
      </c>
      <c r="B20" s="451" t="s">
        <v>446</v>
      </c>
      <c r="C20" s="451">
        <v>123563124.72780004</v>
      </c>
      <c r="D20" s="451">
        <v>109904878.02320004</v>
      </c>
      <c r="E20" s="451">
        <v>7054927.8110999996</v>
      </c>
      <c r="F20" s="451">
        <v>6603318.8935000012</v>
      </c>
      <c r="G20" s="451">
        <v>0</v>
      </c>
      <c r="H20" s="451">
        <v>3396222.6876835171</v>
      </c>
      <c r="I20" s="451">
        <v>425477.41258351726</v>
      </c>
      <c r="J20" s="451">
        <v>508175.26649999997</v>
      </c>
      <c r="K20" s="451">
        <v>2462570.0085999998</v>
      </c>
      <c r="L20" s="451">
        <v>0</v>
      </c>
    </row>
    <row r="21" spans="1:12">
      <c r="A21" s="436">
        <v>15</v>
      </c>
      <c r="B21" s="451" t="s">
        <v>447</v>
      </c>
      <c r="C21" s="451">
        <v>35487769.375799991</v>
      </c>
      <c r="D21" s="451">
        <v>34656209.172699995</v>
      </c>
      <c r="E21" s="451">
        <v>662073.83400000003</v>
      </c>
      <c r="F21" s="451">
        <v>169486.36910000004</v>
      </c>
      <c r="G21" s="451">
        <v>0</v>
      </c>
      <c r="H21" s="451">
        <v>321825.65170000016</v>
      </c>
      <c r="I21" s="451">
        <v>169972.50190000021</v>
      </c>
      <c r="J21" s="451">
        <v>56237.550599999988</v>
      </c>
      <c r="K21" s="451">
        <v>95615.599199999968</v>
      </c>
      <c r="L21" s="451">
        <v>0</v>
      </c>
    </row>
    <row r="22" spans="1:12">
      <c r="A22" s="436">
        <v>16</v>
      </c>
      <c r="B22" s="451" t="s">
        <v>448</v>
      </c>
      <c r="C22" s="451">
        <v>254507.75040000002</v>
      </c>
      <c r="D22" s="451">
        <v>254507.75040000002</v>
      </c>
      <c r="E22" s="451">
        <v>0</v>
      </c>
      <c r="F22" s="451">
        <v>0</v>
      </c>
      <c r="G22" s="451">
        <v>0</v>
      </c>
      <c r="H22" s="451">
        <v>781.17669999999998</v>
      </c>
      <c r="I22" s="451">
        <v>781.17669999999998</v>
      </c>
      <c r="J22" s="451">
        <v>0</v>
      </c>
      <c r="K22" s="451">
        <v>0</v>
      </c>
      <c r="L22" s="451">
        <v>0</v>
      </c>
    </row>
    <row r="23" spans="1:12">
      <c r="A23" s="436">
        <v>17</v>
      </c>
      <c r="B23" s="451" t="s">
        <v>526</v>
      </c>
      <c r="C23" s="451">
        <v>3436536.9253999996</v>
      </c>
      <c r="D23" s="451">
        <v>2625094.5308999997</v>
      </c>
      <c r="E23" s="451">
        <v>810448.89450000005</v>
      </c>
      <c r="F23" s="451">
        <v>993.5</v>
      </c>
      <c r="G23" s="451">
        <v>0</v>
      </c>
      <c r="H23" s="451">
        <v>77520.382199999993</v>
      </c>
      <c r="I23" s="451">
        <v>14156.065999999999</v>
      </c>
      <c r="J23" s="451">
        <v>62608.399599999997</v>
      </c>
      <c r="K23" s="451">
        <v>755.91660000000002</v>
      </c>
      <c r="L23" s="451">
        <v>0</v>
      </c>
    </row>
    <row r="24" spans="1:12">
      <c r="A24" s="436">
        <v>18</v>
      </c>
      <c r="B24" s="451" t="s">
        <v>449</v>
      </c>
      <c r="C24" s="451">
        <v>15948516.496800002</v>
      </c>
      <c r="D24" s="451">
        <v>15940247.916800002</v>
      </c>
      <c r="E24" s="451">
        <v>0</v>
      </c>
      <c r="F24" s="451">
        <v>8268.58</v>
      </c>
      <c r="G24" s="451">
        <v>0</v>
      </c>
      <c r="H24" s="451">
        <v>25207.604200000002</v>
      </c>
      <c r="I24" s="451">
        <v>16939.0242</v>
      </c>
      <c r="J24" s="451">
        <v>0</v>
      </c>
      <c r="K24" s="451">
        <v>8268.58</v>
      </c>
      <c r="L24" s="451">
        <v>0</v>
      </c>
    </row>
    <row r="25" spans="1:12">
      <c r="A25" s="436">
        <v>19</v>
      </c>
      <c r="B25" s="451" t="s">
        <v>450</v>
      </c>
      <c r="C25" s="451">
        <v>2522384.1003</v>
      </c>
      <c r="D25" s="451">
        <v>2466056.6502999999</v>
      </c>
      <c r="E25" s="451">
        <v>18654.310000000001</v>
      </c>
      <c r="F25" s="451">
        <v>37673.14</v>
      </c>
      <c r="G25" s="451">
        <v>0</v>
      </c>
      <c r="H25" s="451">
        <v>39576.103999999999</v>
      </c>
      <c r="I25" s="451">
        <v>16055.528899999998</v>
      </c>
      <c r="J25" s="451">
        <v>4611.7357000000002</v>
      </c>
      <c r="K25" s="451">
        <v>18908.839400000001</v>
      </c>
      <c r="L25" s="451">
        <v>0</v>
      </c>
    </row>
    <row r="26" spans="1:12">
      <c r="A26" s="436">
        <v>20</v>
      </c>
      <c r="B26" s="451" t="s">
        <v>525</v>
      </c>
      <c r="C26" s="451">
        <v>35132372.722400017</v>
      </c>
      <c r="D26" s="451">
        <v>34821269.422600016</v>
      </c>
      <c r="E26" s="451">
        <v>79588.931200000006</v>
      </c>
      <c r="F26" s="451">
        <v>231514.36860000002</v>
      </c>
      <c r="G26" s="451">
        <v>0</v>
      </c>
      <c r="H26" s="451">
        <v>316690.80788792024</v>
      </c>
      <c r="I26" s="451">
        <v>154379.11428792027</v>
      </c>
      <c r="J26" s="451">
        <v>11670.8079</v>
      </c>
      <c r="K26" s="451">
        <v>150640.88569999998</v>
      </c>
      <c r="L26" s="451">
        <v>0</v>
      </c>
    </row>
    <row r="27" spans="1:12">
      <c r="A27" s="436">
        <v>21</v>
      </c>
      <c r="B27" s="451" t="s">
        <v>451</v>
      </c>
      <c r="C27" s="451">
        <v>3835487.6291999999</v>
      </c>
      <c r="D27" s="451">
        <v>3032595.3097999999</v>
      </c>
      <c r="E27" s="451">
        <v>732552.21940000006</v>
      </c>
      <c r="F27" s="451">
        <v>70340.100000000006</v>
      </c>
      <c r="G27" s="451">
        <v>0</v>
      </c>
      <c r="H27" s="451">
        <v>109459.45819999999</v>
      </c>
      <c r="I27" s="451">
        <v>13949.559300000003</v>
      </c>
      <c r="J27" s="451">
        <v>63676.0455</v>
      </c>
      <c r="K27" s="451">
        <v>31833.8534</v>
      </c>
      <c r="L27" s="451">
        <v>0</v>
      </c>
    </row>
    <row r="28" spans="1:12">
      <c r="A28" s="436">
        <v>22</v>
      </c>
      <c r="B28" s="451" t="s">
        <v>452</v>
      </c>
      <c r="C28" s="451">
        <v>1793748.7789000003</v>
      </c>
      <c r="D28" s="451">
        <v>1203407.9300000002</v>
      </c>
      <c r="E28" s="451">
        <v>22702.112400000002</v>
      </c>
      <c r="F28" s="451">
        <v>567638.7365</v>
      </c>
      <c r="G28" s="451">
        <v>0</v>
      </c>
      <c r="H28" s="451">
        <v>319509.5589</v>
      </c>
      <c r="I28" s="451">
        <v>4919.7838000000011</v>
      </c>
      <c r="J28" s="451">
        <v>1557.6055000000001</v>
      </c>
      <c r="K28" s="451">
        <v>313032.16960000002</v>
      </c>
      <c r="L28" s="451">
        <v>0</v>
      </c>
    </row>
    <row r="29" spans="1:12">
      <c r="A29" s="436">
        <v>23</v>
      </c>
      <c r="B29" s="451" t="s">
        <v>453</v>
      </c>
      <c r="C29" s="451">
        <v>167824174.2332986</v>
      </c>
      <c r="D29" s="451">
        <v>154296353.94439861</v>
      </c>
      <c r="E29" s="451">
        <v>7912308.5949999979</v>
      </c>
      <c r="F29" s="451">
        <v>5615511.6939000022</v>
      </c>
      <c r="G29" s="451">
        <v>0</v>
      </c>
      <c r="H29" s="451">
        <v>3355728.3990098378</v>
      </c>
      <c r="I29" s="451">
        <v>730397.10590983846</v>
      </c>
      <c r="J29" s="451">
        <v>622565.37650000001</v>
      </c>
      <c r="K29" s="451">
        <v>2002765.9165999994</v>
      </c>
      <c r="L29" s="451">
        <v>0</v>
      </c>
    </row>
    <row r="30" spans="1:12">
      <c r="A30" s="436">
        <v>24</v>
      </c>
      <c r="B30" s="451" t="s">
        <v>524</v>
      </c>
      <c r="C30" s="451">
        <v>166015160.26590008</v>
      </c>
      <c r="D30" s="451">
        <v>154105004.04290006</v>
      </c>
      <c r="E30" s="451">
        <v>6700287.9757999973</v>
      </c>
      <c r="F30" s="451">
        <v>5209868.2471999992</v>
      </c>
      <c r="G30" s="451">
        <v>0</v>
      </c>
      <c r="H30" s="451">
        <v>4513030.0702303508</v>
      </c>
      <c r="I30" s="451">
        <v>1079164.6466303498</v>
      </c>
      <c r="J30" s="451">
        <v>836512.37860000005</v>
      </c>
      <c r="K30" s="451">
        <v>2597353.0450000009</v>
      </c>
      <c r="L30" s="451">
        <v>0</v>
      </c>
    </row>
    <row r="31" spans="1:12">
      <c r="A31" s="436">
        <v>25</v>
      </c>
      <c r="B31" s="451" t="s">
        <v>454</v>
      </c>
      <c r="C31" s="451">
        <v>55395601.244999968</v>
      </c>
      <c r="D31" s="451">
        <v>51172832.018099971</v>
      </c>
      <c r="E31" s="451">
        <v>1922900.87</v>
      </c>
      <c r="F31" s="451">
        <v>2299868.3568999986</v>
      </c>
      <c r="G31" s="451">
        <v>0</v>
      </c>
      <c r="H31" s="451">
        <v>1501690.1611999995</v>
      </c>
      <c r="I31" s="451">
        <v>155415.86409999989</v>
      </c>
      <c r="J31" s="451">
        <v>188802.4621</v>
      </c>
      <c r="K31" s="451">
        <v>1157471.8349999995</v>
      </c>
      <c r="L31" s="451">
        <v>0</v>
      </c>
    </row>
    <row r="32" spans="1:12">
      <c r="A32" s="436">
        <v>26</v>
      </c>
      <c r="B32" s="451" t="s">
        <v>521</v>
      </c>
      <c r="C32" s="451">
        <v>45939635.031599939</v>
      </c>
      <c r="D32" s="451">
        <v>39460987.529499941</v>
      </c>
      <c r="E32" s="451">
        <v>2086537.0682000003</v>
      </c>
      <c r="F32" s="451">
        <v>4392110.4338999977</v>
      </c>
      <c r="G32" s="451">
        <v>0</v>
      </c>
      <c r="H32" s="451">
        <v>2706430.7624000018</v>
      </c>
      <c r="I32" s="451">
        <v>157451.79549999998</v>
      </c>
      <c r="J32" s="451">
        <v>219889.04090000005</v>
      </c>
      <c r="K32" s="451">
        <v>2329089.9260000018</v>
      </c>
      <c r="L32" s="451">
        <v>0</v>
      </c>
    </row>
    <row r="33" spans="1:12">
      <c r="A33" s="436">
        <v>27</v>
      </c>
      <c r="B33" s="505" t="s">
        <v>64</v>
      </c>
      <c r="C33" s="451">
        <v>1322868901.9878249</v>
      </c>
      <c r="D33" s="451">
        <v>1208649788.0848484</v>
      </c>
      <c r="E33" s="451">
        <v>65874501.32347694</v>
      </c>
      <c r="F33" s="451">
        <v>48344612.579499997</v>
      </c>
      <c r="G33" s="451">
        <v>0</v>
      </c>
      <c r="H33" s="451">
        <v>30991209.923380345</v>
      </c>
      <c r="I33" s="451">
        <v>5691629.815850717</v>
      </c>
      <c r="J33" s="451">
        <v>5752132.9256296307</v>
      </c>
      <c r="K33" s="451">
        <v>19547447.181900006</v>
      </c>
      <c r="L33" s="451">
        <v>0</v>
      </c>
    </row>
    <row r="35" spans="1:12">
      <c r="B35" s="504"/>
      <c r="C35" s="504"/>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92D050"/>
  </sheetPr>
  <dimension ref="A1:K13"/>
  <sheetViews>
    <sheetView showGridLines="0" zoomScaleNormal="100" workbookViewId="0"/>
  </sheetViews>
  <sheetFormatPr defaultColWidth="8.7109375" defaultRowHeight="12"/>
  <cols>
    <col min="1" max="1" width="11.85546875" style="506" bestFit="1" customWidth="1"/>
    <col min="2" max="2" width="68.7109375" style="506" customWidth="1"/>
    <col min="3" max="11" width="28.28515625" style="506" customWidth="1"/>
    <col min="12" max="16384" width="8.7109375" style="506"/>
  </cols>
  <sheetData>
    <row r="1" spans="1:11" s="447" customFormat="1" ht="13.5">
      <c r="A1" s="348" t="s">
        <v>30</v>
      </c>
      <c r="B1" s="433" t="str">
        <f>Info!C2</f>
        <v>Terabank</v>
      </c>
    </row>
    <row r="2" spans="1:11" s="447" customFormat="1" ht="12.75">
      <c r="A2" s="348" t="s">
        <v>31</v>
      </c>
      <c r="B2" s="432">
        <f>'1. key ratios'!B2</f>
        <v>45382</v>
      </c>
    </row>
    <row r="3" spans="1:11" s="447" customFormat="1" ht="12.75">
      <c r="A3" s="349" t="s">
        <v>504</v>
      </c>
    </row>
    <row r="4" spans="1:11">
      <c r="C4" s="510" t="s">
        <v>698</v>
      </c>
      <c r="D4" s="510" t="s">
        <v>697</v>
      </c>
      <c r="E4" s="510" t="s">
        <v>696</v>
      </c>
      <c r="F4" s="510" t="s">
        <v>695</v>
      </c>
      <c r="G4" s="510" t="s">
        <v>694</v>
      </c>
      <c r="H4" s="510" t="s">
        <v>693</v>
      </c>
      <c r="I4" s="510" t="s">
        <v>692</v>
      </c>
      <c r="J4" s="510" t="s">
        <v>691</v>
      </c>
      <c r="K4" s="510" t="s">
        <v>690</v>
      </c>
    </row>
    <row r="5" spans="1:11" ht="104.1" customHeight="1">
      <c r="A5" s="653" t="s">
        <v>689</v>
      </c>
      <c r="B5" s="654"/>
      <c r="C5" s="509" t="s">
        <v>505</v>
      </c>
      <c r="D5" s="509" t="s">
        <v>506</v>
      </c>
      <c r="E5" s="509" t="s">
        <v>507</v>
      </c>
      <c r="F5" s="509" t="s">
        <v>508</v>
      </c>
      <c r="G5" s="509" t="s">
        <v>509</v>
      </c>
      <c r="H5" s="509" t="s">
        <v>510</v>
      </c>
      <c r="I5" s="509" t="s">
        <v>511</v>
      </c>
      <c r="J5" s="509" t="s">
        <v>512</v>
      </c>
      <c r="K5" s="509" t="s">
        <v>513</v>
      </c>
    </row>
    <row r="6" spans="1:11" ht="12.75">
      <c r="A6" s="436">
        <v>1</v>
      </c>
      <c r="B6" s="436" t="s">
        <v>473</v>
      </c>
      <c r="C6" s="436">
        <v>19554467.980000004</v>
      </c>
      <c r="D6" s="436">
        <v>69032998.459999979</v>
      </c>
      <c r="E6" s="436">
        <v>0</v>
      </c>
      <c r="F6" s="436">
        <v>4388901.91</v>
      </c>
      <c r="G6" s="436">
        <v>1037423292.8099971</v>
      </c>
      <c r="H6" s="436">
        <v>0</v>
      </c>
      <c r="I6" s="436">
        <v>104041988.67999998</v>
      </c>
      <c r="J6" s="436">
        <v>12192764.270000005</v>
      </c>
      <c r="K6" s="436">
        <v>76234487.907827139</v>
      </c>
    </row>
    <row r="7" spans="1:11" ht="12.75">
      <c r="A7" s="436">
        <v>2</v>
      </c>
      <c r="B7" s="436" t="s">
        <v>514</v>
      </c>
      <c r="C7" s="436">
        <v>0</v>
      </c>
      <c r="D7" s="436">
        <v>0</v>
      </c>
      <c r="E7" s="436">
        <v>0</v>
      </c>
      <c r="F7" s="436">
        <v>0</v>
      </c>
      <c r="G7" s="436">
        <v>0</v>
      </c>
      <c r="H7" s="436">
        <v>0</v>
      </c>
      <c r="I7" s="436">
        <v>0</v>
      </c>
      <c r="J7" s="436">
        <v>0</v>
      </c>
      <c r="K7" s="436">
        <v>31131522.219999999</v>
      </c>
    </row>
    <row r="8" spans="1:11" ht="12.75">
      <c r="A8" s="436">
        <v>3</v>
      </c>
      <c r="B8" s="436" t="s">
        <v>481</v>
      </c>
      <c r="C8" s="436">
        <v>12160029.009999998</v>
      </c>
      <c r="D8" s="436">
        <v>0</v>
      </c>
      <c r="E8" s="436">
        <v>0</v>
      </c>
      <c r="F8" s="436">
        <v>0</v>
      </c>
      <c r="G8" s="436">
        <v>18780178.399999995</v>
      </c>
      <c r="H8" s="436">
        <v>0</v>
      </c>
      <c r="I8" s="436">
        <v>13292597.689999999</v>
      </c>
      <c r="J8" s="436">
        <v>1009074.23</v>
      </c>
      <c r="K8" s="436">
        <v>161681.71020003408</v>
      </c>
    </row>
    <row r="9" spans="1:11" ht="12.75">
      <c r="A9" s="436">
        <v>4</v>
      </c>
      <c r="B9" s="456" t="s">
        <v>515</v>
      </c>
      <c r="C9" s="436">
        <v>59592.23</v>
      </c>
      <c r="D9" s="436">
        <v>2346860.0499999998</v>
      </c>
      <c r="E9" s="436">
        <v>0</v>
      </c>
      <c r="F9" s="436">
        <v>0</v>
      </c>
      <c r="G9" s="436">
        <v>38906012.529999979</v>
      </c>
      <c r="H9" s="436">
        <v>0</v>
      </c>
      <c r="I9" s="436">
        <v>3895810.4099999992</v>
      </c>
      <c r="J9" s="436">
        <v>618948.00000000012</v>
      </c>
      <c r="K9" s="436">
        <v>2517389.3895000368</v>
      </c>
    </row>
    <row r="10" spans="1:11" ht="12.75">
      <c r="A10" s="436">
        <v>5</v>
      </c>
      <c r="B10" s="456" t="s">
        <v>516</v>
      </c>
      <c r="C10" s="436">
        <v>0</v>
      </c>
      <c r="D10" s="436">
        <v>0</v>
      </c>
      <c r="E10" s="436">
        <v>0</v>
      </c>
      <c r="F10" s="436">
        <v>0</v>
      </c>
      <c r="G10" s="436">
        <v>0</v>
      </c>
      <c r="H10" s="436">
        <v>0</v>
      </c>
      <c r="I10" s="436">
        <v>0</v>
      </c>
      <c r="J10" s="436">
        <v>0</v>
      </c>
      <c r="K10" s="436">
        <v>0</v>
      </c>
    </row>
    <row r="11" spans="1:11" ht="12.75">
      <c r="A11" s="436">
        <v>6</v>
      </c>
      <c r="B11" s="456" t="s">
        <v>517</v>
      </c>
      <c r="C11" s="436">
        <v>57531.35</v>
      </c>
      <c r="D11" s="436">
        <v>0</v>
      </c>
      <c r="E11" s="436">
        <v>0</v>
      </c>
      <c r="F11" s="436">
        <v>0</v>
      </c>
      <c r="G11" s="436">
        <v>1599605.26</v>
      </c>
      <c r="H11" s="436">
        <v>0</v>
      </c>
      <c r="I11" s="436">
        <v>746389.55</v>
      </c>
      <c r="J11" s="436">
        <v>113572.43</v>
      </c>
      <c r="K11" s="436">
        <v>47326.509999999311</v>
      </c>
    </row>
    <row r="13" spans="1:11" ht="15">
      <c r="B13" s="507"/>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92D050"/>
  </sheetPr>
  <dimension ref="A1:V20"/>
  <sheetViews>
    <sheetView showGridLines="0" zoomScaleNormal="100" workbookViewId="0"/>
  </sheetViews>
  <sheetFormatPr defaultColWidth="8.7109375" defaultRowHeight="15"/>
  <cols>
    <col min="1" max="1" width="10" style="511" bestFit="1" customWidth="1"/>
    <col min="2" max="2" width="71.7109375" style="511" customWidth="1"/>
    <col min="3" max="3" width="10.5703125" style="511" bestFit="1" customWidth="1"/>
    <col min="4" max="7" width="15.5703125" style="511" customWidth="1"/>
    <col min="8" max="8" width="10.5703125" style="511" bestFit="1" customWidth="1"/>
    <col min="9" max="12" width="17.28515625" style="511" customWidth="1"/>
    <col min="13" max="13" width="10.5703125" style="511" bestFit="1" customWidth="1"/>
    <col min="14" max="17" width="16.140625" style="511" customWidth="1"/>
    <col min="18" max="18" width="12.28515625" style="511" bestFit="1" customWidth="1"/>
    <col min="19" max="19" width="46.85546875" style="511" bestFit="1" customWidth="1"/>
    <col min="20" max="20" width="43.42578125" style="511" bestFit="1" customWidth="1"/>
    <col min="21" max="21" width="45.85546875" style="511" bestFit="1" customWidth="1"/>
    <col min="22" max="22" width="43.42578125" style="511" bestFit="1" customWidth="1"/>
    <col min="23" max="16384" width="8.7109375" style="511"/>
  </cols>
  <sheetData>
    <row r="1" spans="1:22">
      <c r="A1" s="348" t="s">
        <v>30</v>
      </c>
      <c r="B1" s="433" t="str">
        <f>Info!C2</f>
        <v>Terabank</v>
      </c>
    </row>
    <row r="2" spans="1:22">
      <c r="A2" s="348" t="s">
        <v>31</v>
      </c>
      <c r="B2" s="432">
        <f>'1. key ratios'!B2</f>
        <v>45382</v>
      </c>
    </row>
    <row r="3" spans="1:22">
      <c r="A3" s="349" t="s">
        <v>532</v>
      </c>
      <c r="B3" s="447"/>
    </row>
    <row r="4" spans="1:22">
      <c r="A4" s="349"/>
      <c r="B4" s="447"/>
    </row>
    <row r="5" spans="1:22" ht="24" customHeight="1">
      <c r="A5" s="655" t="s">
        <v>533</v>
      </c>
      <c r="B5" s="656"/>
      <c r="C5" s="660" t="s">
        <v>699</v>
      </c>
      <c r="D5" s="660"/>
      <c r="E5" s="660"/>
      <c r="F5" s="660"/>
      <c r="G5" s="660"/>
      <c r="H5" s="660" t="s">
        <v>551</v>
      </c>
      <c r="I5" s="660"/>
      <c r="J5" s="660"/>
      <c r="K5" s="660"/>
      <c r="L5" s="660"/>
      <c r="M5" s="660" t="s">
        <v>663</v>
      </c>
      <c r="N5" s="660"/>
      <c r="O5" s="660"/>
      <c r="P5" s="660"/>
      <c r="Q5" s="660"/>
      <c r="R5" s="659" t="s">
        <v>534</v>
      </c>
      <c r="S5" s="659" t="s">
        <v>548</v>
      </c>
      <c r="T5" s="659" t="s">
        <v>549</v>
      </c>
      <c r="U5" s="659" t="s">
        <v>709</v>
      </c>
      <c r="V5" s="659" t="s">
        <v>710</v>
      </c>
    </row>
    <row r="6" spans="1:22" ht="36" customHeight="1">
      <c r="A6" s="657"/>
      <c r="B6" s="658"/>
      <c r="C6" s="520"/>
      <c r="D6" s="445" t="s">
        <v>684</v>
      </c>
      <c r="E6" s="445" t="s">
        <v>683</v>
      </c>
      <c r="F6" s="445" t="s">
        <v>682</v>
      </c>
      <c r="G6" s="445" t="s">
        <v>681</v>
      </c>
      <c r="H6" s="520"/>
      <c r="I6" s="445" t="s">
        <v>684</v>
      </c>
      <c r="J6" s="445" t="s">
        <v>683</v>
      </c>
      <c r="K6" s="445" t="s">
        <v>682</v>
      </c>
      <c r="L6" s="445" t="s">
        <v>681</v>
      </c>
      <c r="M6" s="520"/>
      <c r="N6" s="445" t="s">
        <v>684</v>
      </c>
      <c r="O6" s="445" t="s">
        <v>683</v>
      </c>
      <c r="P6" s="445" t="s">
        <v>682</v>
      </c>
      <c r="Q6" s="445" t="s">
        <v>681</v>
      </c>
      <c r="R6" s="659"/>
      <c r="S6" s="659"/>
      <c r="T6" s="659"/>
      <c r="U6" s="659"/>
      <c r="V6" s="659"/>
    </row>
    <row r="7" spans="1:22">
      <c r="A7" s="515">
        <v>1</v>
      </c>
      <c r="B7" s="519" t="s">
        <v>542</v>
      </c>
      <c r="C7" s="508">
        <v>2534390.5959000001</v>
      </c>
      <c r="D7" s="508">
        <v>2074393.6358999999</v>
      </c>
      <c r="E7" s="508">
        <v>459996.96</v>
      </c>
      <c r="F7" s="508">
        <v>0</v>
      </c>
      <c r="G7" s="508">
        <v>0</v>
      </c>
      <c r="H7" s="508">
        <v>2542399.6887000003</v>
      </c>
      <c r="I7" s="508">
        <v>2073385.8187000002</v>
      </c>
      <c r="J7" s="508">
        <v>469013.87</v>
      </c>
      <c r="K7" s="508">
        <v>0</v>
      </c>
      <c r="L7" s="508">
        <v>0</v>
      </c>
      <c r="M7" s="508">
        <v>85337.705888110009</v>
      </c>
      <c r="N7" s="508">
        <v>9605.4430045499994</v>
      </c>
      <c r="O7" s="508">
        <v>75732.262883560004</v>
      </c>
      <c r="P7" s="508">
        <v>0</v>
      </c>
      <c r="Q7" s="508">
        <v>0</v>
      </c>
      <c r="R7" s="508">
        <v>16</v>
      </c>
      <c r="S7" s="529">
        <v>0.20899999999999999</v>
      </c>
      <c r="T7" s="536">
        <v>0.24304500000000001</v>
      </c>
      <c r="U7" s="508">
        <v>0.1218867</v>
      </c>
      <c r="V7" s="530">
        <v>47.878599999999999</v>
      </c>
    </row>
    <row r="8" spans="1:22">
      <c r="A8" s="515">
        <v>2</v>
      </c>
      <c r="B8" s="518" t="s">
        <v>541</v>
      </c>
      <c r="C8" s="508">
        <v>137528505.85429999</v>
      </c>
      <c r="D8" s="508">
        <v>128932514.82759999</v>
      </c>
      <c r="E8" s="508">
        <v>3329757.4021999999</v>
      </c>
      <c r="F8" s="508">
        <v>5266233.6244999999</v>
      </c>
      <c r="G8" s="508">
        <v>0</v>
      </c>
      <c r="H8" s="508">
        <v>139791029.00300002</v>
      </c>
      <c r="I8" s="508">
        <v>130361844.84940001</v>
      </c>
      <c r="J8" s="508">
        <v>3461748.8391999998</v>
      </c>
      <c r="K8" s="508">
        <v>5967435.3144000005</v>
      </c>
      <c r="L8" s="508">
        <v>0</v>
      </c>
      <c r="M8" s="508">
        <v>4324064.8481060499</v>
      </c>
      <c r="N8" s="508">
        <v>635846.07724762999</v>
      </c>
      <c r="O8" s="508">
        <v>401066.15504111</v>
      </c>
      <c r="P8" s="508">
        <v>3287152.6158173098</v>
      </c>
      <c r="Q8" s="508">
        <v>0</v>
      </c>
      <c r="R8" s="508">
        <v>9938</v>
      </c>
      <c r="S8" s="529">
        <v>0.27575774026698996</v>
      </c>
      <c r="T8" s="536">
        <v>0.33074571563039029</v>
      </c>
      <c r="U8" s="508">
        <v>0.20907497</v>
      </c>
      <c r="V8" s="530">
        <v>43.264200000000002</v>
      </c>
    </row>
    <row r="9" spans="1:22">
      <c r="A9" s="515">
        <v>3</v>
      </c>
      <c r="B9" s="518" t="s">
        <v>540</v>
      </c>
      <c r="C9" s="508">
        <v>0</v>
      </c>
      <c r="D9" s="508">
        <v>0</v>
      </c>
      <c r="E9" s="508">
        <v>0</v>
      </c>
      <c r="F9" s="508">
        <v>0</v>
      </c>
      <c r="G9" s="508">
        <v>0</v>
      </c>
      <c r="H9" s="508">
        <v>0</v>
      </c>
      <c r="I9" s="508">
        <v>0</v>
      </c>
      <c r="J9" s="508">
        <v>0</v>
      </c>
      <c r="K9" s="508">
        <v>0</v>
      </c>
      <c r="L9" s="508">
        <v>0</v>
      </c>
      <c r="M9" s="508">
        <v>0</v>
      </c>
      <c r="N9" s="508">
        <v>0</v>
      </c>
      <c r="O9" s="508">
        <v>0</v>
      </c>
      <c r="P9" s="508">
        <v>0</v>
      </c>
      <c r="Q9" s="508">
        <v>0</v>
      </c>
      <c r="R9" s="508">
        <v>0</v>
      </c>
      <c r="S9" s="529" t="s">
        <v>723</v>
      </c>
      <c r="T9" s="536" t="s">
        <v>723</v>
      </c>
      <c r="U9" s="508">
        <v>0</v>
      </c>
      <c r="V9" s="530">
        <v>0</v>
      </c>
    </row>
    <row r="10" spans="1:22">
      <c r="A10" s="515">
        <v>4</v>
      </c>
      <c r="B10" s="518" t="s">
        <v>539</v>
      </c>
      <c r="C10" s="508">
        <v>15828.72</v>
      </c>
      <c r="D10" s="508">
        <v>15828.72</v>
      </c>
      <c r="E10" s="508">
        <v>0</v>
      </c>
      <c r="F10" s="508">
        <v>0</v>
      </c>
      <c r="G10" s="508">
        <v>0</v>
      </c>
      <c r="H10" s="508">
        <v>15828.72</v>
      </c>
      <c r="I10" s="508">
        <v>15828.72</v>
      </c>
      <c r="J10" s="508">
        <v>0</v>
      </c>
      <c r="K10" s="508">
        <v>0</v>
      </c>
      <c r="L10" s="508">
        <v>0</v>
      </c>
      <c r="M10" s="508">
        <v>139.25810680000001</v>
      </c>
      <c r="N10" s="508">
        <v>139.25810680000001</v>
      </c>
      <c r="O10" s="508">
        <v>0</v>
      </c>
      <c r="P10" s="508">
        <v>0</v>
      </c>
      <c r="Q10" s="508">
        <v>0</v>
      </c>
      <c r="R10" s="508">
        <v>18</v>
      </c>
      <c r="S10" s="529">
        <v>0</v>
      </c>
      <c r="T10" s="536">
        <v>0.2344846762667134</v>
      </c>
      <c r="U10" s="508">
        <v>0</v>
      </c>
      <c r="V10" s="530">
        <v>13.2858</v>
      </c>
    </row>
    <row r="11" spans="1:22">
      <c r="A11" s="515">
        <v>5</v>
      </c>
      <c r="B11" s="518" t="s">
        <v>538</v>
      </c>
      <c r="C11" s="508">
        <v>1709207.6410999999</v>
      </c>
      <c r="D11" s="508">
        <v>1571606.41</v>
      </c>
      <c r="E11" s="508">
        <v>32360.52</v>
      </c>
      <c r="F11" s="508">
        <v>105240.7111</v>
      </c>
      <c r="G11" s="508">
        <v>0</v>
      </c>
      <c r="H11" s="508">
        <v>1718663.7211</v>
      </c>
      <c r="I11" s="508">
        <v>1576910.43</v>
      </c>
      <c r="J11" s="508">
        <v>33265.32</v>
      </c>
      <c r="K11" s="508">
        <v>108487.97110000001</v>
      </c>
      <c r="L11" s="508">
        <v>0</v>
      </c>
      <c r="M11" s="508">
        <v>125166.48193030001</v>
      </c>
      <c r="N11" s="508">
        <v>17253.206486160001</v>
      </c>
      <c r="O11" s="508">
        <v>5263.3410895999996</v>
      </c>
      <c r="P11" s="508">
        <v>102649.93435454</v>
      </c>
      <c r="Q11" s="508">
        <v>0</v>
      </c>
      <c r="R11" s="508">
        <v>2894</v>
      </c>
      <c r="S11" s="529">
        <v>0.13719784539157928</v>
      </c>
      <c r="T11" s="536">
        <v>0.14649462287849052</v>
      </c>
      <c r="U11" s="508">
        <v>0.13526829000000001</v>
      </c>
      <c r="V11" s="530">
        <v>25.922799999999999</v>
      </c>
    </row>
    <row r="12" spans="1:22">
      <c r="A12" s="515">
        <v>6</v>
      </c>
      <c r="B12" s="518" t="s">
        <v>537</v>
      </c>
      <c r="C12" s="508">
        <v>1863846.5414</v>
      </c>
      <c r="D12" s="508">
        <v>1670388.6428</v>
      </c>
      <c r="E12" s="508">
        <v>107311.9786</v>
      </c>
      <c r="F12" s="508">
        <v>86145.919999999998</v>
      </c>
      <c r="G12" s="508">
        <v>0</v>
      </c>
      <c r="H12" s="508">
        <v>1905066.676</v>
      </c>
      <c r="I12" s="508">
        <v>1696265.9809000001</v>
      </c>
      <c r="J12" s="508">
        <v>111626.7151</v>
      </c>
      <c r="K12" s="508">
        <v>97173.98</v>
      </c>
      <c r="L12" s="508">
        <v>0</v>
      </c>
      <c r="M12" s="508">
        <v>119522.04088713</v>
      </c>
      <c r="N12" s="508">
        <v>26448.246771310001</v>
      </c>
      <c r="O12" s="508">
        <v>16399.314247909999</v>
      </c>
      <c r="P12" s="508">
        <v>76674.479867910006</v>
      </c>
      <c r="Q12" s="508">
        <v>0</v>
      </c>
      <c r="R12" s="508">
        <v>1658</v>
      </c>
      <c r="S12" s="529">
        <v>0.25780482378429387</v>
      </c>
      <c r="T12" s="536">
        <v>0.32466738049634447</v>
      </c>
      <c r="U12" s="508">
        <v>0.26574883999999999</v>
      </c>
      <c r="V12" s="530">
        <v>25.666499999999999</v>
      </c>
    </row>
    <row r="13" spans="1:22">
      <c r="A13" s="515">
        <v>7</v>
      </c>
      <c r="B13" s="518" t="s">
        <v>536</v>
      </c>
      <c r="C13" s="508">
        <v>97649162.769099995</v>
      </c>
      <c r="D13" s="508">
        <v>90470448.586699992</v>
      </c>
      <c r="E13" s="508">
        <v>5262921.8241999997</v>
      </c>
      <c r="F13" s="508">
        <v>1915792.3582000001</v>
      </c>
      <c r="G13" s="508">
        <v>0</v>
      </c>
      <c r="H13" s="508">
        <v>98327034.497499987</v>
      </c>
      <c r="I13" s="508">
        <v>90920571.077699989</v>
      </c>
      <c r="J13" s="508">
        <v>5323505.2376000006</v>
      </c>
      <c r="K13" s="508">
        <v>2082958.1821999999</v>
      </c>
      <c r="L13" s="508">
        <v>0</v>
      </c>
      <c r="M13" s="508">
        <v>1622815.97171623</v>
      </c>
      <c r="N13" s="508">
        <v>172406.52358472999</v>
      </c>
      <c r="O13" s="508">
        <v>320959.34818991</v>
      </c>
      <c r="P13" s="508">
        <v>1129450.0999415901</v>
      </c>
      <c r="Q13" s="508">
        <v>0</v>
      </c>
      <c r="R13" s="508">
        <v>1288</v>
      </c>
      <c r="S13" s="529">
        <v>0.11146281955680973</v>
      </c>
      <c r="T13" s="536">
        <v>0.12122141768262816</v>
      </c>
      <c r="U13" s="508">
        <v>0.10340612</v>
      </c>
      <c r="V13" s="530">
        <v>113.3275</v>
      </c>
    </row>
    <row r="14" spans="1:22">
      <c r="A14" s="513">
        <v>7.1</v>
      </c>
      <c r="B14" s="512" t="s">
        <v>545</v>
      </c>
      <c r="C14" s="508">
        <v>73798609.322799996</v>
      </c>
      <c r="D14" s="508">
        <v>67612585.083000004</v>
      </c>
      <c r="E14" s="508">
        <v>4562175.6742000002</v>
      </c>
      <c r="F14" s="508">
        <v>1623848.5655999999</v>
      </c>
      <c r="G14" s="508">
        <v>0</v>
      </c>
      <c r="H14" s="508">
        <v>74330759.940300003</v>
      </c>
      <c r="I14" s="508">
        <v>67926684.548999995</v>
      </c>
      <c r="J14" s="508">
        <v>4616817.6975999996</v>
      </c>
      <c r="K14" s="508">
        <v>1787257.6936999999</v>
      </c>
      <c r="L14" s="508">
        <v>0</v>
      </c>
      <c r="M14" s="508">
        <v>1405313.92954838</v>
      </c>
      <c r="N14" s="508">
        <v>126684.52613336999</v>
      </c>
      <c r="O14" s="508">
        <v>293824.39769695001</v>
      </c>
      <c r="P14" s="508">
        <v>984805.00571806007</v>
      </c>
      <c r="Q14" s="508">
        <v>0</v>
      </c>
      <c r="R14" s="508">
        <v>881</v>
      </c>
      <c r="S14" s="529">
        <v>0.11143800571616878</v>
      </c>
      <c r="T14" s="536">
        <v>0.1214592571913001</v>
      </c>
      <c r="U14" s="508">
        <v>0.10232752000000001</v>
      </c>
      <c r="V14" s="530">
        <v>115.04770000000001</v>
      </c>
    </row>
    <row r="15" spans="1:22">
      <c r="A15" s="513">
        <v>7.2</v>
      </c>
      <c r="B15" s="512" t="s">
        <v>547</v>
      </c>
      <c r="C15" s="508">
        <v>15480562.166399999</v>
      </c>
      <c r="D15" s="508">
        <v>15243813.716399999</v>
      </c>
      <c r="E15" s="508">
        <v>89187.61</v>
      </c>
      <c r="F15" s="508">
        <v>147560.84</v>
      </c>
      <c r="G15" s="508">
        <v>0</v>
      </c>
      <c r="H15" s="508">
        <v>15601513.7741</v>
      </c>
      <c r="I15" s="508">
        <v>15361646.4441</v>
      </c>
      <c r="J15" s="508">
        <v>90818.67</v>
      </c>
      <c r="K15" s="508">
        <v>149048.66</v>
      </c>
      <c r="L15" s="508">
        <v>0</v>
      </c>
      <c r="M15" s="508">
        <v>110285.84018876</v>
      </c>
      <c r="N15" s="508">
        <v>30408.226774999999</v>
      </c>
      <c r="O15" s="508">
        <v>3719.8929207699998</v>
      </c>
      <c r="P15" s="508">
        <v>76157.720492990004</v>
      </c>
      <c r="Q15" s="508">
        <v>0</v>
      </c>
      <c r="R15" s="508">
        <v>275</v>
      </c>
      <c r="S15" s="529">
        <v>0.11432400890633342</v>
      </c>
      <c r="T15" s="536">
        <v>0.1235869752727745</v>
      </c>
      <c r="U15" s="508">
        <v>0.10740847000000001</v>
      </c>
      <c r="V15" s="530">
        <v>96.459299999999999</v>
      </c>
    </row>
    <row r="16" spans="1:22">
      <c r="A16" s="513">
        <v>7.3</v>
      </c>
      <c r="B16" s="512" t="s">
        <v>544</v>
      </c>
      <c r="C16" s="508">
        <v>8369991.2799000004</v>
      </c>
      <c r="D16" s="508">
        <v>7614049.7873</v>
      </c>
      <c r="E16" s="508">
        <v>611558.54</v>
      </c>
      <c r="F16" s="508">
        <v>144382.95259999999</v>
      </c>
      <c r="G16" s="508">
        <v>0</v>
      </c>
      <c r="H16" s="508">
        <v>8394760.7831000015</v>
      </c>
      <c r="I16" s="508">
        <v>7632240.0846000006</v>
      </c>
      <c r="J16" s="508">
        <v>615868.87</v>
      </c>
      <c r="K16" s="508">
        <v>146651.8285</v>
      </c>
      <c r="L16" s="508">
        <v>0</v>
      </c>
      <c r="M16" s="508">
        <v>107216.20197908999</v>
      </c>
      <c r="N16" s="508">
        <v>15313.77067636</v>
      </c>
      <c r="O16" s="508">
        <v>23415.057572189999</v>
      </c>
      <c r="P16" s="508">
        <v>68487.373730539999</v>
      </c>
      <c r="Q16" s="508">
        <v>0</v>
      </c>
      <c r="R16" s="508">
        <v>132</v>
      </c>
      <c r="S16" s="529">
        <v>0.1075692444602158</v>
      </c>
      <c r="T16" s="536">
        <v>0.11683192095969715</v>
      </c>
      <c r="U16" s="508">
        <v>0.1055137</v>
      </c>
      <c r="V16" s="530">
        <v>129.69479999999999</v>
      </c>
    </row>
    <row r="17" spans="1:22">
      <c r="A17" s="515">
        <v>8</v>
      </c>
      <c r="B17" s="518" t="s">
        <v>543</v>
      </c>
      <c r="C17" s="508">
        <v>0</v>
      </c>
      <c r="D17" s="508">
        <v>0</v>
      </c>
      <c r="E17" s="508">
        <v>0</v>
      </c>
      <c r="F17" s="508">
        <v>0</v>
      </c>
      <c r="G17" s="508">
        <v>0</v>
      </c>
      <c r="H17" s="508">
        <v>0</v>
      </c>
      <c r="I17" s="508">
        <v>0</v>
      </c>
      <c r="J17" s="508">
        <v>0</v>
      </c>
      <c r="K17" s="508">
        <v>0</v>
      </c>
      <c r="L17" s="508">
        <v>0</v>
      </c>
      <c r="M17" s="508">
        <v>0</v>
      </c>
      <c r="N17" s="508">
        <v>0</v>
      </c>
      <c r="O17" s="508">
        <v>0</v>
      </c>
      <c r="P17" s="508">
        <v>0</v>
      </c>
      <c r="Q17" s="508">
        <v>0</v>
      </c>
      <c r="R17" s="508">
        <v>0</v>
      </c>
      <c r="S17" s="529" t="s">
        <v>723</v>
      </c>
      <c r="T17" s="536" t="s">
        <v>723</v>
      </c>
      <c r="U17" s="508">
        <v>0</v>
      </c>
      <c r="V17" s="530">
        <v>0</v>
      </c>
    </row>
    <row r="18" spans="1:22">
      <c r="A18" s="517">
        <v>9</v>
      </c>
      <c r="B18" s="516" t="s">
        <v>535</v>
      </c>
      <c r="C18" s="508">
        <v>373417.18999999994</v>
      </c>
      <c r="D18" s="508">
        <v>371948.22</v>
      </c>
      <c r="E18" s="508">
        <v>1468.97</v>
      </c>
      <c r="F18" s="508">
        <v>0</v>
      </c>
      <c r="G18" s="508">
        <v>0</v>
      </c>
      <c r="H18" s="508">
        <v>433916.24</v>
      </c>
      <c r="I18" s="508">
        <v>432238.5</v>
      </c>
      <c r="J18" s="508">
        <v>1677.74</v>
      </c>
      <c r="K18" s="508">
        <v>0</v>
      </c>
      <c r="L18" s="508">
        <v>0</v>
      </c>
      <c r="M18" s="508">
        <v>4235.0545538999995</v>
      </c>
      <c r="N18" s="508">
        <v>3497.1047543099999</v>
      </c>
      <c r="O18" s="508">
        <v>737.94979959</v>
      </c>
      <c r="P18" s="508">
        <v>0</v>
      </c>
      <c r="Q18" s="508">
        <v>0</v>
      </c>
      <c r="R18" s="508">
        <v>33</v>
      </c>
      <c r="S18" s="529" t="e">
        <v>#DIV/0!</v>
      </c>
      <c r="T18" s="536" t="e">
        <v>#DIV/0!</v>
      </c>
      <c r="U18" s="508">
        <v>0.10818282999999999</v>
      </c>
      <c r="V18" s="530">
        <v>64.115600000000001</v>
      </c>
    </row>
    <row r="19" spans="1:22">
      <c r="A19" s="515">
        <v>10</v>
      </c>
      <c r="B19" s="514" t="s">
        <v>546</v>
      </c>
      <c r="C19" s="508">
        <v>241674359.31179997</v>
      </c>
      <c r="D19" s="508">
        <v>225107129.04299998</v>
      </c>
      <c r="E19" s="508">
        <v>9193817.6549999993</v>
      </c>
      <c r="F19" s="508">
        <v>7373412.6138000004</v>
      </c>
      <c r="G19" s="508">
        <v>0</v>
      </c>
      <c r="H19" s="508">
        <v>244733938.54629999</v>
      </c>
      <c r="I19" s="508">
        <v>227077045.37670001</v>
      </c>
      <c r="J19" s="508">
        <v>9400837.7219000012</v>
      </c>
      <c r="K19" s="508">
        <v>8256055.4477000004</v>
      </c>
      <c r="L19" s="508">
        <v>0</v>
      </c>
      <c r="M19" s="508">
        <v>6281281.3611885197</v>
      </c>
      <c r="N19" s="508">
        <v>865195.85995548998</v>
      </c>
      <c r="O19" s="508">
        <v>820158.37125168007</v>
      </c>
      <c r="P19" s="508">
        <v>4595927.1299813502</v>
      </c>
      <c r="Q19" s="508">
        <v>0</v>
      </c>
      <c r="R19" s="508">
        <v>15845</v>
      </c>
      <c r="S19" s="529">
        <v>0.21751368756623812</v>
      </c>
      <c r="T19" s="536">
        <v>0.25585666642213395</v>
      </c>
      <c r="U19" s="536">
        <v>0.16521037597179608</v>
      </c>
      <c r="V19" s="530">
        <v>71.011399999999995</v>
      </c>
    </row>
    <row r="20" spans="1:22" ht="25.5">
      <c r="A20" s="513">
        <v>10.1</v>
      </c>
      <c r="B20" s="512" t="s">
        <v>550</v>
      </c>
      <c r="C20" s="508">
        <v>0</v>
      </c>
      <c r="D20" s="508">
        <v>0</v>
      </c>
      <c r="E20" s="508">
        <v>0</v>
      </c>
      <c r="F20" s="508">
        <v>0</v>
      </c>
      <c r="G20" s="508">
        <v>0</v>
      </c>
      <c r="H20" s="508">
        <v>0</v>
      </c>
      <c r="I20" s="508">
        <v>0</v>
      </c>
      <c r="J20" s="508">
        <v>0</v>
      </c>
      <c r="K20" s="508">
        <v>0</v>
      </c>
      <c r="L20" s="508">
        <v>0</v>
      </c>
      <c r="M20" s="508">
        <v>0</v>
      </c>
      <c r="N20" s="508">
        <v>0</v>
      </c>
      <c r="O20" s="508">
        <v>0</v>
      </c>
      <c r="P20" s="508">
        <v>0</v>
      </c>
      <c r="Q20" s="508">
        <v>0</v>
      </c>
      <c r="R20" s="508">
        <v>0</v>
      </c>
      <c r="S20" s="529">
        <v>0</v>
      </c>
      <c r="T20" s="508">
        <v>0</v>
      </c>
      <c r="U20" s="508">
        <v>0</v>
      </c>
      <c r="V20" s="530">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H69"/>
  <sheetViews>
    <sheetView zoomScale="80" zoomScaleNormal="80" workbookViewId="0"/>
  </sheetViews>
  <sheetFormatPr defaultRowHeight="15"/>
  <cols>
    <col min="1" max="1" width="8.7109375" style="385"/>
    <col min="2" max="2" width="69.28515625" style="386" customWidth="1"/>
    <col min="3" max="3" width="13.5703125" customWidth="1"/>
    <col min="4" max="4" width="14.42578125" customWidth="1"/>
    <col min="5" max="8" width="13.140625" customWidth="1"/>
  </cols>
  <sheetData>
    <row r="1" spans="1:8" s="5" customFormat="1" ht="14.25">
      <c r="A1" s="2" t="s">
        <v>30</v>
      </c>
      <c r="B1" s="3" t="str">
        <f>Info!C2</f>
        <v>Terabank</v>
      </c>
      <c r="C1" s="3"/>
      <c r="D1" s="4"/>
      <c r="E1" s="4"/>
      <c r="F1" s="4"/>
      <c r="G1" s="4"/>
    </row>
    <row r="2" spans="1:8" s="5" customFormat="1" ht="14.25">
      <c r="A2" s="2" t="s">
        <v>31</v>
      </c>
      <c r="B2" s="309">
        <f>'1. key ratios'!B2</f>
        <v>45382</v>
      </c>
      <c r="C2" s="3"/>
      <c r="D2" s="4"/>
      <c r="E2" s="4"/>
      <c r="F2" s="4"/>
      <c r="G2" s="4"/>
    </row>
    <row r="3" spans="1:8" s="5" customFormat="1" ht="14.25">
      <c r="A3" s="2"/>
      <c r="B3" s="3"/>
      <c r="C3" s="3"/>
      <c r="D3" s="4"/>
      <c r="E3" s="4"/>
      <c r="F3" s="4"/>
      <c r="G3" s="4"/>
    </row>
    <row r="4" spans="1:8" ht="21" customHeight="1">
      <c r="A4" s="551" t="s">
        <v>6</v>
      </c>
      <c r="B4" s="552" t="s">
        <v>557</v>
      </c>
      <c r="C4" s="554" t="s">
        <v>558</v>
      </c>
      <c r="D4" s="554"/>
      <c r="E4" s="554"/>
      <c r="F4" s="554" t="s">
        <v>559</v>
      </c>
      <c r="G4" s="554"/>
      <c r="H4" s="555"/>
    </row>
    <row r="5" spans="1:8" ht="21" customHeight="1">
      <c r="A5" s="551"/>
      <c r="B5" s="553"/>
      <c r="C5" s="355" t="s">
        <v>32</v>
      </c>
      <c r="D5" s="355" t="s">
        <v>33</v>
      </c>
      <c r="E5" s="355" t="s">
        <v>34</v>
      </c>
      <c r="F5" s="355" t="s">
        <v>32</v>
      </c>
      <c r="G5" s="355" t="s">
        <v>33</v>
      </c>
      <c r="H5" s="355" t="s">
        <v>34</v>
      </c>
    </row>
    <row r="6" spans="1:8" ht="26.45" customHeight="1">
      <c r="A6" s="551"/>
      <c r="B6" s="356" t="s">
        <v>560</v>
      </c>
      <c r="C6" s="556"/>
      <c r="D6" s="557"/>
      <c r="E6" s="557"/>
      <c r="F6" s="557"/>
      <c r="G6" s="557"/>
      <c r="H6" s="558"/>
    </row>
    <row r="7" spans="1:8" ht="23.1" customHeight="1">
      <c r="A7" s="357">
        <v>1</v>
      </c>
      <c r="B7" s="358" t="s">
        <v>561</v>
      </c>
      <c r="C7" s="354">
        <v>45757980.32</v>
      </c>
      <c r="D7" s="354">
        <v>122106028.08000001</v>
      </c>
      <c r="E7" s="354">
        <v>167864008.40000001</v>
      </c>
      <c r="F7" s="354">
        <v>46639486.870000005</v>
      </c>
      <c r="G7" s="354">
        <v>142098178.48999998</v>
      </c>
      <c r="H7" s="354">
        <v>188737665.35999998</v>
      </c>
    </row>
    <row r="8" spans="1:8">
      <c r="A8" s="357">
        <v>1.1000000000000001</v>
      </c>
      <c r="B8" s="359" t="s">
        <v>562</v>
      </c>
      <c r="C8" s="354">
        <v>18929895</v>
      </c>
      <c r="D8" s="354">
        <v>24899075.900000006</v>
      </c>
      <c r="E8" s="354">
        <v>43828970.900000006</v>
      </c>
      <c r="F8" s="354">
        <v>16866984.300000001</v>
      </c>
      <c r="G8" s="354">
        <v>21193981.309999999</v>
      </c>
      <c r="H8" s="354">
        <v>38060965.609999999</v>
      </c>
    </row>
    <row r="9" spans="1:8">
      <c r="A9" s="357">
        <v>1.2</v>
      </c>
      <c r="B9" s="359" t="s">
        <v>563</v>
      </c>
      <c r="C9" s="354">
        <v>26459785.609999999</v>
      </c>
      <c r="D9" s="354">
        <v>85014827.280000001</v>
      </c>
      <c r="E9" s="354">
        <v>111474612.89</v>
      </c>
      <c r="F9" s="354">
        <v>27519997.900000002</v>
      </c>
      <c r="G9" s="354">
        <v>113768934.27999999</v>
      </c>
      <c r="H9" s="354">
        <v>141288932.17999998</v>
      </c>
    </row>
    <row r="10" spans="1:8">
      <c r="A10" s="357">
        <v>1.3</v>
      </c>
      <c r="B10" s="359" t="s">
        <v>564</v>
      </c>
      <c r="C10" s="354">
        <v>368299.71000000008</v>
      </c>
      <c r="D10" s="354">
        <v>12192124.900000002</v>
      </c>
      <c r="E10" s="354">
        <v>12560424.610000003</v>
      </c>
      <c r="F10" s="354">
        <v>2252504.67</v>
      </c>
      <c r="G10" s="354">
        <v>7135262.9000000013</v>
      </c>
      <c r="H10" s="354">
        <v>9387767.5700000003</v>
      </c>
    </row>
    <row r="11" spans="1:8">
      <c r="A11" s="357">
        <v>2</v>
      </c>
      <c r="B11" s="360" t="s">
        <v>565</v>
      </c>
      <c r="C11" s="354">
        <v>0</v>
      </c>
      <c r="D11" s="354">
        <v>0</v>
      </c>
      <c r="E11" s="354">
        <v>0</v>
      </c>
      <c r="F11" s="354">
        <v>0</v>
      </c>
      <c r="G11" s="354">
        <v>0</v>
      </c>
      <c r="H11" s="354">
        <v>0</v>
      </c>
    </row>
    <row r="12" spans="1:8">
      <c r="A12" s="357">
        <v>2.1</v>
      </c>
      <c r="B12" s="361" t="s">
        <v>566</v>
      </c>
      <c r="C12" s="354">
        <v>0</v>
      </c>
      <c r="D12" s="354">
        <v>0</v>
      </c>
      <c r="E12" s="354">
        <v>0</v>
      </c>
      <c r="F12" s="354">
        <v>0</v>
      </c>
      <c r="G12" s="354">
        <v>0</v>
      </c>
      <c r="H12" s="354">
        <v>0</v>
      </c>
    </row>
    <row r="13" spans="1:8" ht="26.45" customHeight="1">
      <c r="A13" s="357">
        <v>3</v>
      </c>
      <c r="B13" s="362" t="s">
        <v>567</v>
      </c>
      <c r="C13" s="354">
        <v>0</v>
      </c>
      <c r="D13" s="354">
        <v>0</v>
      </c>
      <c r="E13" s="354">
        <v>0</v>
      </c>
      <c r="F13" s="354">
        <v>0</v>
      </c>
      <c r="G13" s="354">
        <v>0</v>
      </c>
      <c r="H13" s="354">
        <v>0</v>
      </c>
    </row>
    <row r="14" spans="1:8" ht="26.45" customHeight="1">
      <c r="A14" s="357">
        <v>4</v>
      </c>
      <c r="B14" s="363" t="s">
        <v>568</v>
      </c>
      <c r="C14" s="354">
        <v>0</v>
      </c>
      <c r="D14" s="354">
        <v>0</v>
      </c>
      <c r="E14" s="354">
        <v>0</v>
      </c>
      <c r="F14" s="354">
        <v>0</v>
      </c>
      <c r="G14" s="354">
        <v>0</v>
      </c>
      <c r="H14" s="354">
        <v>0</v>
      </c>
    </row>
    <row r="15" spans="1:8" ht="24.6" customHeight="1">
      <c r="A15" s="357">
        <v>5</v>
      </c>
      <c r="B15" s="364" t="s">
        <v>569</v>
      </c>
      <c r="C15" s="354">
        <v>0</v>
      </c>
      <c r="D15" s="354">
        <v>0</v>
      </c>
      <c r="E15" s="354">
        <v>0</v>
      </c>
      <c r="F15" s="354">
        <v>0</v>
      </c>
      <c r="G15" s="354">
        <v>0</v>
      </c>
      <c r="H15" s="354">
        <v>0</v>
      </c>
    </row>
    <row r="16" spans="1:8">
      <c r="A16" s="357">
        <v>5.0999999999999996</v>
      </c>
      <c r="B16" s="365" t="s">
        <v>570</v>
      </c>
      <c r="C16" s="354">
        <v>0</v>
      </c>
      <c r="D16" s="354">
        <v>0</v>
      </c>
      <c r="E16" s="354">
        <v>0</v>
      </c>
      <c r="F16" s="354">
        <v>0</v>
      </c>
      <c r="G16" s="354">
        <v>0</v>
      </c>
      <c r="H16" s="354">
        <v>0</v>
      </c>
    </row>
    <row r="17" spans="1:8">
      <c r="A17" s="357">
        <v>5.2</v>
      </c>
      <c r="B17" s="365" t="s">
        <v>571</v>
      </c>
      <c r="C17" s="354">
        <v>0</v>
      </c>
      <c r="D17" s="354">
        <v>0</v>
      </c>
      <c r="E17" s="354">
        <v>0</v>
      </c>
      <c r="F17" s="354">
        <v>0</v>
      </c>
      <c r="G17" s="354">
        <v>0</v>
      </c>
      <c r="H17" s="354">
        <v>0</v>
      </c>
    </row>
    <row r="18" spans="1:8">
      <c r="A18" s="357">
        <v>5.3</v>
      </c>
      <c r="B18" s="366" t="s">
        <v>572</v>
      </c>
      <c r="C18" s="354">
        <v>0</v>
      </c>
      <c r="D18" s="354">
        <v>0</v>
      </c>
      <c r="E18" s="354">
        <v>0</v>
      </c>
      <c r="F18" s="354">
        <v>0</v>
      </c>
      <c r="G18" s="354">
        <v>0</v>
      </c>
      <c r="H18" s="354">
        <v>0</v>
      </c>
    </row>
    <row r="19" spans="1:8">
      <c r="A19" s="357">
        <v>6</v>
      </c>
      <c r="B19" s="362" t="s">
        <v>573</v>
      </c>
      <c r="C19" s="354">
        <v>817026586.88840735</v>
      </c>
      <c r="D19" s="354">
        <v>636666181.10886121</v>
      </c>
      <c r="E19" s="354">
        <v>1453692767.9972687</v>
      </c>
      <c r="F19" s="354">
        <v>700834341.79504836</v>
      </c>
      <c r="G19" s="354">
        <v>509826103.0796535</v>
      </c>
      <c r="H19" s="354">
        <v>1210660444.874702</v>
      </c>
    </row>
    <row r="20" spans="1:8">
      <c r="A20" s="357">
        <v>6.1</v>
      </c>
      <c r="B20" s="365" t="s">
        <v>571</v>
      </c>
      <c r="C20" s="354">
        <v>161815076.32730243</v>
      </c>
      <c r="D20" s="354">
        <v>0</v>
      </c>
      <c r="E20" s="354">
        <v>161815076.32730243</v>
      </c>
      <c r="F20" s="354">
        <v>148069137.96274245</v>
      </c>
      <c r="G20" s="354">
        <v>0</v>
      </c>
      <c r="H20" s="354">
        <v>148069137.96274245</v>
      </c>
    </row>
    <row r="21" spans="1:8">
      <c r="A21" s="357">
        <v>6.2</v>
      </c>
      <c r="B21" s="366" t="s">
        <v>572</v>
      </c>
      <c r="C21" s="354">
        <v>655211510.56110489</v>
      </c>
      <c r="D21" s="354">
        <v>636666181.10886121</v>
      </c>
      <c r="E21" s="354">
        <v>1291877691.6699662</v>
      </c>
      <c r="F21" s="354">
        <v>552765203.83230591</v>
      </c>
      <c r="G21" s="354">
        <v>509826103.0796535</v>
      </c>
      <c r="H21" s="354">
        <v>1062591306.9119594</v>
      </c>
    </row>
    <row r="22" spans="1:8">
      <c r="A22" s="357">
        <v>7</v>
      </c>
      <c r="B22" s="360" t="s">
        <v>574</v>
      </c>
      <c r="C22" s="354">
        <v>2538</v>
      </c>
      <c r="D22" s="354">
        <v>0</v>
      </c>
      <c r="E22" s="354">
        <v>2538</v>
      </c>
      <c r="F22" s="354">
        <v>2538</v>
      </c>
      <c r="G22" s="354">
        <v>0</v>
      </c>
      <c r="H22" s="354">
        <v>2538</v>
      </c>
    </row>
    <row r="23" spans="1:8">
      <c r="A23" s="357">
        <v>8</v>
      </c>
      <c r="B23" s="367" t="s">
        <v>575</v>
      </c>
      <c r="C23" s="354">
        <v>0</v>
      </c>
      <c r="D23" s="354">
        <v>0</v>
      </c>
      <c r="E23" s="354">
        <v>0</v>
      </c>
      <c r="F23" s="354">
        <v>0</v>
      </c>
      <c r="G23" s="354">
        <v>0</v>
      </c>
      <c r="H23" s="354">
        <v>0</v>
      </c>
    </row>
    <row r="24" spans="1:8">
      <c r="A24" s="357">
        <v>9</v>
      </c>
      <c r="B24" s="363" t="s">
        <v>576</v>
      </c>
      <c r="C24" s="354">
        <v>26593892</v>
      </c>
      <c r="D24" s="354">
        <v>0</v>
      </c>
      <c r="E24" s="354">
        <v>26593892</v>
      </c>
      <c r="F24" s="354">
        <v>24263991</v>
      </c>
      <c r="G24" s="354">
        <v>0</v>
      </c>
      <c r="H24" s="354">
        <v>24263991</v>
      </c>
    </row>
    <row r="25" spans="1:8">
      <c r="A25" s="357">
        <v>9.1</v>
      </c>
      <c r="B25" s="365" t="s">
        <v>577</v>
      </c>
      <c r="C25" s="354">
        <v>26593892</v>
      </c>
      <c r="D25" s="354">
        <v>0</v>
      </c>
      <c r="E25" s="354">
        <v>26593892</v>
      </c>
      <c r="F25" s="354">
        <v>24263991</v>
      </c>
      <c r="G25" s="354">
        <v>0</v>
      </c>
      <c r="H25" s="354">
        <v>24263991</v>
      </c>
    </row>
    <row r="26" spans="1:8">
      <c r="A26" s="357">
        <v>9.1999999999999993</v>
      </c>
      <c r="B26" s="365" t="s">
        <v>578</v>
      </c>
      <c r="C26" s="354">
        <v>0</v>
      </c>
      <c r="D26" s="354">
        <v>0</v>
      </c>
      <c r="E26" s="354">
        <v>0</v>
      </c>
      <c r="F26" s="354">
        <v>0</v>
      </c>
      <c r="G26" s="354">
        <v>0</v>
      </c>
      <c r="H26" s="354">
        <v>0</v>
      </c>
    </row>
    <row r="27" spans="1:8">
      <c r="A27" s="357">
        <v>10</v>
      </c>
      <c r="B27" s="363" t="s">
        <v>579</v>
      </c>
      <c r="C27" s="354">
        <v>26205982</v>
      </c>
      <c r="D27" s="354">
        <v>0</v>
      </c>
      <c r="E27" s="354">
        <v>26205982</v>
      </c>
      <c r="F27" s="354">
        <v>24513904</v>
      </c>
      <c r="G27" s="354">
        <v>0</v>
      </c>
      <c r="H27" s="354">
        <v>24513904</v>
      </c>
    </row>
    <row r="28" spans="1:8">
      <c r="A28" s="357">
        <v>10.1</v>
      </c>
      <c r="B28" s="365" t="s">
        <v>580</v>
      </c>
      <c r="C28" s="354">
        <v>20374000</v>
      </c>
      <c r="D28" s="354">
        <v>0</v>
      </c>
      <c r="E28" s="354">
        <v>20374000</v>
      </c>
      <c r="F28" s="354">
        <v>20374000</v>
      </c>
      <c r="G28" s="354">
        <v>0</v>
      </c>
      <c r="H28" s="354">
        <v>20374000</v>
      </c>
    </row>
    <row r="29" spans="1:8">
      <c r="A29" s="357">
        <v>10.199999999999999</v>
      </c>
      <c r="B29" s="365" t="s">
        <v>581</v>
      </c>
      <c r="C29" s="354">
        <v>5831982</v>
      </c>
      <c r="D29" s="354">
        <v>0</v>
      </c>
      <c r="E29" s="354">
        <v>5831982</v>
      </c>
      <c r="F29" s="354">
        <v>4139904</v>
      </c>
      <c r="G29" s="354">
        <v>0</v>
      </c>
      <c r="H29" s="354">
        <v>4139904</v>
      </c>
    </row>
    <row r="30" spans="1:8">
      <c r="A30" s="357">
        <v>11</v>
      </c>
      <c r="B30" s="363" t="s">
        <v>582</v>
      </c>
      <c r="C30" s="354">
        <v>0</v>
      </c>
      <c r="D30" s="354">
        <v>0</v>
      </c>
      <c r="E30" s="354">
        <v>0</v>
      </c>
      <c r="F30" s="354">
        <v>0</v>
      </c>
      <c r="G30" s="354">
        <v>0</v>
      </c>
      <c r="H30" s="354">
        <v>0</v>
      </c>
    </row>
    <row r="31" spans="1:8">
      <c r="A31" s="357">
        <v>11.1</v>
      </c>
      <c r="B31" s="365" t="s">
        <v>583</v>
      </c>
      <c r="C31" s="354">
        <v>0</v>
      </c>
      <c r="D31" s="354">
        <v>0</v>
      </c>
      <c r="E31" s="354">
        <v>0</v>
      </c>
      <c r="F31" s="354">
        <v>0</v>
      </c>
      <c r="G31" s="354">
        <v>0</v>
      </c>
      <c r="H31" s="354">
        <v>0</v>
      </c>
    </row>
    <row r="32" spans="1:8">
      <c r="A32" s="357">
        <v>11.2</v>
      </c>
      <c r="B32" s="365" t="s">
        <v>584</v>
      </c>
      <c r="C32" s="354">
        <v>0</v>
      </c>
      <c r="D32" s="354">
        <v>0</v>
      </c>
      <c r="E32" s="354">
        <v>0</v>
      </c>
      <c r="F32" s="354">
        <v>0</v>
      </c>
      <c r="G32" s="354">
        <v>0</v>
      </c>
      <c r="H32" s="354">
        <v>0</v>
      </c>
    </row>
    <row r="33" spans="1:8">
      <c r="A33" s="357">
        <v>13</v>
      </c>
      <c r="B33" s="363" t="s">
        <v>585</v>
      </c>
      <c r="C33" s="354">
        <v>26377113.055951465</v>
      </c>
      <c r="D33" s="354">
        <v>2081585.6800000004</v>
      </c>
      <c r="E33" s="354">
        <v>28458698.735951465</v>
      </c>
      <c r="F33" s="354">
        <v>25147584.545718741</v>
      </c>
      <c r="G33" s="354">
        <v>567250.33999999973</v>
      </c>
      <c r="H33" s="354">
        <v>25714834.885718741</v>
      </c>
    </row>
    <row r="34" spans="1:8">
      <c r="A34" s="357">
        <v>13.1</v>
      </c>
      <c r="B34" s="368" t="s">
        <v>586</v>
      </c>
      <c r="C34" s="354">
        <v>20440124</v>
      </c>
      <c r="D34" s="354">
        <v>0</v>
      </c>
      <c r="E34" s="354">
        <v>20440124</v>
      </c>
      <c r="F34" s="354">
        <v>21197163</v>
      </c>
      <c r="G34" s="354">
        <v>0</v>
      </c>
      <c r="H34" s="354">
        <v>21197163</v>
      </c>
    </row>
    <row r="35" spans="1:8">
      <c r="A35" s="357">
        <v>13.2</v>
      </c>
      <c r="B35" s="368" t="s">
        <v>587</v>
      </c>
      <c r="C35" s="354">
        <v>0</v>
      </c>
      <c r="D35" s="354">
        <v>0</v>
      </c>
      <c r="E35" s="354">
        <v>0</v>
      </c>
      <c r="F35" s="354">
        <v>0</v>
      </c>
      <c r="G35" s="354">
        <v>0</v>
      </c>
      <c r="H35" s="354">
        <v>0</v>
      </c>
    </row>
    <row r="36" spans="1:8">
      <c r="A36" s="357">
        <v>14</v>
      </c>
      <c r="B36" s="369" t="s">
        <v>588</v>
      </c>
      <c r="C36" s="354">
        <v>941964092.26435888</v>
      </c>
      <c r="D36" s="354">
        <v>760853794.8688612</v>
      </c>
      <c r="E36" s="354">
        <v>1702817887.1332202</v>
      </c>
      <c r="F36" s="354">
        <v>821401846.21076715</v>
      </c>
      <c r="G36" s="354">
        <v>652491531.90965354</v>
      </c>
      <c r="H36" s="354">
        <v>1473893378.1204207</v>
      </c>
    </row>
    <row r="37" spans="1:8" ht="22.5" customHeight="1">
      <c r="A37" s="357"/>
      <c r="B37" s="370" t="s">
        <v>589</v>
      </c>
      <c r="C37" s="556"/>
      <c r="D37" s="557"/>
      <c r="E37" s="557"/>
      <c r="F37" s="557"/>
      <c r="G37" s="557"/>
      <c r="H37" s="558"/>
    </row>
    <row r="38" spans="1:8">
      <c r="A38" s="357">
        <v>15</v>
      </c>
      <c r="B38" s="371" t="s">
        <v>590</v>
      </c>
      <c r="C38" s="372">
        <v>0</v>
      </c>
      <c r="D38" s="372">
        <v>0</v>
      </c>
      <c r="E38" s="372">
        <v>0</v>
      </c>
      <c r="F38" s="372">
        <v>0</v>
      </c>
      <c r="G38" s="372">
        <v>0</v>
      </c>
      <c r="H38" s="372">
        <v>0</v>
      </c>
    </row>
    <row r="39" spans="1:8">
      <c r="A39" s="373">
        <v>15.1</v>
      </c>
      <c r="B39" s="374" t="s">
        <v>566</v>
      </c>
      <c r="C39" s="372">
        <v>0</v>
      </c>
      <c r="D39" s="372">
        <v>0</v>
      </c>
      <c r="E39" s="372">
        <v>0</v>
      </c>
      <c r="F39" s="372">
        <v>0</v>
      </c>
      <c r="G39" s="372">
        <v>0</v>
      </c>
      <c r="H39" s="372">
        <v>0</v>
      </c>
    </row>
    <row r="40" spans="1:8" ht="24" customHeight="1">
      <c r="A40" s="373">
        <v>16</v>
      </c>
      <c r="B40" s="360" t="s">
        <v>591</v>
      </c>
      <c r="C40" s="372">
        <v>54574.300000000047</v>
      </c>
      <c r="D40" s="372">
        <v>0</v>
      </c>
      <c r="E40" s="372">
        <v>54574.300000000047</v>
      </c>
      <c r="F40" s="372">
        <v>0</v>
      </c>
      <c r="G40" s="372">
        <v>0</v>
      </c>
      <c r="H40" s="372">
        <v>0</v>
      </c>
    </row>
    <row r="41" spans="1:8">
      <c r="A41" s="373">
        <v>17</v>
      </c>
      <c r="B41" s="360" t="s">
        <v>592</v>
      </c>
      <c r="C41" s="372">
        <v>757139789.5804143</v>
      </c>
      <c r="D41" s="372">
        <v>582744085.72000015</v>
      </c>
      <c r="E41" s="372">
        <v>1339883875.3004146</v>
      </c>
      <c r="F41" s="372">
        <v>596442187.4234401</v>
      </c>
      <c r="G41" s="372">
        <v>587763993.2265538</v>
      </c>
      <c r="H41" s="372">
        <v>1184206180.6499939</v>
      </c>
    </row>
    <row r="42" spans="1:8">
      <c r="A42" s="373">
        <v>17.100000000000001</v>
      </c>
      <c r="B42" s="375" t="s">
        <v>593</v>
      </c>
      <c r="C42" s="372">
        <v>635319050.12000585</v>
      </c>
      <c r="D42" s="372">
        <v>485484058.74000013</v>
      </c>
      <c r="E42" s="372">
        <v>1120803108.8600059</v>
      </c>
      <c r="F42" s="372">
        <v>429161158.35999972</v>
      </c>
      <c r="G42" s="372">
        <v>496710782.97999412</v>
      </c>
      <c r="H42" s="372">
        <v>925871941.33999383</v>
      </c>
    </row>
    <row r="43" spans="1:8">
      <c r="A43" s="373">
        <v>17.2</v>
      </c>
      <c r="B43" s="376" t="s">
        <v>594</v>
      </c>
      <c r="C43" s="372">
        <v>110777991.86</v>
      </c>
      <c r="D43" s="372">
        <v>90645966.270000011</v>
      </c>
      <c r="E43" s="372">
        <v>201423958.13</v>
      </c>
      <c r="F43" s="372">
        <v>158242150.71000001</v>
      </c>
      <c r="G43" s="372">
        <v>67224752.010000005</v>
      </c>
      <c r="H43" s="372">
        <v>225466902.72000003</v>
      </c>
    </row>
    <row r="44" spans="1:8">
      <c r="A44" s="373">
        <v>17.3</v>
      </c>
      <c r="B44" s="375" t="s">
        <v>595</v>
      </c>
      <c r="C44" s="372">
        <v>0</v>
      </c>
      <c r="D44" s="372">
        <v>0</v>
      </c>
      <c r="E44" s="372">
        <v>0</v>
      </c>
      <c r="F44" s="372">
        <v>0</v>
      </c>
      <c r="G44" s="372">
        <v>17255412.460000001</v>
      </c>
      <c r="H44" s="372">
        <v>17255412.460000001</v>
      </c>
    </row>
    <row r="45" spans="1:8">
      <c r="A45" s="373">
        <v>17.399999999999999</v>
      </c>
      <c r="B45" s="375" t="s">
        <v>596</v>
      </c>
      <c r="C45" s="372">
        <v>11042747.600408435</v>
      </c>
      <c r="D45" s="531">
        <v>6614060.71</v>
      </c>
      <c r="E45" s="372">
        <v>17656808.310408436</v>
      </c>
      <c r="F45" s="372">
        <v>9038878.3534404486</v>
      </c>
      <c r="G45" s="531">
        <v>6573045.7765595503</v>
      </c>
      <c r="H45" s="372">
        <v>15611924.129999999</v>
      </c>
    </row>
    <row r="46" spans="1:8">
      <c r="A46" s="373">
        <v>18</v>
      </c>
      <c r="B46" s="363" t="s">
        <v>597</v>
      </c>
      <c r="C46" s="372">
        <v>773309.13323394489</v>
      </c>
      <c r="D46" s="372">
        <v>58508.13</v>
      </c>
      <c r="E46" s="372">
        <v>831817.26323394489</v>
      </c>
      <c r="F46" s="372">
        <v>553367.63929821504</v>
      </c>
      <c r="G46" s="372">
        <v>1688886.3599999999</v>
      </c>
      <c r="H46" s="372">
        <v>2242253.9992982149</v>
      </c>
    </row>
    <row r="47" spans="1:8">
      <c r="A47" s="373">
        <v>19</v>
      </c>
      <c r="B47" s="363" t="s">
        <v>598</v>
      </c>
      <c r="C47" s="372">
        <v>1895035</v>
      </c>
      <c r="D47" s="372">
        <v>0</v>
      </c>
      <c r="E47" s="372">
        <v>1895035</v>
      </c>
      <c r="F47" s="372">
        <v>3912110</v>
      </c>
      <c r="G47" s="372">
        <v>0</v>
      </c>
      <c r="H47" s="372">
        <v>3912110</v>
      </c>
    </row>
    <row r="48" spans="1:8">
      <c r="A48" s="373">
        <v>19.100000000000001</v>
      </c>
      <c r="B48" s="377" t="s">
        <v>599</v>
      </c>
      <c r="C48" s="372">
        <v>0</v>
      </c>
      <c r="D48" s="372">
        <v>0</v>
      </c>
      <c r="E48" s="372">
        <v>0</v>
      </c>
      <c r="F48" s="372">
        <v>1708922</v>
      </c>
      <c r="G48" s="372">
        <v>0</v>
      </c>
      <c r="H48" s="372">
        <v>1708922</v>
      </c>
    </row>
    <row r="49" spans="1:8">
      <c r="A49" s="373">
        <v>19.2</v>
      </c>
      <c r="B49" s="378" t="s">
        <v>600</v>
      </c>
      <c r="C49" s="372">
        <v>1895035</v>
      </c>
      <c r="D49" s="372">
        <v>0</v>
      </c>
      <c r="E49" s="372">
        <v>1895035</v>
      </c>
      <c r="F49" s="372">
        <v>2203188</v>
      </c>
      <c r="G49" s="372">
        <v>0</v>
      </c>
      <c r="H49" s="372">
        <v>2203188</v>
      </c>
    </row>
    <row r="50" spans="1:8">
      <c r="A50" s="373">
        <v>20</v>
      </c>
      <c r="B50" s="379" t="s">
        <v>601</v>
      </c>
      <c r="C50" s="372">
        <v>0</v>
      </c>
      <c r="D50" s="372">
        <v>99960039.11999999</v>
      </c>
      <c r="E50" s="372">
        <v>99960039.11999999</v>
      </c>
      <c r="F50" s="372">
        <v>0</v>
      </c>
      <c r="G50" s="372">
        <v>55122334.139999993</v>
      </c>
      <c r="H50" s="372">
        <v>55122334.139999993</v>
      </c>
    </row>
    <row r="51" spans="1:8">
      <c r="A51" s="373">
        <v>21</v>
      </c>
      <c r="B51" s="367" t="s">
        <v>602</v>
      </c>
      <c r="C51" s="372">
        <v>553881.31000000006</v>
      </c>
      <c r="D51" s="372">
        <v>-55982.849999999926</v>
      </c>
      <c r="E51" s="372">
        <v>497898.46000000014</v>
      </c>
      <c r="F51" s="372">
        <v>409661.39999999991</v>
      </c>
      <c r="G51" s="372">
        <v>166184.65000000014</v>
      </c>
      <c r="H51" s="372">
        <v>575846.05000000005</v>
      </c>
    </row>
    <row r="52" spans="1:8">
      <c r="A52" s="373">
        <v>21.1</v>
      </c>
      <c r="B52" s="376" t="s">
        <v>603</v>
      </c>
      <c r="C52" s="372">
        <v>0</v>
      </c>
      <c r="D52" s="372">
        <v>0</v>
      </c>
      <c r="E52" s="372">
        <v>0</v>
      </c>
      <c r="F52" s="372">
        <v>0</v>
      </c>
      <c r="G52" s="372">
        <v>0</v>
      </c>
      <c r="H52" s="372">
        <v>0</v>
      </c>
    </row>
    <row r="53" spans="1:8">
      <c r="A53" s="373">
        <v>22</v>
      </c>
      <c r="B53" s="380" t="s">
        <v>604</v>
      </c>
      <c r="C53" s="372">
        <v>760416589.3236481</v>
      </c>
      <c r="D53" s="372">
        <v>682706650.12000012</v>
      </c>
      <c r="E53" s="372">
        <v>1443123239.4436483</v>
      </c>
      <c r="F53" s="372">
        <v>601317326.46273828</v>
      </c>
      <c r="G53" s="372">
        <v>644741398.37655377</v>
      </c>
      <c r="H53" s="372">
        <v>1246058724.839292</v>
      </c>
    </row>
    <row r="54" spans="1:8" ht="24" customHeight="1">
      <c r="A54" s="373"/>
      <c r="B54" s="381" t="s">
        <v>605</v>
      </c>
      <c r="C54" s="548"/>
      <c r="D54" s="549"/>
      <c r="E54" s="549"/>
      <c r="F54" s="549"/>
      <c r="G54" s="549"/>
      <c r="H54" s="550"/>
    </row>
    <row r="55" spans="1:8">
      <c r="A55" s="373">
        <v>23</v>
      </c>
      <c r="B55" s="379" t="s">
        <v>606</v>
      </c>
      <c r="C55" s="372">
        <v>121372000</v>
      </c>
      <c r="D55" s="372">
        <v>0</v>
      </c>
      <c r="E55" s="372">
        <v>121372000</v>
      </c>
      <c r="F55" s="372">
        <v>121372000</v>
      </c>
      <c r="G55" s="372">
        <v>0</v>
      </c>
      <c r="H55" s="372">
        <v>121372000</v>
      </c>
    </row>
    <row r="56" spans="1:8">
      <c r="A56" s="373">
        <v>24</v>
      </c>
      <c r="B56" s="379" t="s">
        <v>607</v>
      </c>
      <c r="C56" s="372">
        <v>0</v>
      </c>
      <c r="D56" s="372">
        <v>0</v>
      </c>
      <c r="E56" s="372">
        <v>0</v>
      </c>
      <c r="F56" s="372">
        <v>0</v>
      </c>
      <c r="G56" s="372">
        <v>0</v>
      </c>
      <c r="H56" s="372">
        <v>0</v>
      </c>
    </row>
    <row r="57" spans="1:8">
      <c r="A57" s="373">
        <v>25</v>
      </c>
      <c r="B57" s="363" t="s">
        <v>608</v>
      </c>
      <c r="C57" s="372">
        <v>0</v>
      </c>
      <c r="D57" s="372">
        <v>0</v>
      </c>
      <c r="E57" s="372">
        <v>0</v>
      </c>
      <c r="F57" s="372">
        <v>0</v>
      </c>
      <c r="G57" s="372">
        <v>0</v>
      </c>
      <c r="H57" s="372">
        <v>0</v>
      </c>
    </row>
    <row r="58" spans="1:8">
      <c r="A58" s="373">
        <v>26</v>
      </c>
      <c r="B58" s="363" t="s">
        <v>609</v>
      </c>
      <c r="C58" s="372">
        <v>0</v>
      </c>
      <c r="D58" s="372">
        <v>0</v>
      </c>
      <c r="E58" s="372">
        <v>0</v>
      </c>
      <c r="F58" s="372">
        <v>0</v>
      </c>
      <c r="G58" s="372">
        <v>0</v>
      </c>
      <c r="H58" s="372">
        <v>0</v>
      </c>
    </row>
    <row r="59" spans="1:8">
      <c r="A59" s="373">
        <v>27</v>
      </c>
      <c r="B59" s="363" t="s">
        <v>610</v>
      </c>
      <c r="C59" s="372">
        <v>0</v>
      </c>
      <c r="D59" s="372">
        <v>0</v>
      </c>
      <c r="E59" s="372">
        <v>0</v>
      </c>
      <c r="F59" s="372">
        <v>0</v>
      </c>
      <c r="G59" s="372">
        <v>0</v>
      </c>
      <c r="H59" s="372">
        <v>0</v>
      </c>
    </row>
    <row r="60" spans="1:8">
      <c r="A60" s="373">
        <v>27.1</v>
      </c>
      <c r="B60" s="375" t="s">
        <v>611</v>
      </c>
      <c r="C60" s="372">
        <v>0</v>
      </c>
      <c r="D60" s="372">
        <v>0</v>
      </c>
      <c r="E60" s="372">
        <v>0</v>
      </c>
      <c r="F60" s="372">
        <v>0</v>
      </c>
      <c r="G60" s="372">
        <v>0</v>
      </c>
      <c r="H60" s="372">
        <v>0</v>
      </c>
    </row>
    <row r="61" spans="1:8">
      <c r="A61" s="373">
        <v>27.2</v>
      </c>
      <c r="B61" s="375" t="s">
        <v>612</v>
      </c>
      <c r="C61" s="372">
        <v>0</v>
      </c>
      <c r="D61" s="372">
        <v>0</v>
      </c>
      <c r="E61" s="372">
        <v>0</v>
      </c>
      <c r="F61" s="372">
        <v>0</v>
      </c>
      <c r="G61" s="372">
        <v>0</v>
      </c>
      <c r="H61" s="372">
        <v>0</v>
      </c>
    </row>
    <row r="62" spans="1:8">
      <c r="A62" s="373">
        <v>28</v>
      </c>
      <c r="B62" s="382" t="s">
        <v>613</v>
      </c>
      <c r="C62" s="372">
        <v>0</v>
      </c>
      <c r="D62" s="372">
        <v>0</v>
      </c>
      <c r="E62" s="372">
        <v>0</v>
      </c>
      <c r="F62" s="372">
        <v>0</v>
      </c>
      <c r="G62" s="372">
        <v>0</v>
      </c>
      <c r="H62" s="372">
        <v>0</v>
      </c>
    </row>
    <row r="63" spans="1:8">
      <c r="A63" s="373">
        <v>29</v>
      </c>
      <c r="B63" s="363" t="s">
        <v>614</v>
      </c>
      <c r="C63" s="372">
        <v>0</v>
      </c>
      <c r="D63" s="372">
        <v>0</v>
      </c>
      <c r="E63" s="372">
        <v>0</v>
      </c>
      <c r="F63" s="372">
        <v>0</v>
      </c>
      <c r="G63" s="372">
        <v>0</v>
      </c>
      <c r="H63" s="372">
        <v>0</v>
      </c>
    </row>
    <row r="64" spans="1:8">
      <c r="A64" s="373">
        <v>29.1</v>
      </c>
      <c r="B64" s="366" t="s">
        <v>615</v>
      </c>
      <c r="C64" s="372">
        <v>0</v>
      </c>
      <c r="D64" s="372">
        <v>0</v>
      </c>
      <c r="E64" s="372">
        <v>0</v>
      </c>
      <c r="F64" s="372">
        <v>0</v>
      </c>
      <c r="G64" s="372">
        <v>0</v>
      </c>
      <c r="H64" s="372">
        <v>0</v>
      </c>
    </row>
    <row r="65" spans="1:8" ht="24.95" customHeight="1">
      <c r="A65" s="373">
        <v>29.2</v>
      </c>
      <c r="B65" s="377" t="s">
        <v>616</v>
      </c>
      <c r="C65" s="372">
        <v>0</v>
      </c>
      <c r="D65" s="372">
        <v>0</v>
      </c>
      <c r="E65" s="372">
        <v>0</v>
      </c>
      <c r="F65" s="372">
        <v>0</v>
      </c>
      <c r="G65" s="372">
        <v>0</v>
      </c>
      <c r="H65" s="372">
        <v>0</v>
      </c>
    </row>
    <row r="66" spans="1:8" ht="22.5" customHeight="1">
      <c r="A66" s="373">
        <v>29.3</v>
      </c>
      <c r="B66" s="377" t="s">
        <v>617</v>
      </c>
      <c r="C66" s="372">
        <v>0</v>
      </c>
      <c r="D66" s="372">
        <v>0</v>
      </c>
      <c r="E66" s="372">
        <v>0</v>
      </c>
      <c r="F66" s="372">
        <v>0</v>
      </c>
      <c r="G66" s="372">
        <v>0</v>
      </c>
      <c r="H66" s="372">
        <v>0</v>
      </c>
    </row>
    <row r="67" spans="1:8">
      <c r="A67" s="373">
        <v>30</v>
      </c>
      <c r="B67" s="363" t="s">
        <v>618</v>
      </c>
      <c r="C67" s="372">
        <v>138322647</v>
      </c>
      <c r="D67" s="372">
        <v>0</v>
      </c>
      <c r="E67" s="372">
        <v>138322647</v>
      </c>
      <c r="F67" s="372">
        <v>106462657</v>
      </c>
      <c r="G67" s="372">
        <v>0</v>
      </c>
      <c r="H67" s="372">
        <v>106462657</v>
      </c>
    </row>
    <row r="68" spans="1:8">
      <c r="A68" s="373">
        <v>31</v>
      </c>
      <c r="B68" s="383" t="s">
        <v>619</v>
      </c>
      <c r="C68" s="372">
        <v>259694647</v>
      </c>
      <c r="D68" s="372">
        <v>0</v>
      </c>
      <c r="E68" s="372">
        <v>259694647</v>
      </c>
      <c r="F68" s="372">
        <v>227834657</v>
      </c>
      <c r="G68" s="372">
        <v>0</v>
      </c>
      <c r="H68" s="372">
        <v>227834657</v>
      </c>
    </row>
    <row r="69" spans="1:8">
      <c r="A69" s="373">
        <v>32</v>
      </c>
      <c r="B69" s="384" t="s">
        <v>620</v>
      </c>
      <c r="C69" s="372">
        <v>1020111236.3236481</v>
      </c>
      <c r="D69" s="372">
        <v>682706650.12000012</v>
      </c>
      <c r="E69" s="372">
        <v>1702817886.4436483</v>
      </c>
      <c r="F69" s="372">
        <v>829151983.46273828</v>
      </c>
      <c r="G69" s="372">
        <v>644741398.37655377</v>
      </c>
      <c r="H69" s="372">
        <v>1473893381.839292</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H45"/>
  <sheetViews>
    <sheetView zoomScale="80" zoomScaleNormal="80" workbookViewId="0"/>
  </sheetViews>
  <sheetFormatPr defaultRowHeight="15"/>
  <cols>
    <col min="2" max="2" width="66.5703125" customWidth="1"/>
    <col min="3" max="8" width="17.85546875" customWidth="1"/>
  </cols>
  <sheetData>
    <row r="1" spans="1:8" s="5" customFormat="1" ht="14.25">
      <c r="A1" s="2" t="s">
        <v>30</v>
      </c>
      <c r="B1" s="3" t="str">
        <f>Info!C2</f>
        <v>Terabank</v>
      </c>
      <c r="C1" s="3"/>
      <c r="D1" s="4"/>
      <c r="E1" s="4"/>
      <c r="F1" s="4"/>
      <c r="G1" s="4"/>
    </row>
    <row r="2" spans="1:8" s="5" customFormat="1" ht="14.25">
      <c r="A2" s="2" t="s">
        <v>31</v>
      </c>
      <c r="B2" s="309">
        <f>'1. key ratios'!B2</f>
        <v>45382</v>
      </c>
      <c r="C2" s="3"/>
      <c r="D2" s="4"/>
      <c r="E2" s="4"/>
      <c r="F2" s="4"/>
      <c r="G2" s="4"/>
    </row>
    <row r="4" spans="1:8">
      <c r="A4" s="559" t="s">
        <v>6</v>
      </c>
      <c r="B4" s="561" t="s">
        <v>621</v>
      </c>
      <c r="C4" s="554" t="s">
        <v>558</v>
      </c>
      <c r="D4" s="554"/>
      <c r="E4" s="554"/>
      <c r="F4" s="554" t="s">
        <v>559</v>
      </c>
      <c r="G4" s="554"/>
      <c r="H4" s="555"/>
    </row>
    <row r="5" spans="1:8" ht="15.6" customHeight="1">
      <c r="A5" s="560"/>
      <c r="B5" s="562"/>
      <c r="C5" s="387" t="s">
        <v>32</v>
      </c>
      <c r="D5" s="387" t="s">
        <v>33</v>
      </c>
      <c r="E5" s="387" t="s">
        <v>34</v>
      </c>
      <c r="F5" s="387" t="s">
        <v>32</v>
      </c>
      <c r="G5" s="387" t="s">
        <v>33</v>
      </c>
      <c r="H5" s="387" t="s">
        <v>34</v>
      </c>
    </row>
    <row r="6" spans="1:8">
      <c r="A6" s="388">
        <v>1</v>
      </c>
      <c r="B6" s="389" t="s">
        <v>622</v>
      </c>
      <c r="C6" s="372">
        <v>30933115.103097118</v>
      </c>
      <c r="D6" s="372">
        <v>14192888.896902887</v>
      </c>
      <c r="E6" s="372">
        <v>45126004.000000007</v>
      </c>
      <c r="F6" s="372">
        <v>26811064.084640726</v>
      </c>
      <c r="G6" s="372">
        <v>10645513.174996875</v>
      </c>
      <c r="H6" s="372">
        <v>37456577.259637602</v>
      </c>
    </row>
    <row r="7" spans="1:8">
      <c r="A7" s="388">
        <v>1.1000000000000001</v>
      </c>
      <c r="B7" s="377" t="s">
        <v>565</v>
      </c>
      <c r="C7" s="372">
        <v>0</v>
      </c>
      <c r="D7" s="372">
        <v>0</v>
      </c>
      <c r="E7" s="372">
        <v>0</v>
      </c>
      <c r="F7" s="372">
        <v>0</v>
      </c>
      <c r="G7" s="372">
        <v>0</v>
      </c>
      <c r="H7" s="372">
        <v>0</v>
      </c>
    </row>
    <row r="8" spans="1:8">
      <c r="A8" s="388">
        <v>1.2</v>
      </c>
      <c r="B8" s="377" t="s">
        <v>567</v>
      </c>
      <c r="C8" s="372">
        <v>0</v>
      </c>
      <c r="D8" s="372">
        <v>0</v>
      </c>
      <c r="E8" s="372">
        <v>0</v>
      </c>
      <c r="F8" s="372">
        <v>0</v>
      </c>
      <c r="G8" s="372">
        <v>0</v>
      </c>
      <c r="H8" s="372">
        <v>0</v>
      </c>
    </row>
    <row r="9" spans="1:8" ht="21.6" customHeight="1">
      <c r="A9" s="388">
        <v>1.3</v>
      </c>
      <c r="B9" s="377" t="s">
        <v>623</v>
      </c>
      <c r="C9" s="372">
        <v>0</v>
      </c>
      <c r="D9" s="372">
        <v>0</v>
      </c>
      <c r="E9" s="372">
        <v>0</v>
      </c>
      <c r="F9" s="372">
        <v>0</v>
      </c>
      <c r="G9" s="372">
        <v>0</v>
      </c>
      <c r="H9" s="372">
        <v>0</v>
      </c>
    </row>
    <row r="10" spans="1:8">
      <c r="A10" s="388">
        <v>1.4</v>
      </c>
      <c r="B10" s="377" t="s">
        <v>569</v>
      </c>
      <c r="C10" s="372">
        <v>0</v>
      </c>
      <c r="D10" s="372">
        <v>0</v>
      </c>
      <c r="E10" s="372">
        <v>0</v>
      </c>
      <c r="F10" s="372">
        <v>0</v>
      </c>
      <c r="G10" s="372">
        <v>0</v>
      </c>
      <c r="H10" s="372">
        <v>0</v>
      </c>
    </row>
    <row r="11" spans="1:8">
      <c r="A11" s="388">
        <v>1.5</v>
      </c>
      <c r="B11" s="377" t="s">
        <v>573</v>
      </c>
      <c r="C11" s="372">
        <v>30945063.717194118</v>
      </c>
      <c r="D11" s="372">
        <v>14192888.896902887</v>
      </c>
      <c r="E11" s="372">
        <v>45137952.614097007</v>
      </c>
      <c r="F11" s="372">
        <v>26811064.084640726</v>
      </c>
      <c r="G11" s="372">
        <v>10645513.174996875</v>
      </c>
      <c r="H11" s="372">
        <v>37456577.259637602</v>
      </c>
    </row>
    <row r="12" spans="1:8">
      <c r="A12" s="388">
        <v>1.6</v>
      </c>
      <c r="B12" s="378" t="s">
        <v>455</v>
      </c>
      <c r="C12" s="372">
        <v>-11948.614097000476</v>
      </c>
      <c r="D12" s="372">
        <v>0</v>
      </c>
      <c r="E12" s="372">
        <v>-11948.614097000476</v>
      </c>
      <c r="F12" s="372">
        <v>0</v>
      </c>
      <c r="G12" s="372">
        <v>0</v>
      </c>
      <c r="H12" s="372">
        <v>0</v>
      </c>
    </row>
    <row r="13" spans="1:8">
      <c r="A13" s="388">
        <v>2</v>
      </c>
      <c r="B13" s="390" t="s">
        <v>624</v>
      </c>
      <c r="C13" s="372">
        <v>-19372419.300000004</v>
      </c>
      <c r="D13" s="372">
        <v>-7490450.8300000094</v>
      </c>
      <c r="E13" s="372">
        <v>-26862870.130000014</v>
      </c>
      <c r="F13" s="372">
        <v>-15335359.230000004</v>
      </c>
      <c r="G13" s="372">
        <v>-5057796.58</v>
      </c>
      <c r="H13" s="372">
        <v>-20393155.810000002</v>
      </c>
    </row>
    <row r="14" spans="1:8">
      <c r="A14" s="388">
        <v>2.1</v>
      </c>
      <c r="B14" s="377" t="s">
        <v>625</v>
      </c>
      <c r="C14" s="372">
        <v>0</v>
      </c>
      <c r="D14" s="372">
        <v>0</v>
      </c>
      <c r="E14" s="372">
        <v>0</v>
      </c>
      <c r="F14" s="372">
        <v>0</v>
      </c>
      <c r="G14" s="372">
        <v>0</v>
      </c>
      <c r="H14" s="372">
        <v>0</v>
      </c>
    </row>
    <row r="15" spans="1:8" ht="24.6" customHeight="1">
      <c r="A15" s="388">
        <v>2.2000000000000002</v>
      </c>
      <c r="B15" s="377" t="s">
        <v>626</v>
      </c>
      <c r="C15" s="372">
        <v>0</v>
      </c>
      <c r="D15" s="372">
        <v>0</v>
      </c>
      <c r="E15" s="372">
        <v>0</v>
      </c>
      <c r="F15" s="372">
        <v>0</v>
      </c>
      <c r="G15" s="372">
        <v>0</v>
      </c>
      <c r="H15" s="372">
        <v>0</v>
      </c>
    </row>
    <row r="16" spans="1:8" ht="20.45" customHeight="1">
      <c r="A16" s="388">
        <v>2.2999999999999998</v>
      </c>
      <c r="B16" s="377" t="s">
        <v>627</v>
      </c>
      <c r="C16" s="372">
        <v>-19153667.550000004</v>
      </c>
      <c r="D16" s="372">
        <v>-7490450.8300000094</v>
      </c>
      <c r="E16" s="372">
        <v>-26644118.380000014</v>
      </c>
      <c r="F16" s="372">
        <v>-15188417.180000003</v>
      </c>
      <c r="G16" s="372">
        <v>-5057796.58</v>
      </c>
      <c r="H16" s="372">
        <v>-20246213.760000005</v>
      </c>
    </row>
    <row r="17" spans="1:8">
      <c r="A17" s="388">
        <v>2.4</v>
      </c>
      <c r="B17" s="377" t="s">
        <v>628</v>
      </c>
      <c r="C17" s="372">
        <v>-218751.75</v>
      </c>
      <c r="D17" s="372">
        <v>0</v>
      </c>
      <c r="E17" s="372">
        <v>-218751.75</v>
      </c>
      <c r="F17" s="372">
        <v>-146942.04999999999</v>
      </c>
      <c r="G17" s="372">
        <v>0</v>
      </c>
      <c r="H17" s="372">
        <v>-146942.04999999999</v>
      </c>
    </row>
    <row r="18" spans="1:8">
      <c r="A18" s="388">
        <v>3</v>
      </c>
      <c r="B18" s="390" t="s">
        <v>629</v>
      </c>
      <c r="C18" s="372">
        <v>0</v>
      </c>
      <c r="D18" s="372">
        <v>0</v>
      </c>
      <c r="E18" s="372">
        <v>0</v>
      </c>
      <c r="F18" s="372">
        <v>0</v>
      </c>
      <c r="G18" s="372">
        <v>0</v>
      </c>
      <c r="H18" s="372">
        <v>0</v>
      </c>
    </row>
    <row r="19" spans="1:8">
      <c r="A19" s="388">
        <v>4</v>
      </c>
      <c r="B19" s="390" t="s">
        <v>630</v>
      </c>
      <c r="C19" s="372">
        <v>4898220.25</v>
      </c>
      <c r="D19" s="372">
        <v>628766.75</v>
      </c>
      <c r="E19" s="372">
        <v>5526987</v>
      </c>
      <c r="F19" s="372">
        <v>1975633.81</v>
      </c>
      <c r="G19" s="372">
        <v>753112.21</v>
      </c>
      <c r="H19" s="372">
        <v>2728746.02</v>
      </c>
    </row>
    <row r="20" spans="1:8">
      <c r="A20" s="388">
        <v>5</v>
      </c>
      <c r="B20" s="390" t="s">
        <v>631</v>
      </c>
      <c r="C20" s="372">
        <v>-547985.48</v>
      </c>
      <c r="D20" s="372">
        <v>-469105.52</v>
      </c>
      <c r="E20" s="372">
        <v>-1017091</v>
      </c>
      <c r="F20" s="372">
        <v>-405534.02999999904</v>
      </c>
      <c r="G20" s="372">
        <v>-463844.9200000001</v>
      </c>
      <c r="H20" s="372">
        <v>-869378.94999999914</v>
      </c>
    </row>
    <row r="21" spans="1:8" ht="24" customHeight="1">
      <c r="A21" s="388">
        <v>6</v>
      </c>
      <c r="B21" s="390" t="s">
        <v>632</v>
      </c>
      <c r="C21" s="372">
        <v>0</v>
      </c>
      <c r="D21" s="372">
        <v>0</v>
      </c>
      <c r="E21" s="372">
        <v>0</v>
      </c>
      <c r="F21" s="372">
        <v>0</v>
      </c>
      <c r="G21" s="372">
        <v>0</v>
      </c>
      <c r="H21" s="372">
        <v>0</v>
      </c>
    </row>
    <row r="22" spans="1:8" ht="18.600000000000001" customHeight="1">
      <c r="A22" s="388">
        <v>7</v>
      </c>
      <c r="B22" s="390" t="s">
        <v>633</v>
      </c>
      <c r="C22" s="372">
        <v>0</v>
      </c>
      <c r="D22" s="372">
        <v>0</v>
      </c>
      <c r="E22" s="372">
        <v>0</v>
      </c>
      <c r="F22" s="372">
        <v>0</v>
      </c>
      <c r="G22" s="372">
        <v>0</v>
      </c>
      <c r="H22" s="372">
        <v>0</v>
      </c>
    </row>
    <row r="23" spans="1:8" ht="25.5" customHeight="1">
      <c r="A23" s="388">
        <v>8</v>
      </c>
      <c r="B23" s="391" t="s">
        <v>634</v>
      </c>
      <c r="C23" s="372">
        <v>0</v>
      </c>
      <c r="D23" s="372">
        <v>0</v>
      </c>
      <c r="E23" s="372">
        <v>0</v>
      </c>
      <c r="F23" s="372">
        <v>0</v>
      </c>
      <c r="G23" s="372">
        <v>0</v>
      </c>
      <c r="H23" s="372">
        <v>0</v>
      </c>
    </row>
    <row r="24" spans="1:8" ht="34.5" customHeight="1">
      <c r="A24" s="388">
        <v>9</v>
      </c>
      <c r="B24" s="391" t="s">
        <v>635</v>
      </c>
      <c r="C24" s="372">
        <v>0</v>
      </c>
      <c r="D24" s="372">
        <v>0</v>
      </c>
      <c r="E24" s="372">
        <v>0</v>
      </c>
      <c r="F24" s="372">
        <v>0</v>
      </c>
      <c r="G24" s="372">
        <v>0</v>
      </c>
      <c r="H24" s="372">
        <v>0</v>
      </c>
    </row>
    <row r="25" spans="1:8">
      <c r="A25" s="388">
        <v>10</v>
      </c>
      <c r="B25" s="390" t="s">
        <v>636</v>
      </c>
      <c r="C25" s="372">
        <v>-1755769</v>
      </c>
      <c r="D25" s="372">
        <v>0</v>
      </c>
      <c r="E25" s="372">
        <v>-1755769</v>
      </c>
      <c r="F25" s="372">
        <v>-270669</v>
      </c>
      <c r="G25" s="372">
        <v>0</v>
      </c>
      <c r="H25" s="372">
        <v>-270669</v>
      </c>
    </row>
    <row r="26" spans="1:8">
      <c r="A26" s="388">
        <v>11</v>
      </c>
      <c r="B26" s="392" t="s">
        <v>637</v>
      </c>
      <c r="C26" s="537">
        <v>269401.24785203114</v>
      </c>
      <c r="D26" s="372">
        <v>0</v>
      </c>
      <c r="E26" s="372">
        <v>269401.24785203114</v>
      </c>
      <c r="F26" s="372">
        <v>99651.671319732821</v>
      </c>
      <c r="G26" s="372">
        <v>0</v>
      </c>
      <c r="H26" s="372">
        <v>99651.671319732821</v>
      </c>
    </row>
    <row r="27" spans="1:8">
      <c r="A27" s="388">
        <v>12</v>
      </c>
      <c r="B27" s="390" t="s">
        <v>638</v>
      </c>
      <c r="C27" s="372">
        <v>70117.02</v>
      </c>
      <c r="D27" s="372">
        <v>119597.75</v>
      </c>
      <c r="E27" s="372">
        <v>189714.77000000002</v>
      </c>
      <c r="F27" s="372">
        <v>6915.48</v>
      </c>
      <c r="G27" s="372">
        <v>0</v>
      </c>
      <c r="H27" s="372">
        <v>6915.48</v>
      </c>
    </row>
    <row r="28" spans="1:8">
      <c r="A28" s="388">
        <v>13</v>
      </c>
      <c r="B28" s="393" t="s">
        <v>639</v>
      </c>
      <c r="C28" s="372">
        <v>-2130502.7583833095</v>
      </c>
      <c r="D28" s="372">
        <v>-4672.6900000000005</v>
      </c>
      <c r="E28" s="372">
        <v>-2135175.4483833094</v>
      </c>
      <c r="F28" s="372">
        <v>-1892855.620499833</v>
      </c>
      <c r="G28" s="372">
        <v>0</v>
      </c>
      <c r="H28" s="372">
        <v>-1892855.620499833</v>
      </c>
    </row>
    <row r="29" spans="1:8">
      <c r="A29" s="388">
        <v>14</v>
      </c>
      <c r="B29" s="394" t="s">
        <v>640</v>
      </c>
      <c r="C29" s="372">
        <v>-7571810.1499999994</v>
      </c>
      <c r="D29" s="372">
        <v>-41737.369999999995</v>
      </c>
      <c r="E29" s="372">
        <v>-7613547.5199999996</v>
      </c>
      <c r="F29" s="372">
        <v>-7259366.0700000003</v>
      </c>
      <c r="G29" s="372">
        <v>-33198.300000000003</v>
      </c>
      <c r="H29" s="372">
        <v>-7292564.3700000001</v>
      </c>
    </row>
    <row r="30" spans="1:8">
      <c r="A30" s="388">
        <v>14.1</v>
      </c>
      <c r="B30" s="365" t="s">
        <v>641</v>
      </c>
      <c r="C30" s="372">
        <v>-6859957.1799999997</v>
      </c>
      <c r="D30" s="372">
        <v>0</v>
      </c>
      <c r="E30" s="372">
        <v>-6859957.1799999997</v>
      </c>
      <c r="F30" s="372">
        <v>-6418249.1500000004</v>
      </c>
      <c r="G30" s="372">
        <v>0</v>
      </c>
      <c r="H30" s="372">
        <v>-6418249.1500000004</v>
      </c>
    </row>
    <row r="31" spans="1:8">
      <c r="A31" s="388">
        <v>14.2</v>
      </c>
      <c r="B31" s="365" t="s">
        <v>642</v>
      </c>
      <c r="C31" s="372">
        <v>-711852.97</v>
      </c>
      <c r="D31" s="372">
        <v>-41737.369999999995</v>
      </c>
      <c r="E31" s="372">
        <v>-753590.34</v>
      </c>
      <c r="F31" s="372">
        <v>-841116.92</v>
      </c>
      <c r="G31" s="372">
        <v>-33198.300000000003</v>
      </c>
      <c r="H31" s="372">
        <v>-874315.22000000009</v>
      </c>
    </row>
    <row r="32" spans="1:8">
      <c r="A32" s="388">
        <v>15</v>
      </c>
      <c r="B32" s="390" t="s">
        <v>643</v>
      </c>
      <c r="C32" s="372">
        <v>-1363061</v>
      </c>
      <c r="D32" s="372">
        <v>0</v>
      </c>
      <c r="E32" s="372">
        <v>-1363061</v>
      </c>
      <c r="F32" s="372">
        <v>-1311384</v>
      </c>
      <c r="G32" s="372">
        <v>0</v>
      </c>
      <c r="H32" s="372">
        <v>-1311384</v>
      </c>
    </row>
    <row r="33" spans="1:8" ht="22.5" customHeight="1">
      <c r="A33" s="388">
        <v>16</v>
      </c>
      <c r="B33" s="363" t="s">
        <v>644</v>
      </c>
      <c r="C33" s="372">
        <v>0</v>
      </c>
      <c r="D33" s="372">
        <v>0</v>
      </c>
      <c r="E33" s="372">
        <v>0</v>
      </c>
      <c r="F33" s="372">
        <v>0</v>
      </c>
      <c r="G33" s="372">
        <v>0</v>
      </c>
      <c r="H33" s="372">
        <v>0</v>
      </c>
    </row>
    <row r="34" spans="1:8">
      <c r="A34" s="388">
        <v>17</v>
      </c>
      <c r="B34" s="390" t="s">
        <v>645</v>
      </c>
      <c r="C34" s="372">
        <v>135267.33889127499</v>
      </c>
      <c r="D34" s="372">
        <v>0</v>
      </c>
      <c r="E34" s="372">
        <v>135267.33889127499</v>
      </c>
      <c r="F34" s="372">
        <v>27482.769180100266</v>
      </c>
      <c r="G34" s="372">
        <v>0</v>
      </c>
      <c r="H34" s="372">
        <v>27482.769180100266</v>
      </c>
    </row>
    <row r="35" spans="1:8">
      <c r="A35" s="388">
        <v>17.100000000000001</v>
      </c>
      <c r="B35" s="365" t="s">
        <v>646</v>
      </c>
      <c r="C35" s="372">
        <v>0</v>
      </c>
      <c r="D35" s="372">
        <v>0</v>
      </c>
      <c r="E35" s="372">
        <v>0</v>
      </c>
      <c r="F35" s="372">
        <v>0</v>
      </c>
      <c r="G35" s="372">
        <v>0</v>
      </c>
      <c r="H35" s="372">
        <v>0</v>
      </c>
    </row>
    <row r="36" spans="1:8">
      <c r="A36" s="388">
        <v>17.2</v>
      </c>
      <c r="B36" s="365" t="s">
        <v>647</v>
      </c>
      <c r="C36" s="372">
        <v>135267.33889127499</v>
      </c>
      <c r="D36" s="372">
        <v>0</v>
      </c>
      <c r="E36" s="372">
        <v>135267.33889127499</v>
      </c>
      <c r="F36" s="372">
        <v>27482.769180100266</v>
      </c>
      <c r="G36" s="372">
        <v>0</v>
      </c>
      <c r="H36" s="372">
        <v>27482.769180100266</v>
      </c>
    </row>
    <row r="37" spans="1:8" ht="41.45" customHeight="1">
      <c r="A37" s="388">
        <v>18</v>
      </c>
      <c r="B37" s="395" t="s">
        <v>648</v>
      </c>
      <c r="C37" s="372">
        <v>-2136944.1396551668</v>
      </c>
      <c r="D37" s="372">
        <v>886791.400214831</v>
      </c>
      <c r="E37" s="372">
        <v>-1250152.7394403359</v>
      </c>
      <c r="F37" s="372">
        <v>-121092.89052678256</v>
      </c>
      <c r="G37" s="372">
        <v>1824579.4388999981</v>
      </c>
      <c r="H37" s="372">
        <v>1703486.5483732156</v>
      </c>
    </row>
    <row r="38" spans="1:8">
      <c r="A38" s="388">
        <v>18.100000000000001</v>
      </c>
      <c r="B38" s="396" t="s">
        <v>649</v>
      </c>
      <c r="C38" s="372">
        <v>0</v>
      </c>
      <c r="D38" s="372">
        <v>0</v>
      </c>
      <c r="E38" s="372">
        <v>0</v>
      </c>
      <c r="F38" s="372">
        <v>0</v>
      </c>
      <c r="G38" s="372">
        <v>0</v>
      </c>
      <c r="H38" s="372">
        <v>0</v>
      </c>
    </row>
    <row r="39" spans="1:8">
      <c r="A39" s="388">
        <v>18.2</v>
      </c>
      <c r="B39" s="396" t="s">
        <v>650</v>
      </c>
      <c r="C39" s="372">
        <v>-2136944.1396551668</v>
      </c>
      <c r="D39" s="372">
        <v>886791.400214831</v>
      </c>
      <c r="E39" s="372">
        <v>-1250152.7394403359</v>
      </c>
      <c r="F39" s="372">
        <v>-121092.89052678256</v>
      </c>
      <c r="G39" s="372">
        <v>1824579.4388999981</v>
      </c>
      <c r="H39" s="372">
        <v>1703486.5483732156</v>
      </c>
    </row>
    <row r="40" spans="1:8" ht="24.6" customHeight="1">
      <c r="A40" s="388">
        <v>19</v>
      </c>
      <c r="B40" s="395" t="s">
        <v>651</v>
      </c>
      <c r="C40" s="372">
        <v>0</v>
      </c>
      <c r="D40" s="372">
        <v>0</v>
      </c>
      <c r="E40" s="372">
        <v>0</v>
      </c>
      <c r="F40" s="372">
        <v>0</v>
      </c>
      <c r="G40" s="372">
        <v>0</v>
      </c>
      <c r="H40" s="372">
        <v>0</v>
      </c>
    </row>
    <row r="41" spans="1:8" ht="17.45" customHeight="1">
      <c r="A41" s="388">
        <v>20</v>
      </c>
      <c r="B41" s="395" t="s">
        <v>652</v>
      </c>
      <c r="C41" s="537">
        <v>0</v>
      </c>
      <c r="D41" s="372">
        <v>0</v>
      </c>
      <c r="E41" s="372">
        <v>0</v>
      </c>
      <c r="F41" s="372">
        <v>0</v>
      </c>
      <c r="G41" s="372">
        <v>0</v>
      </c>
      <c r="H41" s="372">
        <v>0</v>
      </c>
    </row>
    <row r="42" spans="1:8" ht="26.45" customHeight="1">
      <c r="A42" s="388">
        <v>21</v>
      </c>
      <c r="B42" s="395" t="s">
        <v>653</v>
      </c>
      <c r="C42" s="372">
        <v>0</v>
      </c>
      <c r="D42" s="372">
        <v>0</v>
      </c>
      <c r="E42" s="372">
        <v>0</v>
      </c>
      <c r="F42" s="372">
        <v>0</v>
      </c>
      <c r="G42" s="372">
        <v>0</v>
      </c>
      <c r="H42" s="372">
        <v>0</v>
      </c>
    </row>
    <row r="43" spans="1:8">
      <c r="A43" s="388">
        <v>22</v>
      </c>
      <c r="B43" s="397" t="s">
        <v>654</v>
      </c>
      <c r="C43" s="372">
        <v>1427629.1318019438</v>
      </c>
      <c r="D43" s="372">
        <v>7822078.387117709</v>
      </c>
      <c r="E43" s="372">
        <v>9249707.5189196523</v>
      </c>
      <c r="F43" s="372">
        <v>2324486.9741139412</v>
      </c>
      <c r="G43" s="372">
        <v>7668365.023896873</v>
      </c>
      <c r="H43" s="372">
        <v>9992851.9980108142</v>
      </c>
    </row>
    <row r="44" spans="1:8">
      <c r="A44" s="388">
        <v>23</v>
      </c>
      <c r="B44" s="397" t="s">
        <v>655</v>
      </c>
      <c r="C44" s="372">
        <v>1562802</v>
      </c>
      <c r="D44" s="372">
        <v>0</v>
      </c>
      <c r="E44" s="372">
        <v>1562802</v>
      </c>
      <c r="F44" s="372">
        <v>1558636</v>
      </c>
      <c r="G44" s="372">
        <v>0</v>
      </c>
      <c r="H44" s="372">
        <v>1558636</v>
      </c>
    </row>
    <row r="45" spans="1:8">
      <c r="A45" s="388">
        <v>24</v>
      </c>
      <c r="B45" s="398" t="s">
        <v>656</v>
      </c>
      <c r="C45" s="372">
        <v>-135172.86819805624</v>
      </c>
      <c r="D45" s="372">
        <v>7822078.387117709</v>
      </c>
      <c r="E45" s="372">
        <v>7686905.5189196523</v>
      </c>
      <c r="F45" s="372">
        <v>765850.97411394119</v>
      </c>
      <c r="G45" s="372">
        <v>7668365.023896873</v>
      </c>
      <c r="H45" s="372">
        <v>8434215.9980108142</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H47"/>
  <sheetViews>
    <sheetView zoomScale="70" zoomScaleNormal="70" workbookViewId="0"/>
  </sheetViews>
  <sheetFormatPr defaultRowHeight="15"/>
  <cols>
    <col min="1" max="1" width="8.7109375" style="385"/>
    <col min="2" max="2" width="87.5703125" bestFit="1" customWidth="1"/>
    <col min="3" max="8" width="15.42578125" customWidth="1"/>
  </cols>
  <sheetData>
    <row r="1" spans="1:8" s="5" customFormat="1" ht="14.25">
      <c r="A1" s="2" t="s">
        <v>30</v>
      </c>
      <c r="B1" s="3" t="str">
        <f>Info!C2</f>
        <v>Terabank</v>
      </c>
      <c r="C1" s="3"/>
      <c r="D1" s="4"/>
      <c r="E1" s="4"/>
      <c r="F1" s="4"/>
      <c r="G1" s="4"/>
    </row>
    <row r="2" spans="1:8" s="5" customFormat="1" ht="14.25">
      <c r="A2" s="2" t="s">
        <v>31</v>
      </c>
      <c r="B2" s="309">
        <f>'1. key ratios'!B2</f>
        <v>45382</v>
      </c>
      <c r="C2" s="3"/>
      <c r="D2" s="4"/>
      <c r="E2" s="4"/>
      <c r="F2" s="4"/>
      <c r="G2" s="4"/>
    </row>
    <row r="3" spans="1:8" ht="15.75" thickBot="1">
      <c r="A3"/>
    </row>
    <row r="4" spans="1:8">
      <c r="A4" s="563" t="s">
        <v>6</v>
      </c>
      <c r="B4" s="564" t="s">
        <v>94</v>
      </c>
      <c r="C4" s="554" t="s">
        <v>558</v>
      </c>
      <c r="D4" s="554"/>
      <c r="E4" s="554"/>
      <c r="F4" s="554" t="s">
        <v>559</v>
      </c>
      <c r="G4" s="554"/>
      <c r="H4" s="555"/>
    </row>
    <row r="5" spans="1:8">
      <c r="A5" s="563"/>
      <c r="B5" s="564"/>
      <c r="C5" s="387" t="s">
        <v>32</v>
      </c>
      <c r="D5" s="387" t="s">
        <v>33</v>
      </c>
      <c r="E5" s="387" t="s">
        <v>34</v>
      </c>
      <c r="F5" s="387" t="s">
        <v>32</v>
      </c>
      <c r="G5" s="387" t="s">
        <v>33</v>
      </c>
      <c r="H5" s="387" t="s">
        <v>34</v>
      </c>
    </row>
    <row r="6" spans="1:8" ht="15.75">
      <c r="A6" s="373">
        <v>1</v>
      </c>
      <c r="B6" s="399" t="s">
        <v>657</v>
      </c>
      <c r="C6" s="400">
        <v>0</v>
      </c>
      <c r="D6" s="400">
        <v>0</v>
      </c>
      <c r="E6" s="400">
        <v>0</v>
      </c>
      <c r="F6" s="400">
        <v>0</v>
      </c>
      <c r="G6" s="400">
        <v>0</v>
      </c>
      <c r="H6" s="400">
        <v>0</v>
      </c>
    </row>
    <row r="7" spans="1:8" ht="15.75">
      <c r="A7" s="373">
        <v>2</v>
      </c>
      <c r="B7" s="399" t="s">
        <v>196</v>
      </c>
      <c r="C7" s="400">
        <v>0</v>
      </c>
      <c r="D7" s="400">
        <v>0</v>
      </c>
      <c r="E7" s="400">
        <v>0</v>
      </c>
      <c r="F7" s="400">
        <v>0</v>
      </c>
      <c r="G7" s="400">
        <v>0</v>
      </c>
      <c r="H7" s="400">
        <v>0</v>
      </c>
    </row>
    <row r="8" spans="1:8" ht="15.75">
      <c r="A8" s="373">
        <v>3</v>
      </c>
      <c r="B8" s="399" t="s">
        <v>206</v>
      </c>
      <c r="C8" s="400">
        <v>244321506.63999993</v>
      </c>
      <c r="D8" s="400">
        <v>415048799.62999946</v>
      </c>
      <c r="E8" s="400">
        <v>659370306.26999938</v>
      </c>
      <c r="F8" s="400">
        <v>237805174.06999972</v>
      </c>
      <c r="G8" s="400">
        <v>356012889.01000017</v>
      </c>
      <c r="H8" s="400">
        <v>593818063.07999992</v>
      </c>
    </row>
    <row r="9" spans="1:8" ht="15.75">
      <c r="A9" s="373">
        <v>3.1</v>
      </c>
      <c r="B9" s="401" t="s">
        <v>197</v>
      </c>
      <c r="C9" s="400">
        <v>174729235.35999995</v>
      </c>
      <c r="D9" s="400">
        <v>415048799.62999946</v>
      </c>
      <c r="E9" s="400">
        <v>589778034.98999941</v>
      </c>
      <c r="F9" s="400">
        <v>203777532.06999972</v>
      </c>
      <c r="G9" s="400">
        <v>356012889.01000017</v>
      </c>
      <c r="H9" s="400">
        <v>559790421.07999992</v>
      </c>
    </row>
    <row r="10" spans="1:8" ht="15.75">
      <c r="A10" s="373">
        <v>3.2</v>
      </c>
      <c r="B10" s="401" t="s">
        <v>193</v>
      </c>
      <c r="C10" s="400">
        <v>69592271.279999986</v>
      </c>
      <c r="D10" s="400">
        <v>0</v>
      </c>
      <c r="E10" s="400">
        <v>69592271.279999986</v>
      </c>
      <c r="F10" s="400">
        <v>34027642</v>
      </c>
      <c r="G10" s="400">
        <v>0</v>
      </c>
      <c r="H10" s="400">
        <v>34027642</v>
      </c>
    </row>
    <row r="11" spans="1:8" ht="15.75">
      <c r="A11" s="373">
        <v>4</v>
      </c>
      <c r="B11" s="402" t="s">
        <v>195</v>
      </c>
      <c r="C11" s="400">
        <v>0</v>
      </c>
      <c r="D11" s="400">
        <v>0</v>
      </c>
      <c r="E11" s="400">
        <v>0</v>
      </c>
      <c r="F11" s="400">
        <v>88438800</v>
      </c>
      <c r="G11" s="400">
        <v>0</v>
      </c>
      <c r="H11" s="400">
        <v>88438800</v>
      </c>
    </row>
    <row r="12" spans="1:8" ht="15.75">
      <c r="A12" s="373">
        <v>4.0999999999999996</v>
      </c>
      <c r="B12" s="401" t="s">
        <v>179</v>
      </c>
      <c r="C12" s="400">
        <v>0</v>
      </c>
      <c r="D12" s="400">
        <v>0</v>
      </c>
      <c r="E12" s="400">
        <v>0</v>
      </c>
      <c r="F12" s="400">
        <v>88438800</v>
      </c>
      <c r="G12" s="400">
        <v>0</v>
      </c>
      <c r="H12" s="400">
        <v>88438800</v>
      </c>
    </row>
    <row r="13" spans="1:8" ht="15.75">
      <c r="A13" s="373">
        <v>4.2</v>
      </c>
      <c r="B13" s="401" t="s">
        <v>180</v>
      </c>
      <c r="C13" s="400">
        <v>0</v>
      </c>
      <c r="D13" s="400">
        <v>0</v>
      </c>
      <c r="E13" s="400">
        <v>0</v>
      </c>
      <c r="F13" s="400">
        <v>0</v>
      </c>
      <c r="G13" s="400">
        <v>0</v>
      </c>
      <c r="H13" s="400">
        <v>0</v>
      </c>
    </row>
    <row r="14" spans="1:8" ht="15.75">
      <c r="A14" s="373">
        <v>5</v>
      </c>
      <c r="B14" s="402" t="s">
        <v>205</v>
      </c>
      <c r="C14" s="400">
        <v>1489273466.7190847</v>
      </c>
      <c r="D14" s="400">
        <v>1267232950.6342857</v>
      </c>
      <c r="E14" s="400">
        <v>2756506417.3533707</v>
      </c>
      <c r="F14" s="400">
        <v>984706294.85320008</v>
      </c>
      <c r="G14" s="400">
        <v>1001303649.1215999</v>
      </c>
      <c r="H14" s="400">
        <v>1986009943.9748001</v>
      </c>
    </row>
    <row r="15" spans="1:8" ht="15.75">
      <c r="A15" s="373">
        <v>5.0999999999999996</v>
      </c>
      <c r="B15" s="403" t="s">
        <v>183</v>
      </c>
      <c r="C15" s="400">
        <v>12729352.590000004</v>
      </c>
      <c r="D15" s="400">
        <v>23572794.670000002</v>
      </c>
      <c r="E15" s="400">
        <v>36302147.260000005</v>
      </c>
      <c r="F15" s="400">
        <v>14603236.530000005</v>
      </c>
      <c r="G15" s="400">
        <v>26558987.640000001</v>
      </c>
      <c r="H15" s="400">
        <v>41162224.170000002</v>
      </c>
    </row>
    <row r="16" spans="1:8" ht="15.75">
      <c r="A16" s="373">
        <v>5.2</v>
      </c>
      <c r="B16" s="403" t="s">
        <v>182</v>
      </c>
      <c r="C16" s="400">
        <v>62303321.539999999</v>
      </c>
      <c r="D16" s="400">
        <v>2869207.3300000005</v>
      </c>
      <c r="E16" s="400">
        <v>65172528.869999997</v>
      </c>
      <c r="F16" s="400">
        <v>55334265.119999997</v>
      </c>
      <c r="G16" s="400">
        <v>2636213.1599999997</v>
      </c>
      <c r="H16" s="400">
        <v>57970478.279999994</v>
      </c>
    </row>
    <row r="17" spans="1:8" ht="15.75">
      <c r="A17" s="373">
        <v>5.3</v>
      </c>
      <c r="B17" s="403" t="s">
        <v>181</v>
      </c>
      <c r="C17" s="400">
        <v>1206629053.5299981</v>
      </c>
      <c r="D17" s="400">
        <v>1182578107.1600001</v>
      </c>
      <c r="E17" s="400">
        <v>2389207160.6899981</v>
      </c>
      <c r="F17" s="400">
        <v>777842238.22000015</v>
      </c>
      <c r="G17" s="400">
        <v>947435651.49999988</v>
      </c>
      <c r="H17" s="400">
        <v>1725277889.72</v>
      </c>
    </row>
    <row r="18" spans="1:8" ht="15.75">
      <c r="A18" s="373" t="s">
        <v>15</v>
      </c>
      <c r="B18" s="404" t="s">
        <v>36</v>
      </c>
      <c r="C18" s="400">
        <v>785443560.77999806</v>
      </c>
      <c r="D18" s="400">
        <v>440071853.30000025</v>
      </c>
      <c r="E18" s="400">
        <v>1225515414.0799983</v>
      </c>
      <c r="F18" s="400">
        <v>413873431.74999994</v>
      </c>
      <c r="G18" s="400">
        <v>348531044.38999993</v>
      </c>
      <c r="H18" s="400">
        <v>762404476.13999987</v>
      </c>
    </row>
    <row r="19" spans="1:8" ht="15.75">
      <c r="A19" s="373" t="s">
        <v>16</v>
      </c>
      <c r="B19" s="404" t="s">
        <v>37</v>
      </c>
      <c r="C19" s="400">
        <v>193568486.5</v>
      </c>
      <c r="D19" s="400">
        <v>407412295.97999996</v>
      </c>
      <c r="E19" s="400">
        <v>600980782.48000002</v>
      </c>
      <c r="F19" s="400">
        <v>165264067.74000001</v>
      </c>
      <c r="G19" s="400">
        <v>340996019.6099999</v>
      </c>
      <c r="H19" s="400">
        <v>506260087.3499999</v>
      </c>
    </row>
    <row r="20" spans="1:8" ht="15.75">
      <c r="A20" s="373" t="s">
        <v>17</v>
      </c>
      <c r="B20" s="404" t="s">
        <v>38</v>
      </c>
      <c r="C20" s="400">
        <v>24467671.729999997</v>
      </c>
      <c r="D20" s="400">
        <v>71888605.229999989</v>
      </c>
      <c r="E20" s="400">
        <v>96356276.959999979</v>
      </c>
      <c r="F20" s="400">
        <v>21829862.09</v>
      </c>
      <c r="G20" s="400">
        <v>52893312.399999999</v>
      </c>
      <c r="H20" s="400">
        <v>74723174.489999995</v>
      </c>
    </row>
    <row r="21" spans="1:8" ht="15.75">
      <c r="A21" s="373" t="s">
        <v>18</v>
      </c>
      <c r="B21" s="404" t="s">
        <v>39</v>
      </c>
      <c r="C21" s="400">
        <v>162266724.86999992</v>
      </c>
      <c r="D21" s="400">
        <v>138116762.70999995</v>
      </c>
      <c r="E21" s="400">
        <v>300383487.57999986</v>
      </c>
      <c r="F21" s="400">
        <v>137850999.94000009</v>
      </c>
      <c r="G21" s="400">
        <v>106584154.54000007</v>
      </c>
      <c r="H21" s="400">
        <v>244435154.48000014</v>
      </c>
    </row>
    <row r="22" spans="1:8" ht="15.75">
      <c r="A22" s="373" t="s">
        <v>19</v>
      </c>
      <c r="B22" s="404" t="s">
        <v>40</v>
      </c>
      <c r="C22" s="400">
        <v>40882609.650000006</v>
      </c>
      <c r="D22" s="400">
        <v>125088589.94000003</v>
      </c>
      <c r="E22" s="400">
        <v>165971199.59000003</v>
      </c>
      <c r="F22" s="400">
        <v>39023876.700000018</v>
      </c>
      <c r="G22" s="400">
        <v>98431120.560000047</v>
      </c>
      <c r="H22" s="400">
        <v>137454997.26000005</v>
      </c>
    </row>
    <row r="23" spans="1:8" ht="15.75">
      <c r="A23" s="373">
        <v>5.4</v>
      </c>
      <c r="B23" s="403" t="s">
        <v>184</v>
      </c>
      <c r="C23" s="400">
        <v>131057869.09684972</v>
      </c>
      <c r="D23" s="400">
        <v>24787670.341660015</v>
      </c>
      <c r="E23" s="400">
        <v>155845539.43850973</v>
      </c>
      <c r="F23" s="400">
        <v>82065124.998299956</v>
      </c>
      <c r="G23" s="400">
        <v>14690640.066300001</v>
      </c>
      <c r="H23" s="400">
        <v>96755765.064599961</v>
      </c>
    </row>
    <row r="24" spans="1:8" ht="15.75">
      <c r="A24" s="373">
        <v>5.5</v>
      </c>
      <c r="B24" s="403" t="s">
        <v>185</v>
      </c>
      <c r="C24" s="400">
        <v>0</v>
      </c>
      <c r="D24" s="400">
        <v>0</v>
      </c>
      <c r="E24" s="400">
        <v>0</v>
      </c>
      <c r="F24" s="400">
        <v>0</v>
      </c>
      <c r="G24" s="400">
        <v>0</v>
      </c>
      <c r="H24" s="400">
        <v>0</v>
      </c>
    </row>
    <row r="25" spans="1:8" ht="15.75">
      <c r="A25" s="373">
        <v>5.6</v>
      </c>
      <c r="B25" s="403" t="s">
        <v>186</v>
      </c>
      <c r="C25" s="400">
        <v>0</v>
      </c>
      <c r="D25" s="400">
        <v>0</v>
      </c>
      <c r="E25" s="400">
        <v>0</v>
      </c>
      <c r="F25" s="400">
        <v>0</v>
      </c>
      <c r="G25" s="400">
        <v>0</v>
      </c>
      <c r="H25" s="400">
        <v>0</v>
      </c>
    </row>
    <row r="26" spans="1:8" ht="15.75">
      <c r="A26" s="373">
        <v>5.7</v>
      </c>
      <c r="B26" s="403" t="s">
        <v>40</v>
      </c>
      <c r="C26" s="400">
        <v>76553869.96223703</v>
      </c>
      <c r="D26" s="400">
        <v>33425171.132625554</v>
      </c>
      <c r="E26" s="400">
        <v>109979041.09486258</v>
      </c>
      <c r="F26" s="400">
        <v>54861429.984900013</v>
      </c>
      <c r="G26" s="400">
        <v>9982156.7552999984</v>
      </c>
      <c r="H26" s="400">
        <v>64843586.740200013</v>
      </c>
    </row>
    <row r="27" spans="1:8" ht="15.75">
      <c r="A27" s="373">
        <v>6</v>
      </c>
      <c r="B27" s="405" t="s">
        <v>658</v>
      </c>
      <c r="C27" s="400">
        <v>21246147.320000041</v>
      </c>
      <c r="D27" s="400">
        <v>28776932.540000003</v>
      </c>
      <c r="E27" s="400">
        <v>50023079.860000044</v>
      </c>
      <c r="F27" s="400">
        <v>19113134.069999985</v>
      </c>
      <c r="G27" s="400">
        <v>17029936.969999999</v>
      </c>
      <c r="H27" s="400">
        <v>36143071.039999984</v>
      </c>
    </row>
    <row r="28" spans="1:8" ht="15.75">
      <c r="A28" s="373">
        <v>7</v>
      </c>
      <c r="B28" s="405" t="s">
        <v>659</v>
      </c>
      <c r="C28" s="400">
        <v>33838620.45000001</v>
      </c>
      <c r="D28" s="400">
        <v>4243989.74</v>
      </c>
      <c r="E28" s="400">
        <v>38082610.190000013</v>
      </c>
      <c r="F28" s="400">
        <v>38256223.189999998</v>
      </c>
      <c r="G28" s="400">
        <v>2051131.94</v>
      </c>
      <c r="H28" s="400">
        <v>40307355.129999995</v>
      </c>
    </row>
    <row r="29" spans="1:8" ht="15.75">
      <c r="A29" s="373">
        <v>8</v>
      </c>
      <c r="B29" s="405" t="s">
        <v>194</v>
      </c>
      <c r="C29" s="400">
        <v>0</v>
      </c>
      <c r="D29" s="400">
        <v>0</v>
      </c>
      <c r="E29" s="400">
        <v>0</v>
      </c>
      <c r="F29" s="400">
        <v>0</v>
      </c>
      <c r="G29" s="400">
        <v>33000</v>
      </c>
      <c r="H29" s="400">
        <v>33000</v>
      </c>
    </row>
    <row r="30" spans="1:8" ht="15.75">
      <c r="A30" s="373">
        <v>9</v>
      </c>
      <c r="B30" s="406" t="s">
        <v>211</v>
      </c>
      <c r="C30" s="400">
        <v>109303993</v>
      </c>
      <c r="D30" s="400">
        <v>190680393</v>
      </c>
      <c r="E30" s="400">
        <v>299984386</v>
      </c>
      <c r="F30" s="400">
        <v>5254400</v>
      </c>
      <c r="G30" s="400">
        <v>113916200</v>
      </c>
      <c r="H30" s="400">
        <v>119170600</v>
      </c>
    </row>
    <row r="31" spans="1:8" ht="15.75">
      <c r="A31" s="373">
        <v>9.1</v>
      </c>
      <c r="B31" s="407" t="s">
        <v>201</v>
      </c>
      <c r="C31" s="400">
        <v>88633693</v>
      </c>
      <c r="D31" s="400">
        <v>61358500</v>
      </c>
      <c r="E31" s="400">
        <v>149992193</v>
      </c>
      <c r="F31" s="400">
        <v>0</v>
      </c>
      <c r="G31" s="400">
        <v>59585300</v>
      </c>
      <c r="H31" s="400">
        <v>59585300</v>
      </c>
    </row>
    <row r="32" spans="1:8" ht="15.75">
      <c r="A32" s="373">
        <v>9.1999999999999993</v>
      </c>
      <c r="B32" s="407" t="s">
        <v>202</v>
      </c>
      <c r="C32" s="400">
        <v>20670300</v>
      </c>
      <c r="D32" s="400">
        <v>129321893</v>
      </c>
      <c r="E32" s="400">
        <v>149992193</v>
      </c>
      <c r="F32" s="400">
        <v>5254400</v>
      </c>
      <c r="G32" s="400">
        <v>54330900</v>
      </c>
      <c r="H32" s="400">
        <v>59585300</v>
      </c>
    </row>
    <row r="33" spans="1:8" ht="15.75">
      <c r="A33" s="373">
        <v>9.3000000000000007</v>
      </c>
      <c r="B33" s="407" t="s">
        <v>198</v>
      </c>
      <c r="C33" s="400">
        <v>0</v>
      </c>
      <c r="D33" s="400">
        <v>0</v>
      </c>
      <c r="E33" s="400">
        <v>0</v>
      </c>
      <c r="F33" s="400">
        <v>0</v>
      </c>
      <c r="G33" s="400">
        <v>0</v>
      </c>
      <c r="H33" s="400">
        <v>0</v>
      </c>
    </row>
    <row r="34" spans="1:8" ht="15.75">
      <c r="A34" s="373">
        <v>9.4</v>
      </c>
      <c r="B34" s="407" t="s">
        <v>199</v>
      </c>
      <c r="C34" s="400">
        <v>0</v>
      </c>
      <c r="D34" s="400">
        <v>0</v>
      </c>
      <c r="E34" s="400">
        <v>0</v>
      </c>
      <c r="F34" s="400">
        <v>0</v>
      </c>
      <c r="G34" s="400">
        <v>0</v>
      </c>
      <c r="H34" s="400">
        <v>0</v>
      </c>
    </row>
    <row r="35" spans="1:8" ht="15.75">
      <c r="A35" s="373">
        <v>9.5</v>
      </c>
      <c r="B35" s="407" t="s">
        <v>200</v>
      </c>
      <c r="C35" s="400">
        <v>0</v>
      </c>
      <c r="D35" s="400">
        <v>0</v>
      </c>
      <c r="E35" s="400">
        <v>0</v>
      </c>
      <c r="F35" s="400">
        <v>0</v>
      </c>
      <c r="G35" s="400">
        <v>0</v>
      </c>
      <c r="H35" s="400">
        <v>0</v>
      </c>
    </row>
    <row r="36" spans="1:8" ht="15.75">
      <c r="A36" s="373">
        <v>9.6</v>
      </c>
      <c r="B36" s="407" t="s">
        <v>203</v>
      </c>
      <c r="C36" s="400">
        <v>0</v>
      </c>
      <c r="D36" s="400">
        <v>0</v>
      </c>
      <c r="E36" s="400">
        <v>0</v>
      </c>
      <c r="F36" s="400">
        <v>0</v>
      </c>
      <c r="G36" s="400">
        <v>0</v>
      </c>
      <c r="H36" s="400">
        <v>0</v>
      </c>
    </row>
    <row r="37" spans="1:8" ht="15.75">
      <c r="A37" s="373">
        <v>9.6999999999999993</v>
      </c>
      <c r="B37" s="407" t="s">
        <v>204</v>
      </c>
      <c r="C37" s="400">
        <v>0</v>
      </c>
      <c r="D37" s="400">
        <v>0</v>
      </c>
      <c r="E37" s="400">
        <v>0</v>
      </c>
      <c r="F37" s="400">
        <v>0</v>
      </c>
      <c r="G37" s="400">
        <v>0</v>
      </c>
      <c r="H37" s="400">
        <v>0</v>
      </c>
    </row>
    <row r="38" spans="1:8" ht="15.75">
      <c r="A38" s="373">
        <v>10</v>
      </c>
      <c r="B38" s="402" t="s">
        <v>207</v>
      </c>
      <c r="C38" s="400">
        <v>14316479.529999996</v>
      </c>
      <c r="D38" s="400">
        <v>7104408.1800000006</v>
      </c>
      <c r="E38" s="400">
        <v>21420887.709999997</v>
      </c>
      <c r="F38" s="400">
        <v>12112107.269999992</v>
      </c>
      <c r="G38" s="400">
        <v>14321026.600000001</v>
      </c>
      <c r="H38" s="400">
        <v>26433133.869999994</v>
      </c>
    </row>
    <row r="39" spans="1:8" ht="15.75">
      <c r="A39" s="373">
        <v>10.1</v>
      </c>
      <c r="B39" s="408" t="s">
        <v>208</v>
      </c>
      <c r="C39" s="400">
        <v>846001.01000000013</v>
      </c>
      <c r="D39" s="400">
        <v>50093.58</v>
      </c>
      <c r="E39" s="400">
        <v>896094.59000000008</v>
      </c>
      <c r="F39" s="400">
        <v>597865.03</v>
      </c>
      <c r="G39" s="400">
        <v>0</v>
      </c>
      <c r="H39" s="400">
        <v>597865.03</v>
      </c>
    </row>
    <row r="40" spans="1:8" ht="15.75">
      <c r="A40" s="373">
        <v>10.199999999999999</v>
      </c>
      <c r="B40" s="408" t="s">
        <v>209</v>
      </c>
      <c r="C40" s="400">
        <v>713470.07000000007</v>
      </c>
      <c r="D40" s="400">
        <v>75723.92</v>
      </c>
      <c r="E40" s="400">
        <v>789193.99000000011</v>
      </c>
      <c r="F40" s="400">
        <v>345502.32</v>
      </c>
      <c r="G40" s="400">
        <v>137769</v>
      </c>
      <c r="H40" s="400">
        <v>483271.32</v>
      </c>
    </row>
    <row r="41" spans="1:8" ht="15.75">
      <c r="A41" s="373">
        <v>10.3</v>
      </c>
      <c r="B41" s="408" t="s">
        <v>212</v>
      </c>
      <c r="C41" s="400">
        <v>7523140.8599999938</v>
      </c>
      <c r="D41" s="400">
        <v>4122037.7400000007</v>
      </c>
      <c r="E41" s="400">
        <v>11645178.599999994</v>
      </c>
      <c r="F41" s="400">
        <v>5799978.5599999959</v>
      </c>
      <c r="G41" s="400">
        <v>11329917.200000001</v>
      </c>
      <c r="H41" s="400">
        <v>17129895.759999998</v>
      </c>
    </row>
    <row r="42" spans="1:8" ht="25.5">
      <c r="A42" s="373">
        <v>10.4</v>
      </c>
      <c r="B42" s="408" t="s">
        <v>213</v>
      </c>
      <c r="C42" s="400">
        <v>6793338.6700000018</v>
      </c>
      <c r="D42" s="400">
        <v>2982370.44</v>
      </c>
      <c r="E42" s="400">
        <v>9775709.1100000013</v>
      </c>
      <c r="F42" s="400">
        <v>6312128.7099999972</v>
      </c>
      <c r="G42" s="400">
        <v>2991109.4</v>
      </c>
      <c r="H42" s="400">
        <v>9303238.1099999975</v>
      </c>
    </row>
    <row r="43" spans="1:8" ht="16.5" thickBot="1">
      <c r="A43" s="373">
        <v>11</v>
      </c>
      <c r="B43" s="138" t="s">
        <v>210</v>
      </c>
      <c r="C43" s="400">
        <v>0</v>
      </c>
      <c r="D43" s="400">
        <v>0</v>
      </c>
      <c r="E43" s="400">
        <v>0</v>
      </c>
      <c r="F43" s="400">
        <v>0</v>
      </c>
      <c r="G43" s="400">
        <v>0</v>
      </c>
      <c r="H43" s="400">
        <v>0</v>
      </c>
    </row>
    <row r="44" spans="1:8" ht="15.75">
      <c r="C44" s="409"/>
      <c r="D44" s="409"/>
      <c r="E44" s="409"/>
      <c r="F44" s="409"/>
      <c r="G44" s="409"/>
      <c r="H44" s="409"/>
    </row>
    <row r="45" spans="1:8" ht="15.75">
      <c r="C45" s="409"/>
      <c r="D45" s="409"/>
      <c r="E45" s="409"/>
      <c r="F45" s="409"/>
      <c r="G45" s="409"/>
      <c r="H45" s="409"/>
    </row>
    <row r="46" spans="1:8" ht="15.75">
      <c r="C46" s="409"/>
      <c r="D46" s="409"/>
      <c r="E46" s="409"/>
      <c r="F46" s="409"/>
      <c r="G46" s="409"/>
      <c r="H46" s="409"/>
    </row>
    <row r="47" spans="1:8" ht="15.75">
      <c r="C47" s="409"/>
      <c r="D47" s="409"/>
      <c r="E47" s="409"/>
      <c r="F47" s="409"/>
      <c r="G47" s="409"/>
      <c r="H47" s="409"/>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9"/>
  <sheetViews>
    <sheetView zoomScaleNormal="100" workbookViewId="0">
      <pane xSplit="1" ySplit="4" topLeftCell="B5" activePane="bottomRight" state="frozen"/>
      <selection pane="topRight"/>
      <selection pane="bottomLeft"/>
      <selection pane="bottomRight" activeCell="B5" sqref="B5"/>
    </sheetView>
  </sheetViews>
  <sheetFormatPr defaultColWidth="9.140625" defaultRowHeight="12.75"/>
  <cols>
    <col min="1" max="1" width="9.5703125" style="4" bestFit="1" customWidth="1"/>
    <col min="2" max="2" width="93.5703125" style="4" customWidth="1"/>
    <col min="3" max="4" width="12.28515625" style="4" bestFit="1" customWidth="1"/>
    <col min="5" max="7" width="12.28515625" style="14" bestFit="1" customWidth="1"/>
    <col min="8" max="11" width="9.7109375" style="14" customWidth="1"/>
    <col min="12" max="16384" width="9.140625" style="14"/>
  </cols>
  <sheetData>
    <row r="1" spans="1:7">
      <c r="A1" s="2" t="s">
        <v>30</v>
      </c>
      <c r="B1" s="3" t="str">
        <f>Info!C2</f>
        <v>Terabank</v>
      </c>
      <c r="C1" s="3"/>
    </row>
    <row r="2" spans="1:7">
      <c r="A2" s="2" t="s">
        <v>31</v>
      </c>
      <c r="B2" s="309">
        <f>'1. key ratios'!B2</f>
        <v>45382</v>
      </c>
      <c r="C2" s="3"/>
    </row>
    <row r="3" spans="1:7">
      <c r="A3" s="2"/>
      <c r="B3" s="3"/>
      <c r="C3" s="3"/>
    </row>
    <row r="4" spans="1:7" ht="15" customHeight="1" thickBot="1">
      <c r="A4" s="4" t="s">
        <v>96</v>
      </c>
      <c r="B4" s="85" t="s">
        <v>187</v>
      </c>
      <c r="C4" s="17" t="s">
        <v>35</v>
      </c>
    </row>
    <row r="5" spans="1:7" ht="15" customHeight="1">
      <c r="A5" s="161" t="s">
        <v>6</v>
      </c>
      <c r="B5" s="162"/>
      <c r="C5" s="307" t="str">
        <f>INT((MONTH($B$2))/3)&amp;"Q"&amp;"-"&amp;YEAR($B$2)</f>
        <v>1Q-2024</v>
      </c>
      <c r="D5" s="307" t="str">
        <f>IF(INT(MONTH($B$2))=3, "4"&amp;"Q"&amp;"-"&amp;YEAR($B$2)-1, IF(INT(MONTH($B$2))=6, "1"&amp;"Q"&amp;"-"&amp;YEAR($B$2), IF(INT(MONTH($B$2))=9, "2"&amp;"Q"&amp;"-"&amp;YEAR($B$2),IF(INT(MONTH($B$2))=12, "3"&amp;"Q"&amp;"-"&amp;YEAR($B$2), 0))))</f>
        <v>4Q-2023</v>
      </c>
      <c r="E5" s="307" t="str">
        <f>IF(INT(MONTH($B$2))=3, "3"&amp;"Q"&amp;"-"&amp;YEAR($B$2)-1, IF(INT(MONTH($B$2))=6, "4"&amp;"Q"&amp;"-"&amp;YEAR($B$2)-1, IF(INT(MONTH($B$2))=9, "1"&amp;"Q"&amp;"-"&amp;YEAR($B$2),IF(INT(MONTH($B$2))=12, "2"&amp;"Q"&amp;"-"&amp;YEAR($B$2), 0))))</f>
        <v>3Q-2023</v>
      </c>
      <c r="F5" s="307" t="str">
        <f>IF(INT(MONTH($B$2))=3, "2"&amp;"Q"&amp;"-"&amp;YEAR($B$2)-1, IF(INT(MONTH($B$2))=6, "3"&amp;"Q"&amp;"-"&amp;YEAR($B$2)-1, IF(INT(MONTH($B$2))=9, "4"&amp;"Q"&amp;"-"&amp;YEAR($B$2)-1,IF(INT(MONTH($B$2))=12, "1"&amp;"Q"&amp;"-"&amp;YEAR($B$2), 0))))</f>
        <v>2Q-2023</v>
      </c>
      <c r="G5" s="308" t="str">
        <f>IF(INT(MONTH($B$2))=3, "1"&amp;"Q"&amp;"-"&amp;YEAR($B$2)-1, IF(INT(MONTH($B$2))=6, "2"&amp;"Q"&amp;"-"&amp;YEAR($B$2)-1, IF(INT(MONTH($B$2))=9, "3"&amp;"Q"&amp;"-"&amp;YEAR($B$2)-1,IF(INT(MONTH($B$2))=12, "4"&amp;"Q"&amp;"-"&amp;YEAR($B$2)-1, 0))))</f>
        <v>1Q-2023</v>
      </c>
    </row>
    <row r="6" spans="1:7" ht="15" customHeight="1">
      <c r="A6" s="18">
        <v>1</v>
      </c>
      <c r="B6" s="246" t="s">
        <v>191</v>
      </c>
      <c r="C6" s="306">
        <v>1270071428.1039405</v>
      </c>
      <c r="D6" s="306">
        <v>1261076183.084425</v>
      </c>
      <c r="E6" s="306">
        <v>1203682980.9504628</v>
      </c>
      <c r="F6" s="306">
        <v>1169671217.5746617</v>
      </c>
      <c r="G6" s="306">
        <v>1079673318.7844346</v>
      </c>
    </row>
    <row r="7" spans="1:7" ht="15" customHeight="1">
      <c r="A7" s="18">
        <v>1.1000000000000001</v>
      </c>
      <c r="B7" s="246" t="s">
        <v>357</v>
      </c>
      <c r="C7" s="524">
        <v>1226104856.814033</v>
      </c>
      <c r="D7" s="524">
        <v>1211837948.044946</v>
      </c>
      <c r="E7" s="524">
        <v>1169324214.2158442</v>
      </c>
      <c r="F7" s="524">
        <v>1132279396.6832955</v>
      </c>
      <c r="G7" s="524">
        <v>1043855207.8218008</v>
      </c>
    </row>
    <row r="8" spans="1:7">
      <c r="A8" s="18" t="s">
        <v>14</v>
      </c>
      <c r="B8" s="246" t="s">
        <v>95</v>
      </c>
      <c r="C8" s="524">
        <v>0</v>
      </c>
      <c r="D8" s="524">
        <v>0</v>
      </c>
      <c r="E8" s="524">
        <v>0</v>
      </c>
      <c r="F8" s="524">
        <v>0</v>
      </c>
      <c r="G8" s="524">
        <v>0</v>
      </c>
    </row>
    <row r="9" spans="1:7" ht="15" customHeight="1">
      <c r="A9" s="18">
        <v>1.2</v>
      </c>
      <c r="B9" s="247" t="s">
        <v>94</v>
      </c>
      <c r="C9" s="524">
        <v>40966727.429907568</v>
      </c>
      <c r="D9" s="524">
        <v>47339761.039479092</v>
      </c>
      <c r="E9" s="524">
        <v>32656724.734618783</v>
      </c>
      <c r="F9" s="524">
        <v>35781445.891366333</v>
      </c>
      <c r="G9" s="524">
        <v>34626404.962633669</v>
      </c>
    </row>
    <row r="10" spans="1:7" ht="15" customHeight="1">
      <c r="A10" s="18">
        <v>1.3</v>
      </c>
      <c r="B10" s="246" t="s">
        <v>28</v>
      </c>
      <c r="C10" s="524">
        <v>2999843.86</v>
      </c>
      <c r="D10" s="524">
        <v>1898474</v>
      </c>
      <c r="E10" s="524">
        <v>1702042</v>
      </c>
      <c r="F10" s="524">
        <v>1610375</v>
      </c>
      <c r="G10" s="524">
        <v>1191706</v>
      </c>
    </row>
    <row r="11" spans="1:7" ht="15" customHeight="1">
      <c r="A11" s="18">
        <v>2</v>
      </c>
      <c r="B11" s="246" t="s">
        <v>188</v>
      </c>
      <c r="C11" s="524">
        <v>10106858.62886098</v>
      </c>
      <c r="D11" s="524">
        <v>13149533.439328006</v>
      </c>
      <c r="E11" s="524">
        <v>14351438.46045292</v>
      </c>
      <c r="F11" s="524">
        <v>18035919.229307715</v>
      </c>
      <c r="G11" s="524">
        <v>12779818.019659478</v>
      </c>
    </row>
    <row r="12" spans="1:7" ht="15" customHeight="1">
      <c r="A12" s="18">
        <v>3</v>
      </c>
      <c r="B12" s="246" t="s">
        <v>189</v>
      </c>
      <c r="C12" s="524">
        <v>128535367</v>
      </c>
      <c r="D12" s="524">
        <v>128535367</v>
      </c>
      <c r="E12" s="524">
        <v>110315745</v>
      </c>
      <c r="F12" s="524">
        <v>110315745</v>
      </c>
      <c r="G12" s="524">
        <v>110315745</v>
      </c>
    </row>
    <row r="13" spans="1:7" ht="15" customHeight="1" thickBot="1">
      <c r="A13" s="20">
        <v>4</v>
      </c>
      <c r="B13" s="21" t="s">
        <v>190</v>
      </c>
      <c r="C13" s="306">
        <v>1408713653.7328014</v>
      </c>
      <c r="D13" s="306">
        <v>1402761083.5237529</v>
      </c>
      <c r="E13" s="306">
        <v>1328350164.4109159</v>
      </c>
      <c r="F13" s="306">
        <v>1298022881.8039694</v>
      </c>
      <c r="G13" s="306">
        <v>1202768881.8040941</v>
      </c>
    </row>
    <row r="14" spans="1:7">
      <c r="B14" s="24"/>
    </row>
    <row r="15" spans="1:7" ht="25.5">
      <c r="B15" s="24" t="s">
        <v>358</v>
      </c>
    </row>
    <row r="16" spans="1:7">
      <c r="B16" s="24"/>
    </row>
    <row r="17" s="14" customFormat="1" ht="11.25"/>
    <row r="18" s="14" customFormat="1" ht="11.25"/>
    <row r="19" s="14" customFormat="1" ht="11.25"/>
    <row r="20" s="14" customFormat="1" ht="11.25"/>
    <row r="21" s="14" customFormat="1" ht="11.25"/>
    <row r="22" s="14" customFormat="1" ht="11.25"/>
    <row r="23" s="14" customFormat="1" ht="11.25"/>
    <row r="24" s="14" customFormat="1" ht="11.25"/>
    <row r="25" s="14" customFormat="1" ht="11.25"/>
    <row r="26" s="14" customFormat="1" ht="11.25"/>
    <row r="27" s="14" customFormat="1" ht="11.25"/>
    <row r="28" s="14" customFormat="1" ht="11.25"/>
    <row r="29" s="14"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31"/>
  <sheetViews>
    <sheetView zoomScaleNormal="100" workbookViewId="0">
      <pane xSplit="1" ySplit="4" topLeftCell="B5" activePane="bottomRight" state="frozen"/>
      <selection pane="topRight"/>
      <selection pane="bottomLeft"/>
      <selection pane="bottomRight" activeCell="B5" sqref="B5"/>
    </sheetView>
  </sheetViews>
  <sheetFormatPr defaultColWidth="9.140625" defaultRowHeight="14.25"/>
  <cols>
    <col min="1" max="1" width="9.5703125" style="4" bestFit="1" customWidth="1"/>
    <col min="2" max="2" width="65.5703125" style="4" customWidth="1"/>
    <col min="3" max="3" width="32.7109375" style="4" bestFit="1" customWidth="1"/>
    <col min="4" max="16384" width="9.140625" style="5"/>
  </cols>
  <sheetData>
    <row r="1" spans="1:8">
      <c r="A1" s="2" t="s">
        <v>30</v>
      </c>
      <c r="B1" s="3" t="str">
        <f>Info!C2</f>
        <v>Terabank</v>
      </c>
    </row>
    <row r="2" spans="1:8">
      <c r="A2" s="2" t="s">
        <v>31</v>
      </c>
      <c r="B2" s="309">
        <f>'1. key ratios'!B2</f>
        <v>45382</v>
      </c>
    </row>
    <row r="4" spans="1:8" ht="27.95" customHeight="1" thickBot="1">
      <c r="A4" s="25" t="s">
        <v>41</v>
      </c>
      <c r="B4" s="26" t="s">
        <v>163</v>
      </c>
      <c r="C4" s="27"/>
    </row>
    <row r="5" spans="1:8">
      <c r="A5" s="28"/>
      <c r="B5" s="303" t="s">
        <v>42</v>
      </c>
      <c r="C5" s="304" t="s">
        <v>371</v>
      </c>
    </row>
    <row r="6" spans="1:8">
      <c r="A6" s="29">
        <v>1</v>
      </c>
      <c r="B6" s="30" t="s">
        <v>716</v>
      </c>
      <c r="C6" s="31" t="s">
        <v>726</v>
      </c>
    </row>
    <row r="7" spans="1:8">
      <c r="A7" s="29">
        <v>2</v>
      </c>
      <c r="B7" s="30" t="s">
        <v>727</v>
      </c>
      <c r="C7" s="31" t="s">
        <v>728</v>
      </c>
    </row>
    <row r="8" spans="1:8">
      <c r="A8" s="29">
        <v>3</v>
      </c>
      <c r="B8" s="30" t="s">
        <v>729</v>
      </c>
      <c r="C8" s="31" t="s">
        <v>728</v>
      </c>
    </row>
    <row r="9" spans="1:8">
      <c r="A9" s="29">
        <v>4</v>
      </c>
      <c r="B9" s="30" t="s">
        <v>730</v>
      </c>
      <c r="C9" s="31" t="s">
        <v>731</v>
      </c>
    </row>
    <row r="10" spans="1:8">
      <c r="A10" s="29">
        <v>5</v>
      </c>
      <c r="B10" s="30" t="s">
        <v>732</v>
      </c>
      <c r="C10" s="31" t="s">
        <v>731</v>
      </c>
    </row>
    <row r="11" spans="1:8">
      <c r="A11" s="29">
        <v>6</v>
      </c>
      <c r="B11" s="30" t="s">
        <v>733</v>
      </c>
      <c r="C11" s="31" t="s">
        <v>731</v>
      </c>
    </row>
    <row r="12" spans="1:8">
      <c r="A12" s="29"/>
      <c r="B12" s="30"/>
      <c r="C12" s="31"/>
      <c r="H12" s="32"/>
    </row>
    <row r="13" spans="1:8">
      <c r="A13" s="29"/>
      <c r="B13" s="539"/>
      <c r="C13" s="540"/>
      <c r="H13" s="32"/>
    </row>
    <row r="14" spans="1:8" ht="25.5">
      <c r="A14" s="29"/>
      <c r="B14" s="144" t="s">
        <v>43</v>
      </c>
      <c r="C14" s="305" t="s">
        <v>372</v>
      </c>
    </row>
    <row r="15" spans="1:8">
      <c r="A15" s="29">
        <v>1</v>
      </c>
      <c r="B15" s="30" t="s">
        <v>734</v>
      </c>
      <c r="C15" s="33" t="s">
        <v>735</v>
      </c>
    </row>
    <row r="16" spans="1:8">
      <c r="A16" s="29">
        <v>2</v>
      </c>
      <c r="B16" s="30" t="s">
        <v>736</v>
      </c>
      <c r="C16" s="33" t="s">
        <v>737</v>
      </c>
    </row>
    <row r="17" spans="1:3">
      <c r="A17" s="29">
        <v>3</v>
      </c>
      <c r="B17" s="30" t="s">
        <v>738</v>
      </c>
      <c r="C17" s="33" t="s">
        <v>739</v>
      </c>
    </row>
    <row r="18" spans="1:3">
      <c r="A18" s="29">
        <v>4</v>
      </c>
      <c r="B18" s="30" t="s">
        <v>740</v>
      </c>
      <c r="C18" s="33" t="s">
        <v>741</v>
      </c>
    </row>
    <row r="19" spans="1:3">
      <c r="A19" s="29">
        <v>5</v>
      </c>
      <c r="B19" s="30" t="s">
        <v>742</v>
      </c>
      <c r="C19" s="33" t="s">
        <v>743</v>
      </c>
    </row>
    <row r="20" spans="1:3">
      <c r="A20" s="29"/>
      <c r="B20" s="30"/>
      <c r="C20" s="33"/>
    </row>
    <row r="21" spans="1:3" ht="30" customHeight="1">
      <c r="A21" s="29"/>
      <c r="B21" s="565" t="s">
        <v>44</v>
      </c>
      <c r="C21" s="566"/>
    </row>
    <row r="22" spans="1:3">
      <c r="A22" s="29">
        <v>1</v>
      </c>
      <c r="B22" s="30" t="s">
        <v>719</v>
      </c>
      <c r="C22" s="525">
        <v>0.65</v>
      </c>
    </row>
    <row r="23" spans="1:3">
      <c r="A23" s="29">
        <v>2</v>
      </c>
      <c r="B23" s="30" t="s">
        <v>720</v>
      </c>
      <c r="C23" s="525">
        <v>0.15</v>
      </c>
    </row>
    <row r="24" spans="1:3">
      <c r="A24" s="29">
        <v>3</v>
      </c>
      <c r="B24" s="30" t="s">
        <v>721</v>
      </c>
      <c r="C24" s="525">
        <v>0.15</v>
      </c>
    </row>
    <row r="25" spans="1:3">
      <c r="A25" s="29">
        <v>4</v>
      </c>
      <c r="B25" s="30" t="s">
        <v>722</v>
      </c>
      <c r="C25" s="525">
        <v>0.05</v>
      </c>
    </row>
    <row r="26" spans="1:3" ht="15.75" customHeight="1">
      <c r="A26" s="29"/>
      <c r="B26" s="30"/>
      <c r="C26" s="31"/>
    </row>
    <row r="27" spans="1:3" ht="29.25" customHeight="1">
      <c r="A27" s="29"/>
      <c r="B27" s="565" t="s">
        <v>45</v>
      </c>
      <c r="C27" s="566"/>
    </row>
    <row r="28" spans="1:3">
      <c r="A28" s="29">
        <v>1</v>
      </c>
      <c r="B28" s="30" t="s">
        <v>719</v>
      </c>
      <c r="C28" s="525">
        <v>0.65</v>
      </c>
    </row>
    <row r="29" spans="1:3">
      <c r="A29" s="526">
        <v>2</v>
      </c>
      <c r="B29" s="30" t="s">
        <v>720</v>
      </c>
      <c r="C29" s="525">
        <v>0.15</v>
      </c>
    </row>
    <row r="30" spans="1:3">
      <c r="A30" s="526">
        <v>3</v>
      </c>
      <c r="B30" s="30" t="s">
        <v>721</v>
      </c>
      <c r="C30" s="525">
        <v>0.15</v>
      </c>
    </row>
    <row r="31" spans="1:3" ht="15" thickBot="1">
      <c r="A31" s="34">
        <v>4</v>
      </c>
      <c r="B31" s="30" t="s">
        <v>722</v>
      </c>
      <c r="C31" s="525">
        <v>0.05</v>
      </c>
    </row>
  </sheetData>
  <mergeCells count="2">
    <mergeCell ref="B27:C27"/>
    <mergeCell ref="B21:C21"/>
  </mergeCells>
  <dataValidations disablePrompts="1" count="1">
    <dataValidation type="list" allowBlank="1" showInputMessage="1" showErrorMessage="1" sqref="C6:C13"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G53"/>
  <sheetViews>
    <sheetView zoomScale="70" zoomScaleNormal="70" workbookViewId="0">
      <pane xSplit="1" ySplit="5" topLeftCell="B6" activePane="bottomRight" state="frozen"/>
      <selection pane="topRight"/>
      <selection pane="bottomLeft"/>
      <selection pane="bottomRight" activeCell="B6" sqref="B6:B7"/>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5">
      <c r="A1" s="23" t="s">
        <v>30</v>
      </c>
      <c r="B1" s="3" t="str">
        <f>Info!C2</f>
        <v>Terabank</v>
      </c>
    </row>
    <row r="2" spans="1:5" s="2" customFormat="1" ht="15.75" customHeight="1">
      <c r="A2" s="23" t="s">
        <v>31</v>
      </c>
      <c r="B2" s="309">
        <f>'1. key ratios'!B2</f>
        <v>45382</v>
      </c>
    </row>
    <row r="3" spans="1:5" s="2" customFormat="1" ht="15.75" customHeight="1">
      <c r="A3" s="23"/>
    </row>
    <row r="4" spans="1:5" s="2" customFormat="1" ht="15.75" customHeight="1" thickBot="1">
      <c r="A4" s="197" t="s">
        <v>99</v>
      </c>
      <c r="B4" s="571" t="s">
        <v>225</v>
      </c>
      <c r="C4" s="572"/>
      <c r="D4" s="572"/>
      <c r="E4" s="572"/>
    </row>
    <row r="5" spans="1:5" s="38" customFormat="1" ht="17.45" customHeight="1">
      <c r="A5" s="147"/>
      <c r="B5" s="148"/>
      <c r="C5" s="36" t="s">
        <v>0</v>
      </c>
      <c r="D5" s="36" t="s">
        <v>1</v>
      </c>
      <c r="E5" s="37" t="s">
        <v>2</v>
      </c>
    </row>
    <row r="6" spans="1:5" ht="14.45" customHeight="1">
      <c r="A6" s="102"/>
      <c r="B6" s="567" t="s">
        <v>232</v>
      </c>
      <c r="C6" s="567" t="s">
        <v>660</v>
      </c>
      <c r="D6" s="569" t="s">
        <v>98</v>
      </c>
      <c r="E6" s="570"/>
    </row>
    <row r="7" spans="1:5" ht="99.6" customHeight="1">
      <c r="A7" s="102"/>
      <c r="B7" s="568"/>
      <c r="C7" s="567"/>
      <c r="D7" s="232" t="s">
        <v>97</v>
      </c>
      <c r="E7" s="233" t="s">
        <v>233</v>
      </c>
    </row>
    <row r="8" spans="1:5" ht="21">
      <c r="A8" s="357">
        <v>1</v>
      </c>
      <c r="B8" s="358" t="s">
        <v>561</v>
      </c>
      <c r="C8" s="410">
        <v>167864008.40000001</v>
      </c>
      <c r="D8" s="410">
        <v>0</v>
      </c>
      <c r="E8" s="410">
        <v>167864008.40000001</v>
      </c>
    </row>
    <row r="9" spans="1:5" ht="15">
      <c r="A9" s="357">
        <v>1.1000000000000001</v>
      </c>
      <c r="B9" s="359" t="s">
        <v>562</v>
      </c>
      <c r="C9" s="410">
        <v>43828970.900000006</v>
      </c>
      <c r="D9" s="410">
        <v>0</v>
      </c>
      <c r="E9" s="410">
        <v>43828970.900000006</v>
      </c>
    </row>
    <row r="10" spans="1:5" ht="15">
      <c r="A10" s="357">
        <v>1.2</v>
      </c>
      <c r="B10" s="359" t="s">
        <v>563</v>
      </c>
      <c r="C10" s="410">
        <v>111474612.89</v>
      </c>
      <c r="D10" s="410">
        <v>0</v>
      </c>
      <c r="E10" s="410">
        <v>111474612.89</v>
      </c>
    </row>
    <row r="11" spans="1:5" ht="15">
      <c r="A11" s="357">
        <v>1.3</v>
      </c>
      <c r="B11" s="359" t="s">
        <v>564</v>
      </c>
      <c r="C11" s="410">
        <v>12560424.610000003</v>
      </c>
      <c r="D11" s="410">
        <v>0</v>
      </c>
      <c r="E11" s="410">
        <v>12560424.610000003</v>
      </c>
    </row>
    <row r="12" spans="1:5" ht="15">
      <c r="A12" s="357">
        <v>2</v>
      </c>
      <c r="B12" s="360" t="s">
        <v>565</v>
      </c>
      <c r="C12" s="410">
        <v>0</v>
      </c>
      <c r="D12" s="410">
        <v>0</v>
      </c>
      <c r="E12" s="410">
        <v>0</v>
      </c>
    </row>
    <row r="13" spans="1:5" ht="15">
      <c r="A13" s="357">
        <v>2.1</v>
      </c>
      <c r="B13" s="361" t="s">
        <v>566</v>
      </c>
      <c r="C13" s="410">
        <v>0</v>
      </c>
      <c r="D13" s="410">
        <v>0</v>
      </c>
      <c r="E13" s="410">
        <v>0</v>
      </c>
    </row>
    <row r="14" spans="1:5" ht="21">
      <c r="A14" s="357">
        <v>3</v>
      </c>
      <c r="B14" s="362" t="s">
        <v>567</v>
      </c>
      <c r="C14" s="410">
        <v>0</v>
      </c>
      <c r="D14" s="410">
        <v>0</v>
      </c>
      <c r="E14" s="410">
        <v>0</v>
      </c>
    </row>
    <row r="15" spans="1:5" ht="21">
      <c r="A15" s="357">
        <v>4</v>
      </c>
      <c r="B15" s="363" t="s">
        <v>568</v>
      </c>
      <c r="C15" s="410">
        <v>0</v>
      </c>
      <c r="D15" s="410">
        <v>0</v>
      </c>
      <c r="E15" s="410">
        <v>0</v>
      </c>
    </row>
    <row r="16" spans="1:5" ht="21">
      <c r="A16" s="357">
        <v>5</v>
      </c>
      <c r="B16" s="364" t="s">
        <v>569</v>
      </c>
      <c r="C16" s="410">
        <v>0</v>
      </c>
      <c r="D16" s="410">
        <v>0</v>
      </c>
      <c r="E16" s="410">
        <v>0</v>
      </c>
    </row>
    <row r="17" spans="1:5" ht="15">
      <c r="A17" s="357">
        <v>5.0999999999999996</v>
      </c>
      <c r="B17" s="365" t="s">
        <v>570</v>
      </c>
      <c r="C17" s="410">
        <v>0</v>
      </c>
      <c r="D17" s="410">
        <v>0</v>
      </c>
      <c r="E17" s="410">
        <v>0</v>
      </c>
    </row>
    <row r="18" spans="1:5" ht="15">
      <c r="A18" s="357">
        <v>5.2</v>
      </c>
      <c r="B18" s="365" t="s">
        <v>571</v>
      </c>
      <c r="C18" s="410">
        <v>0</v>
      </c>
      <c r="D18" s="410">
        <v>0</v>
      </c>
      <c r="E18" s="410">
        <v>0</v>
      </c>
    </row>
    <row r="19" spans="1:5" ht="15">
      <c r="A19" s="357">
        <v>5.3</v>
      </c>
      <c r="B19" s="366" t="s">
        <v>572</v>
      </c>
      <c r="C19" s="410">
        <v>0</v>
      </c>
      <c r="D19" s="410">
        <v>0</v>
      </c>
      <c r="E19" s="410">
        <v>0</v>
      </c>
    </row>
    <row r="20" spans="1:5" ht="15">
      <c r="A20" s="357">
        <v>6</v>
      </c>
      <c r="B20" s="362" t="s">
        <v>573</v>
      </c>
      <c r="C20" s="410">
        <v>1453692767.9972687</v>
      </c>
      <c r="D20" s="410">
        <v>0</v>
      </c>
      <c r="E20" s="410">
        <v>1453692767.9972687</v>
      </c>
    </row>
    <row r="21" spans="1:5" ht="15">
      <c r="A21" s="357">
        <v>6.1</v>
      </c>
      <c r="B21" s="365" t="s">
        <v>571</v>
      </c>
      <c r="C21" s="410">
        <v>161815076.32730243</v>
      </c>
      <c r="D21" s="410">
        <v>0</v>
      </c>
      <c r="E21" s="410">
        <v>161815076.32730243</v>
      </c>
    </row>
    <row r="22" spans="1:5" ht="15">
      <c r="A22" s="357">
        <v>6.2</v>
      </c>
      <c r="B22" s="366" t="s">
        <v>572</v>
      </c>
      <c r="C22" s="410">
        <v>1291877691.6699662</v>
      </c>
      <c r="D22" s="410">
        <v>0</v>
      </c>
      <c r="E22" s="410">
        <v>1291877691.6699662</v>
      </c>
    </row>
    <row r="23" spans="1:5" ht="21">
      <c r="A23" s="357">
        <v>7</v>
      </c>
      <c r="B23" s="360" t="s">
        <v>574</v>
      </c>
      <c r="C23" s="410">
        <v>2538</v>
      </c>
      <c r="D23" s="410">
        <v>0</v>
      </c>
      <c r="E23" s="410">
        <v>2538</v>
      </c>
    </row>
    <row r="24" spans="1:5" ht="21">
      <c r="A24" s="357">
        <v>8</v>
      </c>
      <c r="B24" s="367" t="s">
        <v>575</v>
      </c>
      <c r="C24" s="410">
        <v>0</v>
      </c>
      <c r="D24" s="410">
        <v>0</v>
      </c>
      <c r="E24" s="410">
        <v>0</v>
      </c>
    </row>
    <row r="25" spans="1:5" ht="15">
      <c r="A25" s="357">
        <v>9</v>
      </c>
      <c r="B25" s="363" t="s">
        <v>576</v>
      </c>
      <c r="C25" s="410">
        <v>26593892</v>
      </c>
      <c r="D25" s="410">
        <v>0</v>
      </c>
      <c r="E25" s="410">
        <v>26593892</v>
      </c>
    </row>
    <row r="26" spans="1:5" ht="15">
      <c r="A26" s="357">
        <v>9.1</v>
      </c>
      <c r="B26" s="365" t="s">
        <v>577</v>
      </c>
      <c r="C26" s="410">
        <v>26593892</v>
      </c>
      <c r="D26" s="410">
        <v>0</v>
      </c>
      <c r="E26" s="410">
        <v>26593892</v>
      </c>
    </row>
    <row r="27" spans="1:5" ht="15">
      <c r="A27" s="357">
        <v>9.1999999999999993</v>
      </c>
      <c r="B27" s="365" t="s">
        <v>578</v>
      </c>
      <c r="C27" s="410">
        <v>0</v>
      </c>
      <c r="D27" s="410">
        <v>0</v>
      </c>
      <c r="E27" s="410">
        <v>0</v>
      </c>
    </row>
    <row r="28" spans="1:5" ht="15">
      <c r="A28" s="357">
        <v>10</v>
      </c>
      <c r="B28" s="363" t="s">
        <v>579</v>
      </c>
      <c r="C28" s="410">
        <v>26205982</v>
      </c>
      <c r="D28" s="410">
        <v>26205982</v>
      </c>
      <c r="E28" s="410">
        <v>0</v>
      </c>
    </row>
    <row r="29" spans="1:5" ht="15">
      <c r="A29" s="357">
        <v>10.1</v>
      </c>
      <c r="B29" s="365" t="s">
        <v>580</v>
      </c>
      <c r="C29" s="410">
        <v>20374000</v>
      </c>
      <c r="D29" s="410">
        <v>20374000</v>
      </c>
      <c r="E29" s="410">
        <v>0</v>
      </c>
    </row>
    <row r="30" spans="1:5" ht="15">
      <c r="A30" s="357">
        <v>10.199999999999999</v>
      </c>
      <c r="B30" s="365" t="s">
        <v>581</v>
      </c>
      <c r="C30" s="410">
        <v>5831982</v>
      </c>
      <c r="D30" s="410">
        <v>5831982</v>
      </c>
      <c r="E30" s="410">
        <v>0</v>
      </c>
    </row>
    <row r="31" spans="1:5" ht="15">
      <c r="A31" s="357">
        <v>11</v>
      </c>
      <c r="B31" s="363" t="s">
        <v>582</v>
      </c>
      <c r="C31" s="410">
        <v>0</v>
      </c>
      <c r="D31" s="410">
        <v>0</v>
      </c>
      <c r="E31" s="410">
        <v>0</v>
      </c>
    </row>
    <row r="32" spans="1:5" ht="15">
      <c r="A32" s="357">
        <v>11.1</v>
      </c>
      <c r="B32" s="365" t="s">
        <v>583</v>
      </c>
      <c r="C32" s="410">
        <v>0</v>
      </c>
      <c r="D32" s="410">
        <v>0</v>
      </c>
      <c r="E32" s="410">
        <v>0</v>
      </c>
    </row>
    <row r="33" spans="1:7" ht="15">
      <c r="A33" s="357">
        <v>11.2</v>
      </c>
      <c r="B33" s="365" t="s">
        <v>584</v>
      </c>
      <c r="C33" s="410">
        <v>0</v>
      </c>
      <c r="D33" s="410">
        <v>0</v>
      </c>
      <c r="E33" s="410">
        <v>0</v>
      </c>
    </row>
    <row r="34" spans="1:7" ht="15">
      <c r="A34" s="357">
        <v>13</v>
      </c>
      <c r="B34" s="363" t="s">
        <v>585</v>
      </c>
      <c r="C34" s="410">
        <v>28458698.735951465</v>
      </c>
      <c r="D34" s="410">
        <v>0</v>
      </c>
      <c r="E34" s="410">
        <v>28458698.735951465</v>
      </c>
    </row>
    <row r="35" spans="1:7" ht="15">
      <c r="A35" s="357">
        <v>13.1</v>
      </c>
      <c r="B35" s="368" t="s">
        <v>586</v>
      </c>
      <c r="C35" s="410">
        <v>20440124</v>
      </c>
      <c r="D35" s="410">
        <v>0</v>
      </c>
      <c r="E35" s="410">
        <v>20440124</v>
      </c>
    </row>
    <row r="36" spans="1:7" ht="15">
      <c r="A36" s="357">
        <v>13.2</v>
      </c>
      <c r="B36" s="368" t="s">
        <v>587</v>
      </c>
      <c r="C36" s="410">
        <v>0</v>
      </c>
      <c r="D36" s="410">
        <v>0</v>
      </c>
      <c r="E36" s="410">
        <v>0</v>
      </c>
    </row>
    <row r="37" spans="1:7" ht="26.25" thickBot="1">
      <c r="A37" s="105"/>
      <c r="B37" s="198" t="s">
        <v>234</v>
      </c>
      <c r="C37" s="149">
        <v>1702817887.1332202</v>
      </c>
      <c r="D37" s="149">
        <v>26205982</v>
      </c>
      <c r="E37" s="149">
        <v>1676611905.1332202</v>
      </c>
    </row>
    <row r="38" spans="1:7">
      <c r="A38" s="5"/>
      <c r="B38" s="5"/>
      <c r="C38" s="5"/>
      <c r="D38" s="5"/>
      <c r="E38" s="5"/>
    </row>
    <row r="39" spans="1:7">
      <c r="A39" s="5"/>
      <c r="B39" s="5"/>
      <c r="C39" s="5"/>
      <c r="D39" s="5"/>
      <c r="E39" s="5"/>
    </row>
    <row r="41" spans="1:7" s="4" customFormat="1">
      <c r="B41" s="40"/>
      <c r="F41" s="5"/>
      <c r="G41" s="5"/>
    </row>
    <row r="42" spans="1:7" s="4" customFormat="1">
      <c r="B42" s="40"/>
      <c r="F42" s="5"/>
      <c r="G42" s="5"/>
    </row>
    <row r="43" spans="1:7" s="4" customFormat="1">
      <c r="B43" s="40"/>
      <c r="F43" s="5"/>
      <c r="G43" s="5"/>
    </row>
    <row r="44" spans="1:7" s="4" customFormat="1">
      <c r="B44" s="40"/>
      <c r="F44" s="5"/>
      <c r="G44" s="5"/>
    </row>
    <row r="45" spans="1:7" s="4" customFormat="1">
      <c r="B45" s="40"/>
      <c r="F45" s="5"/>
      <c r="G45" s="5"/>
    </row>
    <row r="46" spans="1:7" s="4" customFormat="1">
      <c r="B46" s="40"/>
      <c r="F46" s="5"/>
      <c r="G46" s="5"/>
    </row>
    <row r="47" spans="1:7" s="4" customFormat="1">
      <c r="B47" s="40"/>
      <c r="F47" s="5"/>
      <c r="G47" s="5"/>
    </row>
    <row r="48" spans="1:7" s="4" customFormat="1">
      <c r="B48" s="40"/>
      <c r="F48" s="5"/>
      <c r="G48" s="5"/>
    </row>
    <row r="49" spans="2:7" s="4" customFormat="1">
      <c r="B49" s="40"/>
      <c r="F49" s="5"/>
      <c r="G49" s="5"/>
    </row>
    <row r="50" spans="2:7" s="4" customFormat="1">
      <c r="B50" s="40"/>
      <c r="F50" s="5"/>
      <c r="G50" s="5"/>
    </row>
    <row r="51" spans="2:7" s="4" customFormat="1">
      <c r="B51" s="40"/>
      <c r="F51" s="5"/>
      <c r="G51" s="5"/>
    </row>
    <row r="52" spans="2:7" s="4" customFormat="1">
      <c r="B52" s="40"/>
      <c r="F52" s="5"/>
      <c r="G52" s="5"/>
    </row>
    <row r="53" spans="2:7" s="4" customFormat="1">
      <c r="B53" s="40"/>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33"/>
  <sheetViews>
    <sheetView zoomScaleNormal="100" workbookViewId="0">
      <pane xSplit="1" ySplit="4" topLeftCell="B5" activePane="bottomRight" state="frozen"/>
      <selection pane="topRight"/>
      <selection pane="bottomLeft"/>
      <selection pane="bottomRight" activeCell="B5" sqref="B5"/>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Info!C2</f>
        <v>Terabank</v>
      </c>
    </row>
    <row r="2" spans="1:6" s="2" customFormat="1" ht="15.75" customHeight="1">
      <c r="A2" s="2" t="s">
        <v>31</v>
      </c>
      <c r="B2" s="309">
        <f>'1. key ratios'!B2</f>
        <v>45382</v>
      </c>
      <c r="C2" s="4"/>
      <c r="D2" s="4"/>
      <c r="E2" s="4"/>
      <c r="F2" s="4"/>
    </row>
    <row r="3" spans="1:6" s="2" customFormat="1" ht="15.75" customHeight="1">
      <c r="C3" s="4"/>
      <c r="D3" s="4"/>
      <c r="E3" s="4"/>
      <c r="F3" s="4"/>
    </row>
    <row r="4" spans="1:6" s="2" customFormat="1" ht="13.5" thickBot="1">
      <c r="A4" s="2" t="s">
        <v>46</v>
      </c>
      <c r="B4" s="199" t="s">
        <v>554</v>
      </c>
      <c r="C4" s="35" t="s">
        <v>35</v>
      </c>
      <c r="D4" s="4"/>
      <c r="E4" s="4"/>
      <c r="F4" s="4"/>
    </row>
    <row r="5" spans="1:6">
      <c r="A5" s="153">
        <v>1</v>
      </c>
      <c r="B5" s="200" t="s">
        <v>556</v>
      </c>
      <c r="C5" s="154">
        <f>'7. LI1'!E37</f>
        <v>1676611905.1332202</v>
      </c>
    </row>
    <row r="6" spans="1:6">
      <c r="A6" s="41">
        <v>2.1</v>
      </c>
      <c r="B6" s="103" t="s">
        <v>214</v>
      </c>
      <c r="C6" s="94">
        <v>94609186.803285733</v>
      </c>
    </row>
    <row r="7" spans="1:6" s="24" customFormat="1" outlineLevel="1">
      <c r="A7" s="18">
        <v>2.2000000000000002</v>
      </c>
      <c r="B7" s="19" t="s">
        <v>215</v>
      </c>
      <c r="C7" s="94">
        <v>149992193</v>
      </c>
    </row>
    <row r="8" spans="1:6" s="24" customFormat="1">
      <c r="A8" s="18">
        <v>3</v>
      </c>
      <c r="B8" s="151" t="s">
        <v>555</v>
      </c>
      <c r="C8" s="155">
        <f>SUM(C5:C7)</f>
        <v>1921213284.936506</v>
      </c>
    </row>
    <row r="9" spans="1:6">
      <c r="A9" s="41">
        <v>4</v>
      </c>
      <c r="B9" s="42" t="s">
        <v>48</v>
      </c>
      <c r="C9" s="94">
        <v>0</v>
      </c>
    </row>
    <row r="10" spans="1:6" s="24" customFormat="1" outlineLevel="1">
      <c r="A10" s="18">
        <v>5.0999999999999996</v>
      </c>
      <c r="B10" s="19" t="s">
        <v>216</v>
      </c>
      <c r="C10" s="94">
        <v>-47336849.039585754</v>
      </c>
    </row>
    <row r="11" spans="1:6" s="24" customFormat="1" outlineLevel="1">
      <c r="A11" s="18">
        <v>5.2</v>
      </c>
      <c r="B11" s="19" t="s">
        <v>217</v>
      </c>
      <c r="C11" s="94">
        <v>-146992349.13999999</v>
      </c>
    </row>
    <row r="12" spans="1:6" s="24" customFormat="1">
      <c r="A12" s="18">
        <v>6</v>
      </c>
      <c r="B12" s="150" t="s">
        <v>359</v>
      </c>
      <c r="C12" s="94">
        <v>0</v>
      </c>
    </row>
    <row r="13" spans="1:6" s="24" customFormat="1" ht="13.5" thickBot="1">
      <c r="A13" s="20">
        <v>7</v>
      </c>
      <c r="B13" s="152" t="s">
        <v>177</v>
      </c>
      <c r="C13" s="156">
        <f>SUM(C8:C12)</f>
        <v>1726884086.7569203</v>
      </c>
    </row>
    <row r="15" spans="1:6" ht="25.5">
      <c r="B15" s="24" t="s">
        <v>360</v>
      </c>
    </row>
    <row r="17" spans="1:2" ht="15">
      <c r="A17" s="163"/>
      <c r="B17" s="164"/>
    </row>
    <row r="18" spans="1:2" ht="15">
      <c r="A18" s="168"/>
      <c r="B18" s="169"/>
    </row>
    <row r="19" spans="1:2">
      <c r="A19" s="170"/>
      <c r="B19" s="165"/>
    </row>
    <row r="20" spans="1:2">
      <c r="A20" s="171"/>
      <c r="B20" s="166"/>
    </row>
    <row r="21" spans="1:2">
      <c r="A21" s="171"/>
      <c r="B21" s="169"/>
    </row>
    <row r="22" spans="1:2">
      <c r="A22" s="170"/>
      <c r="B22" s="167"/>
    </row>
    <row r="23" spans="1:2">
      <c r="A23" s="171"/>
      <c r="B23" s="166"/>
    </row>
    <row r="24" spans="1:2">
      <c r="A24" s="171"/>
      <c r="B24" s="166"/>
    </row>
    <row r="25" spans="1:2">
      <c r="A25" s="171"/>
      <c r="B25" s="172"/>
    </row>
    <row r="26" spans="1:2">
      <c r="A26" s="171"/>
      <c r="B26" s="169"/>
    </row>
    <row r="27" spans="1:2">
      <c r="B27" s="40"/>
    </row>
    <row r="28" spans="1:2">
      <c r="B28" s="40"/>
    </row>
    <row r="29" spans="1:2">
      <c r="B29" s="40"/>
    </row>
    <row r="30" spans="1:2">
      <c r="B30" s="40"/>
    </row>
    <row r="31" spans="1:2">
      <c r="B31" s="40"/>
    </row>
    <row r="32" spans="1:2">
      <c r="B32" s="40"/>
    </row>
    <row r="33" spans="2:2">
      <c r="B33" s="40"/>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tfK7DvWKD7wownF0RcplYtv29Tu7FhNcEf6lHlrASqs=</DigestValue>
    </Reference>
    <Reference Type="http://www.w3.org/2000/09/xmldsig#Object" URI="#idOfficeObject">
      <DigestMethod Algorithm="http://www.w3.org/2001/04/xmlenc#sha256"/>
      <DigestValue>7wmSUwWNrvcbrn19CCkYdSbS4ch57DFRnqb9RjNvhMM=</DigestValue>
    </Reference>
    <Reference Type="http://uri.etsi.org/01903#SignedProperties" URI="#idSignedProperties">
      <Transforms>
        <Transform Algorithm="http://www.w3.org/TR/2001/REC-xml-c14n-20010315"/>
      </Transforms>
      <DigestMethod Algorithm="http://www.w3.org/2001/04/xmlenc#sha256"/>
      <DigestValue>psO4ce5Zgm5n4/r45EqWEgLXUPAzik0kW59g15Kocgg=</DigestValue>
    </Reference>
  </SignedInfo>
  <SignatureValue>XKptXIWC1fgONXUqKTfj+iS9AUpUzFlyvuCuN9lW/SnVPamB9k/T6R9LXt3QaD7iGznDt+FIjyh5
mGiCaUAtK3wwswwRv1cPkLFLHgZOU5xZgfC7lhZsjs1iyfzyjMwACcMuW8JBeFvN1ug5eFrVYs1w
e8UIXWkJXLZ9QUJslKNl0lKFspBEuvszV297EmOOuZCNr4I1xvFymE8pXIOzEXRgctSVsMW19IUY
mQe8jbCY5vBt7Lg5GsR3js3DsPxm8O8k+bydO0/7iy/kO5ABFbNgWOFTE/pBi3nFXPt2RRFsO73G
NAdcK1KlBssGBDH3UehnhOfCk5hBdlufQ8OAZw==</SignatureValue>
  <KeyInfo>
    <X509Data>
      <X509Certificate>MIIGOzCCBSOgAwIBAgIKcs1tNQADAAJDHDANBgkqhkiG9w0BAQsFADBKMRIwEAYKCZImiZPyLGQBGRYCZ2UxEzARBgoJkiaJk/IsZAEZFgNuYmcxHzAdBgNVBAMTFk5CRyBDbGFzcyAyIElOVCBTdWIgQ0EwHhcNMjMxMTAxMTIzNjQzWhcNMjUxMDMxMTIzNjQzWjA5MRUwEwYDVQQKEwxKU0MgVEVSQUJBTksxIDAeBgNVBAMTF0JLUyAtIEFuYSBTaGFyYXNoZW5pZHplMIIBIjANBgkqhkiG9w0BAQEFAAOCAQ8AMIIBCgKCAQEA7iUiBLd5AQTKDuw/rMPj1c6RND7TxKTqPwQqsCT+4KWL8UR6Ws7VoYfKSdHP2U1lav8V9vDdoVC6zRJdGhPgTaXKRWtZ7NH8PlsnW0Gj1uMKDsrJpJEur5ZwW64uD0WM2J3kjs4SDwPSSxrdviiZ4C76RQV0xA3b5pRmXKSfKPsAZ2hoLXrL4xWBhiXPMcBOGTW8s0sUrbUjjt7avEQuPARcWrDeRMRcRuQ9LFnMKmFcLyeqc0ysEENjMiZvw3seuvjTHunJ/98o/a9g2tQVWBxql/t1wAww5yU9VFWm6sQ1Js8hWeeEQALaWs7271GEF7IEThiRystTKw1VBjmGxwIDAQABo4IDMjCCAy4wPAYJKwYBBAGCNxUHBC8wLQYlKwYBBAGCNxUI5rJgg431RIaBmQmDuKFKg76EcQSDxJEzhIOIXQIBZAIBIzAdBgNVHSUEFjAUBggrBgEFBQcDAgYIKwYBBQUHAwQwCwYDVR0PBAQDAgeAMCcGCSsGAQQBgjcVCgQaMBgwCgYIKwYBBQUHAwIwCgYIKwYBBQUHAwQwHQYDVR0OBBYEFEOlLpmYjVlndkKTZyT4y1tkdAX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etVywpVO0KlK5TTzuUGJDiP55NYUJPR6vdu/fe0jCuFSb0N6Z3tUpxV6LFkzxzbmc26Q9zBDbrPq0rbpNOB4jjWU9gpP8tIVkuwGxz9lIrgOxxiVsq4mtqcDk849yqod8bVMEvJtRQCiazUjp51P9oVDYanZ8I5591Sw/+kTH3etlSrhB65kiL0HMzmJuAAUq1CM5+q9BDW66m8dnGeagQoFnS6NKNOZq1IrrUYe0xcrNKcax/Aea3gjIlSwxi4jrKVKE3yY8I00iNAcQR0vB/GzeLPJrzLipB4nRjdZP2kcVhA9NfEwVupnBHKTBkytmMyN+0OoCRSbHSmVbHu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/PhN6BdSy/DQt3HrQ10VDCeWZmq/9wobBJII5VIF0co=</DigestValue>
      </Reference>
      <Reference URI="/xl/drawings/drawing1.xml?ContentType=application/vnd.openxmlformats-officedocument.drawing+xml">
        <DigestMethod Algorithm="http://www.w3.org/2001/04/xmlenc#sha256"/>
        <DigestValue>8UznAeC8oa4Ew3iX/QTjCcvew3MR81lMbkd21hZdj6Y=</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WB+JO1EQjTr08g+VWyBzGTifd1a6otJKVsmrRhrngWY=</DigestValue>
      </Reference>
      <Reference URI="/xl/styles.xml?ContentType=application/vnd.openxmlformats-officedocument.spreadsheetml.styles+xml">
        <DigestMethod Algorithm="http://www.w3.org/2001/04/xmlenc#sha256"/>
        <DigestValue>yQ7ZdHU4OQ5oI125BN7ve3P0rFiOmOmQ8vmUsQq8kJs=</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pHesDztvn5OOsckWpsXap5c4b6wWJ/xaQAbQS1IhR5w=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uROFu45yhkg5y89i1TAiE44IQkAT1+EzSrlWpY/JlK8=</DigestValue>
      </Reference>
      <Reference URI="/xl/worksheets/sheet10.xml?ContentType=application/vnd.openxmlformats-officedocument.spreadsheetml.worksheet+xml">
        <DigestMethod Algorithm="http://www.w3.org/2001/04/xmlenc#sha256"/>
        <DigestValue>+JpmA4Qo2ezjO8CMwnyPFIxavbJS/GjJut+Zi8ZjTRQ=</DigestValue>
      </Reference>
      <Reference URI="/xl/worksheets/sheet11.xml?ContentType=application/vnd.openxmlformats-officedocument.spreadsheetml.worksheet+xml">
        <DigestMethod Algorithm="http://www.w3.org/2001/04/xmlenc#sha256"/>
        <DigestValue>T+RyAHt2DJNl3snQAGa9Ux/CakGUW77B19VRrxM80Qs=</DigestValue>
      </Reference>
      <Reference URI="/xl/worksheets/sheet12.xml?ContentType=application/vnd.openxmlformats-officedocument.spreadsheetml.worksheet+xml">
        <DigestMethod Algorithm="http://www.w3.org/2001/04/xmlenc#sha256"/>
        <DigestValue>o/08jIzyLfmjoIvqMFKKEbDQRjzZKDq1ONPK2VllPzw=</DigestValue>
      </Reference>
      <Reference URI="/xl/worksheets/sheet13.xml?ContentType=application/vnd.openxmlformats-officedocument.spreadsheetml.worksheet+xml">
        <DigestMethod Algorithm="http://www.w3.org/2001/04/xmlenc#sha256"/>
        <DigestValue>X1Ahtiu1g2qUvyVXjkd9a40uYloeJyhijL+JnReNzps=</DigestValue>
      </Reference>
      <Reference URI="/xl/worksheets/sheet14.xml?ContentType=application/vnd.openxmlformats-officedocument.spreadsheetml.worksheet+xml">
        <DigestMethod Algorithm="http://www.w3.org/2001/04/xmlenc#sha256"/>
        <DigestValue>Vc7vaWGJszXDUyCPyDkSOInsl9dLOiVSW2Z1OcLdQ54=</DigestValue>
      </Reference>
      <Reference URI="/xl/worksheets/sheet15.xml?ContentType=application/vnd.openxmlformats-officedocument.spreadsheetml.worksheet+xml">
        <DigestMethod Algorithm="http://www.w3.org/2001/04/xmlenc#sha256"/>
        <DigestValue>NTt8bHX+721iekrAXhunxMp/N59MGgKs855Xlr/VMzQ=</DigestValue>
      </Reference>
      <Reference URI="/xl/worksheets/sheet16.xml?ContentType=application/vnd.openxmlformats-officedocument.spreadsheetml.worksheet+xml">
        <DigestMethod Algorithm="http://www.w3.org/2001/04/xmlenc#sha256"/>
        <DigestValue>A5yNlmJbfFCRBeq511d92iDkETGZyaIDoOHU0/owvbg=</DigestValue>
      </Reference>
      <Reference URI="/xl/worksheets/sheet17.xml?ContentType=application/vnd.openxmlformats-officedocument.spreadsheetml.worksheet+xml">
        <DigestMethod Algorithm="http://www.w3.org/2001/04/xmlenc#sha256"/>
        <DigestValue>TLaFDgcmN3aKyr/TGhj1IFagb7BCb+Mow1+V8gM8sPw=</DigestValue>
      </Reference>
      <Reference URI="/xl/worksheets/sheet18.xml?ContentType=application/vnd.openxmlformats-officedocument.spreadsheetml.worksheet+xml">
        <DigestMethod Algorithm="http://www.w3.org/2001/04/xmlenc#sha256"/>
        <DigestValue>BetvWRstTKYCSlHFtL6i9zZm7VjJlvy/jtx0SFy00/w=</DigestValue>
      </Reference>
      <Reference URI="/xl/worksheets/sheet19.xml?ContentType=application/vnd.openxmlformats-officedocument.spreadsheetml.worksheet+xml">
        <DigestMethod Algorithm="http://www.w3.org/2001/04/xmlenc#sha256"/>
        <DigestValue>V0bJ9sl5qibtWslRoRIb4POKpP6LRXHmC5yH+pAXtgQ=</DigestValue>
      </Reference>
      <Reference URI="/xl/worksheets/sheet2.xml?ContentType=application/vnd.openxmlformats-officedocument.spreadsheetml.worksheet+xml">
        <DigestMethod Algorithm="http://www.w3.org/2001/04/xmlenc#sha256"/>
        <DigestValue>oucyus+9XV6ahT4srStwQ3mDKNqrc2Dqp5WQecBHlHg=</DigestValue>
      </Reference>
      <Reference URI="/xl/worksheets/sheet20.xml?ContentType=application/vnd.openxmlformats-officedocument.spreadsheetml.worksheet+xml">
        <DigestMethod Algorithm="http://www.w3.org/2001/04/xmlenc#sha256"/>
        <DigestValue>GiMNcos/7L16Um29KQgpS24wu9UpUqZcuoB//wQXlR0=</DigestValue>
      </Reference>
      <Reference URI="/xl/worksheets/sheet21.xml?ContentType=application/vnd.openxmlformats-officedocument.spreadsheetml.worksheet+xml">
        <DigestMethod Algorithm="http://www.w3.org/2001/04/xmlenc#sha256"/>
        <DigestValue>BNkLPTR0lqvEcUPUMMX77qG7wvkTxrx6srxkQSRpIg8=</DigestValue>
      </Reference>
      <Reference URI="/xl/worksheets/sheet22.xml?ContentType=application/vnd.openxmlformats-officedocument.spreadsheetml.worksheet+xml">
        <DigestMethod Algorithm="http://www.w3.org/2001/04/xmlenc#sha256"/>
        <DigestValue>pdS+wrjEVbHC+8n52ZDV8DubLW3gq2uAuMmx6bHaC0c=</DigestValue>
      </Reference>
      <Reference URI="/xl/worksheets/sheet23.xml?ContentType=application/vnd.openxmlformats-officedocument.spreadsheetml.worksheet+xml">
        <DigestMethod Algorithm="http://www.w3.org/2001/04/xmlenc#sha256"/>
        <DigestValue>7a4GYkOZEidclDAg95BfqATrwMMcOeDif3e51Uarj0A=</DigestValue>
      </Reference>
      <Reference URI="/xl/worksheets/sheet24.xml?ContentType=application/vnd.openxmlformats-officedocument.spreadsheetml.worksheet+xml">
        <DigestMethod Algorithm="http://www.w3.org/2001/04/xmlenc#sha256"/>
        <DigestValue>i6vw0ww9rdwY2mdk6CnEIMSym3WjDiyXpMKgYkE0jYw=</DigestValue>
      </Reference>
      <Reference URI="/xl/worksheets/sheet25.xml?ContentType=application/vnd.openxmlformats-officedocument.spreadsheetml.worksheet+xml">
        <DigestMethod Algorithm="http://www.w3.org/2001/04/xmlenc#sha256"/>
        <DigestValue>7rQ4+k3qZwPbdt5fJVn5aiJQq7vvRb3QleO38+ReMsQ=</DigestValue>
      </Reference>
      <Reference URI="/xl/worksheets/sheet26.xml?ContentType=application/vnd.openxmlformats-officedocument.spreadsheetml.worksheet+xml">
        <DigestMethod Algorithm="http://www.w3.org/2001/04/xmlenc#sha256"/>
        <DigestValue>JeGXOeGXUoDECdiz0KO7qpW6e4N4SxSv15/rpHDXXow=</DigestValue>
      </Reference>
      <Reference URI="/xl/worksheets/sheet27.xml?ContentType=application/vnd.openxmlformats-officedocument.spreadsheetml.worksheet+xml">
        <DigestMethod Algorithm="http://www.w3.org/2001/04/xmlenc#sha256"/>
        <DigestValue>Qt4XwYANizi/Ox3PaWVJNKpB5laU60S6GmBXr9/+nqI=</DigestValue>
      </Reference>
      <Reference URI="/xl/worksheets/sheet28.xml?ContentType=application/vnd.openxmlformats-officedocument.spreadsheetml.worksheet+xml">
        <DigestMethod Algorithm="http://www.w3.org/2001/04/xmlenc#sha256"/>
        <DigestValue>AXsNWRDrFq9eL1gc1/7/l2OxcGu2fseODICUIr5tvic=</DigestValue>
      </Reference>
      <Reference URI="/xl/worksheets/sheet29.xml?ContentType=application/vnd.openxmlformats-officedocument.spreadsheetml.worksheet+xml">
        <DigestMethod Algorithm="http://www.w3.org/2001/04/xmlenc#sha256"/>
        <DigestValue>JoEg9Zn6E5Vnkw40pEaRCxA09NnKXUNg87XaiY/Aji4=</DigestValue>
      </Reference>
      <Reference URI="/xl/worksheets/sheet3.xml?ContentType=application/vnd.openxmlformats-officedocument.spreadsheetml.worksheet+xml">
        <DigestMethod Algorithm="http://www.w3.org/2001/04/xmlenc#sha256"/>
        <DigestValue>u5Bw25VNjg3Y0DRfRjEZsE9GbOzQFuuFCNxxsq5SvlA=</DigestValue>
      </Reference>
      <Reference URI="/xl/worksheets/sheet4.xml?ContentType=application/vnd.openxmlformats-officedocument.spreadsheetml.worksheet+xml">
        <DigestMethod Algorithm="http://www.w3.org/2001/04/xmlenc#sha256"/>
        <DigestValue>N+/JIQzmR8zMxA3drcO4RP/IhEa+kpkocLRWWnMNPjc=</DigestValue>
      </Reference>
      <Reference URI="/xl/worksheets/sheet5.xml?ContentType=application/vnd.openxmlformats-officedocument.spreadsheetml.worksheet+xml">
        <DigestMethod Algorithm="http://www.w3.org/2001/04/xmlenc#sha256"/>
        <DigestValue>6uSD0GFO/L7mDCskIedNmFqr6LRiAj2iMXSVW4mgmWs=</DigestValue>
      </Reference>
      <Reference URI="/xl/worksheets/sheet6.xml?ContentType=application/vnd.openxmlformats-officedocument.spreadsheetml.worksheet+xml">
        <DigestMethod Algorithm="http://www.w3.org/2001/04/xmlenc#sha256"/>
        <DigestValue>+IKvJQLS8MMcVPUNEjyPHvA7oPrRCmme+5KEH2OnK4o=</DigestValue>
      </Reference>
      <Reference URI="/xl/worksheets/sheet7.xml?ContentType=application/vnd.openxmlformats-officedocument.spreadsheetml.worksheet+xml">
        <DigestMethod Algorithm="http://www.w3.org/2001/04/xmlenc#sha256"/>
        <DigestValue>/J6pHd3UGjYnHpXHjEmmrKJ0BFhqwqvHbgsq6KHvcrw=</DigestValue>
      </Reference>
      <Reference URI="/xl/worksheets/sheet8.xml?ContentType=application/vnd.openxmlformats-officedocument.spreadsheetml.worksheet+xml">
        <DigestMethod Algorithm="http://www.w3.org/2001/04/xmlenc#sha256"/>
        <DigestValue>RQN+X2Hjgy3Y3qa8FOmloDpEYB9wIg0tNqkiAwFb9R0=</DigestValue>
      </Reference>
      <Reference URI="/xl/worksheets/sheet9.xml?ContentType=application/vnd.openxmlformats-officedocument.spreadsheetml.worksheet+xml">
        <DigestMethod Algorithm="http://www.w3.org/2001/04/xmlenc#sha256"/>
        <DigestValue>3B+yQtovTilmDRohJ0GfBAHCDF9aF3q1fkNkNZ6fZ0g=</DigestValue>
      </Reference>
    </Manifest>
    <SignatureProperties>
      <SignatureProperty Id="idSignatureTime" Target="#idPackageSignature">
        <mdssi:SignatureTime xmlns:mdssi="http://schemas.openxmlformats.org/package/2006/digital-signature">
          <mdssi:Format>YYYY-MM-DDThh:mm:ssTZD</mdssi:Format>
          <mdssi:Value>2024-04-30T15:22:34Z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16.0.17425/26</OfficeVersion>
          <ApplicationVersion>16.0.17425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2024-04-30T15:22:34Z</xd:SigningTime>
          <xd:SigningCertificate>
            <xd:Cert>
              <xd:CertDigest>
                <DigestMethod Algorithm="http://www.w3.org/2001/04/xmlenc#sha256"/>
                <DigestValue>8vNnZSEpz1qzed/2UP41dQPjtndOjlqOMaN3jhZLJ1g=</DigestValue>
              </xd:CertDigest>
              <xd:IssuerSerial>
                <X509IssuerName>CN=NBG Class 2 INT Sub CA, DC=nbg, DC=ge</X509IssuerName>
                <X509SerialNumber>542139230778186797302556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EHR2X7BYaO7Zm1GCOPUp6Cq4PGpDxT/vSnvkAcppQfM=</DigestValue>
    </Reference>
    <Reference Type="http://www.w3.org/2000/09/xmldsig#Object" URI="#idOfficeObject">
      <DigestMethod Algorithm="http://www.w3.org/2001/04/xmlenc#sha256"/>
      <DigestValue>7wmSUwWNrvcbrn19CCkYdSbS4ch57DFRnqb9RjNvhMM=</DigestValue>
    </Reference>
    <Reference Type="http://uri.etsi.org/01903#SignedProperties" URI="#idSignedProperties">
      <Transforms>
        <Transform Algorithm="http://www.w3.org/TR/2001/REC-xml-c14n-20010315"/>
      </Transforms>
      <DigestMethod Algorithm="http://www.w3.org/2001/04/xmlenc#sha256"/>
      <DigestValue>DrElPRokL5KOw+5QkSSeDl7Z+0TpTeUQ1UBq1J6srLQ=</DigestValue>
    </Reference>
  </SignedInfo>
  <SignatureValue>XRQbh7QWLRM5vBNo5+LGJCFMoEO7XpHBmamBUw4LEzhtUnVr+2PK10MpC+FH+xHDmzOO6uNYfdFH
Nz3Y++Xzc1lEoK1nrAOAAL2XQBHbFmO08Q/8fpZwhCib/OiMOTebHYV8JHjhhr5whbL4N5xtzBvV
8Y0cl9zgR13mhNlJOu3irC0yyhE6CQiFhNIwCwEHpIyjIOPvXFQzM0+Nz+1vDudFcg5fzx2Uefxo
D0+Y12f/YsOi6iliPrB/wvu6qLZMl8EGjS3YorebuFDZlQ+Bb13zXqNSJNypwnEp07hIoEQbog5Y
Fsc2qCutQgOyhfQmrZl/24N10kb/iJZT7jl/PQ==</SignatureValue>
  <KeyInfo>
    <X509Data>
      <X509Certificate>MIIGNzCCBR+gAwIBAgIKcs+IQwADAAJDHTANBgkqhkiG9w0BAQsFADBKMRIwEAYKCZImiZPyLGQBGRYCZ2UxEzARBgoJkiaJk/IsZAEZFgNuYmcxHzAdBgNVBAMTFk5CRyBDbGFzcyAyIElOVCBTdWIgQ0EwHhcNMjMxMTAxMTIzOTAxWhcNMjUxMDMxMTIzOTAxWjA1MRUwEwYDVQQKEwxKU0MgVGVyYWJhbmsxHDAaBgNVBAMTE0JLUyAtIFNvcGhpZSBKdWdlbGkwggEiMA0GCSqGSIb3DQEBAQUAA4IBDwAwggEKAoIBAQDxbRsz2ynsdoXVMCZU4ARg7xoxUAvLwKKnmvchu44rJxkrSGXuZ9whJUI2tevVLbRC61nTfMioi0WHhDsnBxcr4BKx+m194T8p91AZaTN35uOLrLTK1Zh5IF6Oa2Dr9n9eMXsUZKwsDLZpQvrELwr0Ewm83k+eDQurtzuQ8lD03VXtURAGEE75UPbCIZFUmapHa6GY44pRyZA51T8aDlNCVCFHpkFE/YMoRc/+eLZdwMlWKcGVvpXcjSC8KWSHvt22Sm3BCBedCrLuVwEAcfrGbZW6ISn93LVHqet8IkFb65YgOjHmdJ+nmJw3RgfMW76iXvqxfF5wz0brWbh7I91pAgMBAAGjggMyMIIDLjA8BgkrBgEEAYI3FQcELzAtBiUrBgEEAYI3FQjmsmCDjfVEhoGZCYO4oUqDvoRxBIPEkTOEg4hdAgFkAgEjMB0GA1UdJQQWMBQGCCsGAQUFBwMCBggrBgEFBQcDBDALBgNVHQ8EBAMCB4AwJwYJKwYBBAGCNxUKBBowGDAKBggrBgEFBQcDAjAKBggrBgEFBQcDBDAdBgNVHQ4EFgQUbLpZHuiGohEKf/kogeChsj/9U9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INm21sgQFbphLve0CNJ172o3/ifGVOHlDL/ryWi3xh24hL5lv5nIAQzhGvlkzmhTz4LUXW/VrdjI6a/zeG3TtdU9j/6iOOC/gQ7D9oFwFmV6MmzaZBsPleiVhdnAhbqmhpwcZ3cxXjkZp0Lbs8xOgmfIpr4oqsNJoWNNNrYvyrFo4YeW+2JYTlrljUMIfy49UO85FsL2L2lgqQX8WgNtJJZx/yJ4VUZUEB3+3O09Lzdh46RTb1Fusprp9568w4jLxHlc48jtp19+NM6eOQxVBpLWzu9rHnjPOBs5f1wR8QnZ7FsMQNWM3FAeHN0ZnoThh5zxU3wPyvY/zEsCuFm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/PhN6BdSy/DQt3HrQ10VDCeWZmq/9wobBJII5VIF0co=</DigestValue>
      </Reference>
      <Reference URI="/xl/drawings/drawing1.xml?ContentType=application/vnd.openxmlformats-officedocument.drawing+xml">
        <DigestMethod Algorithm="http://www.w3.org/2001/04/xmlenc#sha256"/>
        <DigestValue>8UznAeC8oa4Ew3iX/QTjCcvew3MR81lMbkd21hZdj6Y=</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WB+JO1EQjTr08g+VWyBzGTifd1a6otJKVsmrRhrngWY=</DigestValue>
      </Reference>
      <Reference URI="/xl/styles.xml?ContentType=application/vnd.openxmlformats-officedocument.spreadsheetml.styles+xml">
        <DigestMethod Algorithm="http://www.w3.org/2001/04/xmlenc#sha256"/>
        <DigestValue>yQ7ZdHU4OQ5oI125BN7ve3P0rFiOmOmQ8vmUsQq8kJs=</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pHesDztvn5OOsckWpsXap5c4b6wWJ/xaQAbQS1IhR5w=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uROFu45yhkg5y89i1TAiE44IQkAT1+EzSrlWpY/JlK8=</DigestValue>
      </Reference>
      <Reference URI="/xl/worksheets/sheet10.xml?ContentType=application/vnd.openxmlformats-officedocument.spreadsheetml.worksheet+xml">
        <DigestMethod Algorithm="http://www.w3.org/2001/04/xmlenc#sha256"/>
        <DigestValue>+JpmA4Qo2ezjO8CMwnyPFIxavbJS/GjJut+Zi8ZjTRQ=</DigestValue>
      </Reference>
      <Reference URI="/xl/worksheets/sheet11.xml?ContentType=application/vnd.openxmlformats-officedocument.spreadsheetml.worksheet+xml">
        <DigestMethod Algorithm="http://www.w3.org/2001/04/xmlenc#sha256"/>
        <DigestValue>T+RyAHt2DJNl3snQAGa9Ux/CakGUW77B19VRrxM80Qs=</DigestValue>
      </Reference>
      <Reference URI="/xl/worksheets/sheet12.xml?ContentType=application/vnd.openxmlformats-officedocument.spreadsheetml.worksheet+xml">
        <DigestMethod Algorithm="http://www.w3.org/2001/04/xmlenc#sha256"/>
        <DigestValue>o/08jIzyLfmjoIvqMFKKEbDQRjzZKDq1ONPK2VllPzw=</DigestValue>
      </Reference>
      <Reference URI="/xl/worksheets/sheet13.xml?ContentType=application/vnd.openxmlformats-officedocument.spreadsheetml.worksheet+xml">
        <DigestMethod Algorithm="http://www.w3.org/2001/04/xmlenc#sha256"/>
        <DigestValue>X1Ahtiu1g2qUvyVXjkd9a40uYloeJyhijL+JnReNzps=</DigestValue>
      </Reference>
      <Reference URI="/xl/worksheets/sheet14.xml?ContentType=application/vnd.openxmlformats-officedocument.spreadsheetml.worksheet+xml">
        <DigestMethod Algorithm="http://www.w3.org/2001/04/xmlenc#sha256"/>
        <DigestValue>Vc7vaWGJszXDUyCPyDkSOInsl9dLOiVSW2Z1OcLdQ54=</DigestValue>
      </Reference>
      <Reference URI="/xl/worksheets/sheet15.xml?ContentType=application/vnd.openxmlformats-officedocument.spreadsheetml.worksheet+xml">
        <DigestMethod Algorithm="http://www.w3.org/2001/04/xmlenc#sha256"/>
        <DigestValue>NTt8bHX+721iekrAXhunxMp/N59MGgKs855Xlr/VMzQ=</DigestValue>
      </Reference>
      <Reference URI="/xl/worksheets/sheet16.xml?ContentType=application/vnd.openxmlformats-officedocument.spreadsheetml.worksheet+xml">
        <DigestMethod Algorithm="http://www.w3.org/2001/04/xmlenc#sha256"/>
        <DigestValue>A5yNlmJbfFCRBeq511d92iDkETGZyaIDoOHU0/owvbg=</DigestValue>
      </Reference>
      <Reference URI="/xl/worksheets/sheet17.xml?ContentType=application/vnd.openxmlformats-officedocument.spreadsheetml.worksheet+xml">
        <DigestMethod Algorithm="http://www.w3.org/2001/04/xmlenc#sha256"/>
        <DigestValue>TLaFDgcmN3aKyr/TGhj1IFagb7BCb+Mow1+V8gM8sPw=</DigestValue>
      </Reference>
      <Reference URI="/xl/worksheets/sheet18.xml?ContentType=application/vnd.openxmlformats-officedocument.spreadsheetml.worksheet+xml">
        <DigestMethod Algorithm="http://www.w3.org/2001/04/xmlenc#sha256"/>
        <DigestValue>BetvWRstTKYCSlHFtL6i9zZm7VjJlvy/jtx0SFy00/w=</DigestValue>
      </Reference>
      <Reference URI="/xl/worksheets/sheet19.xml?ContentType=application/vnd.openxmlformats-officedocument.spreadsheetml.worksheet+xml">
        <DigestMethod Algorithm="http://www.w3.org/2001/04/xmlenc#sha256"/>
        <DigestValue>V0bJ9sl5qibtWslRoRIb4POKpP6LRXHmC5yH+pAXtgQ=</DigestValue>
      </Reference>
      <Reference URI="/xl/worksheets/sheet2.xml?ContentType=application/vnd.openxmlformats-officedocument.spreadsheetml.worksheet+xml">
        <DigestMethod Algorithm="http://www.w3.org/2001/04/xmlenc#sha256"/>
        <DigestValue>oucyus+9XV6ahT4srStwQ3mDKNqrc2Dqp5WQecBHlHg=</DigestValue>
      </Reference>
      <Reference URI="/xl/worksheets/sheet20.xml?ContentType=application/vnd.openxmlformats-officedocument.spreadsheetml.worksheet+xml">
        <DigestMethod Algorithm="http://www.w3.org/2001/04/xmlenc#sha256"/>
        <DigestValue>GiMNcos/7L16Um29KQgpS24wu9UpUqZcuoB//wQXlR0=</DigestValue>
      </Reference>
      <Reference URI="/xl/worksheets/sheet21.xml?ContentType=application/vnd.openxmlformats-officedocument.spreadsheetml.worksheet+xml">
        <DigestMethod Algorithm="http://www.w3.org/2001/04/xmlenc#sha256"/>
        <DigestValue>BNkLPTR0lqvEcUPUMMX77qG7wvkTxrx6srxkQSRpIg8=</DigestValue>
      </Reference>
      <Reference URI="/xl/worksheets/sheet22.xml?ContentType=application/vnd.openxmlformats-officedocument.spreadsheetml.worksheet+xml">
        <DigestMethod Algorithm="http://www.w3.org/2001/04/xmlenc#sha256"/>
        <DigestValue>pdS+wrjEVbHC+8n52ZDV8DubLW3gq2uAuMmx6bHaC0c=</DigestValue>
      </Reference>
      <Reference URI="/xl/worksheets/sheet23.xml?ContentType=application/vnd.openxmlformats-officedocument.spreadsheetml.worksheet+xml">
        <DigestMethod Algorithm="http://www.w3.org/2001/04/xmlenc#sha256"/>
        <DigestValue>7a4GYkOZEidclDAg95BfqATrwMMcOeDif3e51Uarj0A=</DigestValue>
      </Reference>
      <Reference URI="/xl/worksheets/sheet24.xml?ContentType=application/vnd.openxmlformats-officedocument.spreadsheetml.worksheet+xml">
        <DigestMethod Algorithm="http://www.w3.org/2001/04/xmlenc#sha256"/>
        <DigestValue>i6vw0ww9rdwY2mdk6CnEIMSym3WjDiyXpMKgYkE0jYw=</DigestValue>
      </Reference>
      <Reference URI="/xl/worksheets/sheet25.xml?ContentType=application/vnd.openxmlformats-officedocument.spreadsheetml.worksheet+xml">
        <DigestMethod Algorithm="http://www.w3.org/2001/04/xmlenc#sha256"/>
        <DigestValue>7rQ4+k3qZwPbdt5fJVn5aiJQq7vvRb3QleO38+ReMsQ=</DigestValue>
      </Reference>
      <Reference URI="/xl/worksheets/sheet26.xml?ContentType=application/vnd.openxmlformats-officedocument.spreadsheetml.worksheet+xml">
        <DigestMethod Algorithm="http://www.w3.org/2001/04/xmlenc#sha256"/>
        <DigestValue>JeGXOeGXUoDECdiz0KO7qpW6e4N4SxSv15/rpHDXXow=</DigestValue>
      </Reference>
      <Reference URI="/xl/worksheets/sheet27.xml?ContentType=application/vnd.openxmlformats-officedocument.spreadsheetml.worksheet+xml">
        <DigestMethod Algorithm="http://www.w3.org/2001/04/xmlenc#sha256"/>
        <DigestValue>Qt4XwYANizi/Ox3PaWVJNKpB5laU60S6GmBXr9/+nqI=</DigestValue>
      </Reference>
      <Reference URI="/xl/worksheets/sheet28.xml?ContentType=application/vnd.openxmlformats-officedocument.spreadsheetml.worksheet+xml">
        <DigestMethod Algorithm="http://www.w3.org/2001/04/xmlenc#sha256"/>
        <DigestValue>AXsNWRDrFq9eL1gc1/7/l2OxcGu2fseODICUIr5tvic=</DigestValue>
      </Reference>
      <Reference URI="/xl/worksheets/sheet29.xml?ContentType=application/vnd.openxmlformats-officedocument.spreadsheetml.worksheet+xml">
        <DigestMethod Algorithm="http://www.w3.org/2001/04/xmlenc#sha256"/>
        <DigestValue>JoEg9Zn6E5Vnkw40pEaRCxA09NnKXUNg87XaiY/Aji4=</DigestValue>
      </Reference>
      <Reference URI="/xl/worksheets/sheet3.xml?ContentType=application/vnd.openxmlformats-officedocument.spreadsheetml.worksheet+xml">
        <DigestMethod Algorithm="http://www.w3.org/2001/04/xmlenc#sha256"/>
        <DigestValue>u5Bw25VNjg3Y0DRfRjEZsE9GbOzQFuuFCNxxsq5SvlA=</DigestValue>
      </Reference>
      <Reference URI="/xl/worksheets/sheet4.xml?ContentType=application/vnd.openxmlformats-officedocument.spreadsheetml.worksheet+xml">
        <DigestMethod Algorithm="http://www.w3.org/2001/04/xmlenc#sha256"/>
        <DigestValue>N+/JIQzmR8zMxA3drcO4RP/IhEa+kpkocLRWWnMNPjc=</DigestValue>
      </Reference>
      <Reference URI="/xl/worksheets/sheet5.xml?ContentType=application/vnd.openxmlformats-officedocument.spreadsheetml.worksheet+xml">
        <DigestMethod Algorithm="http://www.w3.org/2001/04/xmlenc#sha256"/>
        <DigestValue>6uSD0GFO/L7mDCskIedNmFqr6LRiAj2iMXSVW4mgmWs=</DigestValue>
      </Reference>
      <Reference URI="/xl/worksheets/sheet6.xml?ContentType=application/vnd.openxmlformats-officedocument.spreadsheetml.worksheet+xml">
        <DigestMethod Algorithm="http://www.w3.org/2001/04/xmlenc#sha256"/>
        <DigestValue>+IKvJQLS8MMcVPUNEjyPHvA7oPrRCmme+5KEH2OnK4o=</DigestValue>
      </Reference>
      <Reference URI="/xl/worksheets/sheet7.xml?ContentType=application/vnd.openxmlformats-officedocument.spreadsheetml.worksheet+xml">
        <DigestMethod Algorithm="http://www.w3.org/2001/04/xmlenc#sha256"/>
        <DigestValue>/J6pHd3UGjYnHpXHjEmmrKJ0BFhqwqvHbgsq6KHvcrw=</DigestValue>
      </Reference>
      <Reference URI="/xl/worksheets/sheet8.xml?ContentType=application/vnd.openxmlformats-officedocument.spreadsheetml.worksheet+xml">
        <DigestMethod Algorithm="http://www.w3.org/2001/04/xmlenc#sha256"/>
        <DigestValue>RQN+X2Hjgy3Y3qa8FOmloDpEYB9wIg0tNqkiAwFb9R0=</DigestValue>
      </Reference>
      <Reference URI="/xl/worksheets/sheet9.xml?ContentType=application/vnd.openxmlformats-officedocument.spreadsheetml.worksheet+xml">
        <DigestMethod Algorithm="http://www.w3.org/2001/04/xmlenc#sha256"/>
        <DigestValue>3B+yQtovTilmDRohJ0GfBAHCDF9aF3q1fkNkNZ6fZ0g=</DigestValue>
      </Reference>
    </Manifest>
    <SignatureProperties>
      <SignatureProperty Id="idSignatureTime" Target="#idPackageSignature">
        <mdssi:SignatureTime xmlns:mdssi="http://schemas.openxmlformats.org/package/2006/digital-signature">
          <mdssi:Format>YYYY-MM-DDThh:mm:ssTZD</mdssi:Format>
          <mdssi:Value>2024-04-30T15:22:54Z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16.0.17425/26</OfficeVersion>
          <ApplicationVersion>16.0.17425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2024-04-30T15:22:54Z</xd:SigningTime>
          <xd:SigningCertificate>
            <xd:Cert>
              <xd:CertDigest>
                <DigestMethod Algorithm="http://www.w3.org/2001/04/xmlenc#sha256"/>
                <DigestValue>qpKkEN+TOcrV+Oka/a3GJ+gnGAfM+vHvRMlmUjNiFfQ=</DigestValue>
              </xd:CertDigest>
              <xd:IssuerSerial>
                <X509IssuerName>CN=NBG Class 2 INT Sub CA, DC=nbg, DC=ge</X509IssuerName>
                <X509SerialNumber>542178073762022914409245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Ana Sharashenidze</cp:lastModifiedBy>
  <dcterms:created xsi:type="dcterms:W3CDTF">2006-09-16T00:00:00Z</dcterms:created>
  <dcterms:modified xsi:type="dcterms:W3CDTF">2024-04-30T15:22:16Z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