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201_{CA66F982-3667-4E04-B2FC-180FFAD0CD06}" xr6:coauthVersionLast="47" xr6:coauthVersionMax="47" xr10:uidLastSave="{00000000-0000-0000-0000-000000000000}"/>
  <bookViews>
    <workbookView xWindow="-120" yWindow="-120" windowWidth="29040" windowHeight="15840" tabRatio="919" activeTab="1" xr2:uid="{00000000-000D-0000-FFFF-FFFF00000000}"/>
  </bookViews>
  <sheets>
    <sheet name="Info" sheetId="82" r:id="rId1"/>
    <sheet name="1. key ratios" sheetId="84" r:id="rId2"/>
    <sheet name="2. SOFP" sheetId="108" r:id="rId3"/>
    <sheet name="3. SOPL" sheetId="109" r:id="rId4"/>
    <sheet name="4. Off-balance" sheetId="110"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C15" i="114"/>
  <c r="H9" i="113"/>
  <c r="H10" i="113"/>
  <c r="H11" i="113"/>
  <c r="H12" i="113"/>
  <c r="H13" i="113"/>
  <c r="H14" i="113"/>
  <c r="H15" i="113"/>
  <c r="H16" i="113"/>
  <c r="H17" i="113"/>
  <c r="H19" i="113"/>
  <c r="H20" i="113"/>
  <c r="H21" i="113"/>
  <c r="H22" i="113"/>
  <c r="H23" i="113"/>
  <c r="H24" i="113"/>
  <c r="H25" i="113"/>
  <c r="H26" i="113"/>
  <c r="H27" i="113"/>
  <c r="H28" i="113"/>
  <c r="H29" i="113"/>
  <c r="H30" i="113"/>
  <c r="H31" i="113"/>
  <c r="H32" i="113"/>
  <c r="F34" i="113"/>
  <c r="G34" i="113"/>
  <c r="H14" i="112"/>
  <c r="H15" i="112"/>
  <c r="H17" i="112"/>
  <c r="H18" i="112"/>
  <c r="H19" i="112"/>
  <c r="F21" i="112"/>
  <c r="G21" i="112"/>
  <c r="H9" i="111"/>
  <c r="H10" i="111"/>
  <c r="H11" i="111"/>
  <c r="H12" i="111"/>
  <c r="H15" i="111"/>
  <c r="H16" i="111"/>
  <c r="H18" i="111"/>
  <c r="H19" i="111"/>
  <c r="H20" i="111"/>
  <c r="B1" i="97" l="1"/>
  <c r="G37" i="97"/>
  <c r="G21" i="97" l="1"/>
  <c r="G39" i="97" s="1"/>
  <c r="B1" i="95"/>
  <c r="B1" i="92"/>
  <c r="B1" i="93"/>
  <c r="B1" i="64"/>
  <c r="B1" i="90"/>
  <c r="B1" i="69"/>
  <c r="B1" i="94"/>
  <c r="B1" i="89"/>
  <c r="B1" i="73"/>
  <c r="B1" i="88"/>
  <c r="B1" i="52"/>
  <c r="B1" i="86"/>
  <c r="G5" i="86"/>
  <c r="F5" i="86"/>
  <c r="E5" i="86"/>
  <c r="D5" i="86"/>
  <c r="G5" i="84"/>
  <c r="F5" i="84"/>
  <c r="E5" i="84"/>
  <c r="D5" i="84"/>
  <c r="C5" i="84"/>
  <c r="B1" i="91" l="1"/>
  <c r="B1" i="84"/>
  <c r="C22" i="111" l="1"/>
  <c r="H8" i="112" l="1"/>
  <c r="E9" i="92"/>
  <c r="E11" i="92"/>
  <c r="E16" i="92"/>
  <c r="E18" i="92"/>
  <c r="H10" i="112"/>
  <c r="E21" i="112"/>
  <c r="H13" i="112"/>
  <c r="H11" i="112"/>
  <c r="H12" i="112"/>
  <c r="E10" i="92"/>
  <c r="E12" i="92"/>
  <c r="E17" i="92"/>
  <c r="E19" i="92"/>
  <c r="H9" i="112"/>
  <c r="G22" i="111"/>
  <c r="V18" i="64" l="1"/>
  <c r="C30" i="95"/>
  <c r="C26" i="95"/>
  <c r="H14" i="111"/>
  <c r="V19" i="64"/>
  <c r="N15" i="92"/>
  <c r="C14" i="92"/>
  <c r="E15" i="92"/>
  <c r="E14" i="92" s="1"/>
  <c r="G7" i="92"/>
  <c r="V17" i="64"/>
  <c r="J21" i="64"/>
  <c r="I21" i="64"/>
  <c r="E22" i="111"/>
  <c r="N12" i="92"/>
  <c r="C7" i="92"/>
  <c r="E8" i="92"/>
  <c r="E7" i="92" s="1"/>
  <c r="V12" i="64"/>
  <c r="R21" i="64"/>
  <c r="U21" i="64"/>
  <c r="H23" i="112"/>
  <c r="V11" i="64"/>
  <c r="Q21" i="64"/>
  <c r="H8" i="111"/>
  <c r="V16" i="64"/>
  <c r="H17" i="111"/>
  <c r="V15" i="64"/>
  <c r="V8" i="64"/>
  <c r="N21" i="64"/>
  <c r="V13" i="64"/>
  <c r="S21" i="64"/>
  <c r="H13" i="111"/>
  <c r="J7" i="92"/>
  <c r="C21" i="112"/>
  <c r="D22" i="111"/>
  <c r="H21" i="111"/>
  <c r="E21" i="64"/>
  <c r="T21" i="64"/>
  <c r="H16" i="112"/>
  <c r="G21" i="64"/>
  <c r="N17" i="92"/>
  <c r="F7" i="92"/>
  <c r="N8" i="92"/>
  <c r="I7" i="92"/>
  <c r="L21" i="64"/>
  <c r="M7" i="92"/>
  <c r="K21" i="64"/>
  <c r="V10" i="64"/>
  <c r="P21" i="64"/>
  <c r="V9" i="64"/>
  <c r="O21" i="64"/>
  <c r="F22" i="111"/>
  <c r="V20" i="64"/>
  <c r="H21" i="64"/>
  <c r="C21" i="64"/>
  <c r="V7" i="64"/>
  <c r="M21" i="64"/>
  <c r="L7" i="92"/>
  <c r="F21" i="64"/>
  <c r="D21" i="64"/>
  <c r="V14" i="64"/>
  <c r="H7" i="92"/>
  <c r="N19" i="92"/>
  <c r="N10" i="92"/>
  <c r="H7" i="112"/>
  <c r="K7" i="92"/>
  <c r="N20" i="92"/>
  <c r="N18" i="92"/>
  <c r="N16" i="92"/>
  <c r="N13" i="92"/>
  <c r="N11" i="92"/>
  <c r="N9" i="92"/>
  <c r="D21" i="112"/>
  <c r="E21" i="92" l="1"/>
  <c r="H20" i="112"/>
  <c r="H21" i="112" s="1"/>
  <c r="C21" i="92"/>
  <c r="N14" i="92"/>
  <c r="V21" i="64"/>
  <c r="H22" i="111"/>
  <c r="N7" i="92"/>
  <c r="N21" i="92" l="1"/>
  <c r="D15" i="114" l="1"/>
  <c r="C34" i="113" l="1"/>
  <c r="H33" i="113"/>
  <c r="H22" i="112" l="1"/>
  <c r="C5" i="73" l="1"/>
  <c r="C8" i="73" s="1"/>
  <c r="H21" i="92" l="1"/>
  <c r="I21" i="92"/>
  <c r="J21" i="92"/>
  <c r="G21" i="92"/>
  <c r="M21" i="92"/>
  <c r="K21" i="92"/>
  <c r="F21" i="92"/>
  <c r="L21" i="92"/>
  <c r="C13" i="73" l="1"/>
  <c r="C18" i="95"/>
  <c r="C36" i="95" l="1"/>
  <c r="C38" i="95" s="1"/>
  <c r="H18" i="113" l="1"/>
  <c r="E34" i="113"/>
  <c r="H8" i="113"/>
  <c r="D34" i="113" l="1"/>
  <c r="H34" i="113" s="1"/>
  <c r="H7" i="113"/>
</calcChain>
</file>

<file path=xl/sharedStrings.xml><?xml version="1.0" encoding="utf-8"?>
<sst xmlns="http://schemas.openxmlformats.org/spreadsheetml/2006/main" count="1218" uniqueCount="745">
  <si>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</si>
  <si>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</si>
  <si>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</si>
  <si>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</si>
  <si>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</si>
  <si>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</si>
  <si>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</si>
  <si>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</si>
  <si>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</si>
  <si>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</si>
  <si>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</si>
  <si>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</si>
  <si>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</si>
  <si>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</si>
  <si>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</si>
  <si>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</si>
  <si>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</si>
  <si>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</si>
  <si>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</si>
  <si>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</si>
  <si>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</si>
  <si>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</si>
  <si>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</si>
  <si>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</si>
  <si>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</si>
  <si>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</si>
  <si>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</si>
  <si>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</si>
  <si>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</si>
  <si>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</si>
  <si>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</si>
  <si>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</si>
  <si>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</si>
  <si>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</si>
  <si>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</si>
  <si>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</si>
  <si>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</si>
  <si>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</si>
  <si>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</si>
  <si>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</si>
  <si>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</si>
  <si>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</si>
  <si>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</si>
  <si>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</si>
  <si>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</si>
  <si>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</si>
  <si>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</si>
  <si>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</si>
  <si>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</si>
  <si>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</si>
  <si>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</si>
  <si>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</si>
  <si>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</si>
  <si>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</si>
  <si>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</si>
  <si>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</si>
  <si>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</si>
  <si>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</si>
  <si>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</si>
  <si>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</si>
  <si>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</si>
  <si>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</si>
  <si>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</si>
  <si>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</si>
  <si>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</si>
  <si>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</si>
  <si>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</si>
  <si>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</si>
  <si>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</si>
  <si>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</si>
  <si>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</si>
  <si>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</si>
  <si>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</si>
  <si>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</si>
  <si>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</si>
  <si>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</si>
  <si>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</si>
  <si>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</si>
  <si>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</si>
  <si>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</si>
  <si>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</si>
  <si>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</si>
  <si>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</si>
  <si>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</si>
  <si>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</si>
  <si>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</si>
  <si>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</si>
  <si>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</si>
  <si>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</si>
  <si>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</si>
  <si>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</si>
  <si>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</si>
  <si>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</si>
  <si>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</si>
  <si>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</si>
  <si>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</si>
  <si>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</si>
  <si>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</si>
  <si>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</si>
  <si>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</si>
  <si>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</si>
  <si>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</si>
  <si>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</si>
  <si>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</si>
  <si>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</si>
  <si>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</si>
  <si>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</si>
  <si>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</si>
  <si>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</si>
  <si>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</si>
  <si>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</si>
  <si>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</si>
  <si>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</si>
  <si>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</si>
  <si>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</si>
  <si>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</si>
  <si>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</si>
  <si>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</si>
  <si>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</si>
  <si>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</si>
  <si>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</si>
  <si>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</si>
  <si>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</si>
  <si>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</si>
  <si>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</si>
  <si>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</si>
  <si>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</si>
  <si>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</si>
  <si>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</si>
  <si>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</si>
  <si>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</si>
  <si>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</si>
  <si>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</si>
  <si>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</si>
  <si>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</si>
  <si>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</si>
  <si>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</si>
  <si>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</si>
  <si>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</si>
  <si>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</si>
  <si>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</si>
  <si>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</si>
  <si>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</si>
  <si>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</si>
  <si>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</si>
  <si>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</si>
  <si>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</si>
  <si>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</si>
  <si>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</si>
  <si>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</si>
  <si>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</si>
  <si>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</si>
  <si>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</si>
  <si>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</si>
  <si>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</si>
  <si>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</si>
  <si>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</si>
  <si>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</si>
  <si>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</si>
  <si>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</si>
  <si>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</si>
  <si>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</si>
  <si>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</si>
  <si>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</si>
  <si>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</si>
  <si>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</si>
  <si>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</si>
  <si>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</si>
  <si>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</si>
  <si>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</si>
  <si>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</si>
  <si>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</si>
  <si>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</si>
  <si>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</si>
  <si>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</si>
  <si>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</si>
  <si>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</si>
  <si>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</si>
  <si>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</si>
  <si>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</si>
  <si>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</si>
  <si>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</si>
  <si>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</si>
  <si>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</si>
  <si>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</si>
  <si>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</si>
  <si>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</si>
  <si>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</si>
  <si>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</si>
  <si>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</si>
  <si>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</si>
  <si>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</si>
  <si>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</si>
  <si>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</si>
  <si>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</si>
  <si>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</si>
  <si>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</si>
  <si>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</si>
  <si>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</si>
  <si>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</si>
  <si>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</si>
  <si>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</si>
  <si>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</si>
  <si>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</si>
  <si>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</si>
  <si>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</si>
  <si>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</si>
  <si>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</si>
  <si>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</si>
  <si>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</si>
  <si>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</si>
  <si>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</si>
  <si>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</si>
  <si>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</si>
  <si>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</si>
  <si>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</si>
  <si>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</si>
  <si>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</si>
  <si>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</si>
  <si>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</si>
  <si>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</si>
  <si>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</si>
  <si>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</si>
  <si>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</si>
  <si>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</si>
  <si>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</si>
  <si>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</si>
  <si>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</si>
  <si>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</si>
  <si>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</si>
  <si>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</si>
  <si>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</si>
  <si>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</si>
  <si>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</si>
  <si>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</si>
  <si>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</si>
  <si>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</si>
  <si>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</si>
  <si>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</si>
  <si>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</si>
  <si>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</si>
  <si>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</si>
  <si>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</si>
  <si>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</si>
  <si>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</si>
  <si>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</si>
  <si>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</si>
  <si>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</si>
  <si>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</si>
  <si>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</si>
  <si>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</si>
  <si>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</si>
  <si>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</si>
  <si>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</si>
  <si>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</si>
  <si>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</si>
  <si>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</si>
  <si>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</si>
  <si>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</si>
  <si>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</si>
  <si>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</si>
  <si>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</si>
  <si>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</si>
  <si>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</si>
  <si>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</si>
  <si>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</si>
  <si>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</si>
  <si>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</si>
  <si>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</si>
  <si>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</si>
  <si>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</si>
  <si>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</si>
  <si>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</si>
  <si>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</si>
  <si>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</si>
  <si>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</si>
  <si>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</si>
  <si>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</si>
  <si>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</si>
  <si>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</si>
  <si>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</si>
  <si>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</si>
  <si>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</si>
  <si>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</si>
  <si>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</si>
  <si>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</si>
  <si>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</si>
  <si>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</si>
  <si>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</si>
  <si>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</si>
  <si>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</si>
  <si>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</si>
  <si>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</si>
  <si>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</si>
  <si>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</si>
  <si>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</si>
  <si>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</si>
  <si>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</si>
  <si>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</si>
  <si>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</si>
  <si>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</si>
  <si>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</si>
  <si>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</si>
  <si>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</si>
  <si>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</si>
  <si>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</si>
  <si>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</si>
  <si>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</si>
  <si>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</si>
  <si>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</si>
  <si>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</si>
  <si>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</si>
  <si>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</si>
  <si>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</si>
  <si>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</si>
  <si>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</si>
  <si>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</si>
  <si>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</si>
  <si>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</si>
  <si>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</si>
  <si>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</si>
  <si>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</si>
  <si>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</si>
  <si>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</si>
  <si>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</si>
  <si>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</si>
  <si>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</si>
  <si>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</si>
  <si>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</si>
  <si>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</si>
  <si>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</si>
  <si>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</si>
  <si>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</si>
  <si>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</si>
  <si>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</si>
  <si>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</si>
  <si>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</si>
  <si>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</si>
  <si>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</si>
  <si>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</si>
  <si>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</si>
  <si>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</si>
  <si>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</si>
  <si>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</si>
  <si>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</si>
  <si>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</si>
  <si>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</si>
  <si>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</si>
  <si>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</si>
  <si>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</si>
  <si>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</si>
  <si>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</si>
  <si>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</si>
  <si>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</si>
  <si>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</si>
  <si>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</si>
  <si>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</si>
  <si>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</si>
  <si>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</si>
  <si>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</si>
  <si>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</si>
  <si>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</si>
  <si>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</si>
  <si>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</si>
  <si>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</si>
  <si>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</si>
  <si>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</si>
  <si>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</si>
  <si>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</si>
  <si>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</si>
  <si>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</si>
  <si>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</si>
  <si>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</si>
  <si>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</si>
  <si>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</si>
  <si>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</si>
  <si>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</si>
  <si>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</si>
  <si>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</si>
  <si>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</si>
  <si>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</si>
  <si>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</si>
  <si>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</si>
  <si>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</si>
  <si>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</si>
  <si>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</si>
  <si>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</si>
  <si>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</si>
  <si>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</si>
  <si>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</si>
  <si>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</si>
  <si>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</si>
  <si>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</si>
  <si>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</si>
  <si>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</si>
  <si>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</si>
  <si>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</si>
  <si>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</si>
  <si>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</si>
  <si>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</si>
  <si>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</si>
  <si>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</si>
  <si>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</si>
  <si>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</si>
  <si>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</si>
  <si>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</si>
  <si>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</si>
  <si>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</si>
  <si>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</si>
  <si>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</si>
  <si>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</si>
  <si>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</si>
  <si>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</si>
  <si>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</si>
  <si>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</si>
  <si>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</si>
  <si>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</si>
  <si>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</si>
  <si>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</si>
  <si>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</si>
  <si>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</si>
  <si>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</si>
  <si>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</si>
  <si>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</si>
  <si>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</si>
  <si>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</si>
  <si>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</si>
  <si>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</si>
  <si>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</si>
  <si>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</si>
  <si>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</si>
  <si>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</si>
  <si>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</si>
  <si>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</si>
  <si>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</si>
  <si>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</si>
  <si>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</si>
  <si>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</si>
  <si>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</si>
  <si>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</si>
  <si>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</si>
  <si>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</si>
  <si>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</si>
  <si>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</si>
  <si>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</si>
  <si>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</si>
  <si>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</si>
  <si>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</si>
  <si>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</si>
  <si>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</si>
  <si>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</si>
  <si>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</si>
  <si>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</si>
  <si>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</si>
  <si>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</si>
  <si>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</si>
  <si>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</si>
  <si>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</si>
  <si>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</si>
  <si>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</si>
  <si>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</si>
  <si>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</si>
  <si>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</si>
  <si>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</si>
  <si>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</si>
  <si>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</si>
  <si>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</si>
  <si>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</si>
  <si>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</si>
  <si>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</si>
  <si>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</si>
  <si>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</si>
  <si>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</si>
  <si>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</si>
  <si>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</si>
  <si>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</si>
  <si>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</si>
  <si>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</si>
  <si>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</si>
  <si>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</si>
  <si>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</si>
  <si>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</si>
  <si>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</si>
  <si>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</si>
  <si>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</si>
  <si>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</si>
  <si>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</si>
  <si>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</si>
  <si>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</si>
  <si>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</si>
  <si>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</si>
  <si>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</si>
  <si>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</si>
  <si>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</si>
  <si>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</si>
  <si>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</si>
  <si>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</si>
  <si>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</si>
  <si>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</si>
  <si>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</si>
  <si>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</si>
  <si>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</si>
  <si>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</si>
  <si>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</si>
  <si>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</si>
  <si>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</si>
  <si>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</si>
  <si>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</si>
  <si>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</si>
  <si>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</si>
  <si>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</si>
  <si>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</si>
  <si>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</si>
  <si>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</si>
  <si>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</si>
  <si>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</si>
  <si>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</si>
  <si>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</si>
  <si>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</si>
  <si>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</si>
  <si>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</si>
  <si>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</si>
  <si>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</si>
  <si>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</si>
  <si>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</si>
  <si>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</si>
  <si>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</si>
  <si>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</si>
  <si>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</si>
  <si>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</si>
  <si>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</si>
  <si>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</si>
  <si>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</si>
  <si>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</si>
  <si>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</si>
  <si>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</si>
  <si>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</si>
  <si>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</si>
  <si>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</si>
  <si>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</si>
  <si>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</si>
  <si>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</si>
  <si>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</si>
  <si>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</si>
  <si>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</si>
  <si>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</si>
  <si>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</si>
  <si>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</si>
  <si>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</si>
  <si>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</si>
  <si>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</si>
  <si>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</si>
  <si>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</si>
  <si>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</si>
  <si>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</si>
  <si>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</si>
  <si>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</si>
  <si>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</si>
  <si>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</si>
  <si>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</si>
  <si>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</si>
  <si>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</si>
  <si>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</si>
  <si>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</si>
  <si>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</si>
  <si>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</si>
  <si>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</si>
  <si>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</si>
  <si>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</si>
  <si>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</si>
  <si>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</si>
  <si>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</si>
  <si>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</si>
  <si>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</si>
  <si>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</si>
  <si>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</si>
  <si>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</si>
  <si>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</si>
  <si>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</si>
  <si>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</si>
  <si>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</si>
  <si>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</si>
  <si>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</si>
  <si>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</si>
  <si>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</si>
  <si>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</si>
  <si>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</si>
  <si>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</si>
  <si>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</si>
  <si>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</si>
  <si>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</si>
  <si>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</si>
  <si>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</si>
  <si>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</si>
  <si>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</si>
  <si>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</si>
  <si>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</si>
  <si>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</si>
  <si>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</si>
  <si>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</si>
  <si>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</si>
  <si>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</si>
  <si>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</si>
  <si>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</si>
  <si>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</si>
  <si>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</si>
  <si>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</si>
  <si>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</si>
  <si>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</si>
  <si>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</si>
  <si>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</si>
  <si>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</si>
  <si>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</si>
  <si>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</si>
  <si>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</si>
  <si>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</si>
  <si>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</si>
  <si>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</si>
  <si>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</si>
  <si>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</si>
  <si>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</si>
  <si>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</si>
  <si>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</si>
  <si>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</si>
  <si>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</si>
  <si>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</si>
  <si>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</si>
  <si>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</si>
  <si>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</si>
  <si>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</si>
  <si>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</si>
  <si>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</si>
  <si>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</si>
  <si>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</si>
  <si>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</si>
  <si>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</si>
  <si>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</si>
  <si>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</si>
  <si>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</si>
  <si>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</si>
  <si>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</si>
  <si>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</si>
  <si>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</si>
  <si>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</si>
  <si>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</si>
  <si>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</si>
  <si>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</si>
  <si>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</si>
  <si>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</si>
  <si>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</si>
  <si>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</si>
  <si>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</si>
  <si>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</si>
  <si>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</si>
  <si>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</si>
  <si>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</si>
  <si>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</si>
  <si>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</si>
  <si>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</si>
  <si>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</si>
  <si>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</si>
  <si>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</si>
  <si>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</si>
  <si>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</si>
  <si>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</si>
  <si>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</si>
  <si>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</si>
  <si>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</si>
  <si>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</si>
  <si>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</si>
  <si>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</si>
  <si>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</si>
  <si>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</si>
  <si>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</si>
  <si>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</si>
  <si>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</si>
  <si>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</si>
  <si>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</si>
  <si>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</si>
  <si>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</si>
  <si>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</si>
  <si>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</si>
  <si>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</si>
  <si>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</si>
  <si>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</si>
  <si>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</si>
  <si>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</si>
  <si>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</si>
  <si>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</si>
  <si>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</si>
  <si>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</si>
  <si>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</si>
  <si>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</si>
  <si>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</si>
  <si>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</si>
  <si>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</si>
  <si>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</si>
  <si>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</si>
  <si>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</si>
  <si>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</si>
  <si>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</si>
  <si>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</si>
  <si>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</si>
  <si>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</si>
  <si>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</si>
  <si>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</si>
  <si>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</si>
  <si>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</si>
  <si>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</si>
  <si>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</si>
  <si>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</si>
  <si>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</si>
  <si>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Terabank</t>
  </si>
  <si>
    <t xml:space="preserve">Table 9 (Capital), N38 </t>
  </si>
  <si>
    <t xml:space="preserve">Table 9 (Capital), N2 </t>
  </si>
  <si>
    <t xml:space="preserve">Table 9 (Capital), N6 </t>
  </si>
  <si>
    <t>Sheikh Nahayan Mabarak Al Nahayan</t>
  </si>
  <si>
    <t>Thea Lortkipanidze</t>
  </si>
  <si>
    <t>https://terabank.ge</t>
  </si>
  <si>
    <t>H.H. Sheikh Nahayan Mabarak Al Nahayan</t>
  </si>
  <si>
    <t>H.H. Sheikh Mansoor Binzayed Binsultan Al-Nahyan</t>
  </si>
  <si>
    <t>H.E. Sheikh Mohamed Butti Alhamed</t>
  </si>
  <si>
    <t>LTD "INVESTMENT TRADING GROUP"</t>
  </si>
  <si>
    <t/>
  </si>
  <si>
    <t xml:space="preserve"> </t>
  </si>
  <si>
    <t xml:space="preserve">                                                                                                                                                                                                                                                                                                                                                                                                                                                                                                                                                                                                                                                                                                                                                                                                                                                                        </t>
  </si>
  <si>
    <t>Non-independent chair</t>
  </si>
  <si>
    <t>Abhijit Choudhury</t>
  </si>
  <si>
    <t>Non-independent member</t>
  </si>
  <si>
    <t>Sheikh Saif Mohammed Bin Butti Al-Hamed</t>
  </si>
  <si>
    <t>Seit Devdariani</t>
  </si>
  <si>
    <t>Independent member</t>
  </si>
  <si>
    <t>Gerlof de Korte</t>
  </si>
  <si>
    <t>Nana Mikashavidze</t>
  </si>
  <si>
    <t>Teona Mikadze</t>
  </si>
  <si>
    <t>Tea Lortkipanidze</t>
  </si>
  <si>
    <t>Chief Executive Officer</t>
  </si>
  <si>
    <t>Sophia Jugeli</t>
  </si>
  <si>
    <t>Chief Financial Officer</t>
  </si>
  <si>
    <t>Teimuraz Abuladze</t>
  </si>
  <si>
    <t>Chief Risks Officer</t>
  </si>
  <si>
    <t>Vakhtang Khutsishvili</t>
  </si>
  <si>
    <t>Chief Operating Officer</t>
  </si>
  <si>
    <t>David Verulashvili</t>
  </si>
  <si>
    <t>Chief Commercial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</si>
</sst>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3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66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5" xfId="0" applyFont="1" applyBorder="1" applyAlignment="1">
      <alignment horizontal="center" vertical="center" wrapText="1"/>
    </xf>
    <xf numFmtId="0" fontId="84" fillId="0" borderId="3" xfId="0" applyFont="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2" xfId="0" applyFont="1" applyBorder="1"/>
    <xf numFmtId="0" fontId="2" fillId="0" borderId="15" xfId="0" applyFont="1" applyBorder="1" applyAlignment="1">
      <alignment vertical="center"/>
    </xf>
    <xf numFmtId="0" fontId="2" fillId="0" borderId="8" xfId="0" applyFont="1" applyBorder="1" applyAlignment="1">
      <alignment wrapText="1"/>
    </xf>
    <xf numFmtId="0" fontId="84" fillId="0" borderId="17" xfId="0" applyFont="1" applyBorder="1"/>
    <xf numFmtId="0" fontId="85" fillId="0" borderId="0" xfId="0" applyFont="1" applyAlignment="1">
      <alignment wrapText="1"/>
    </xf>
    <xf numFmtId="0" fontId="2" fillId="0" borderId="17" xfId="0" applyFont="1" applyBorder="1"/>
    <xf numFmtId="0" fontId="2" fillId="0" borderId="18" xfId="0" applyFont="1" applyBorder="1"/>
    <xf numFmtId="0" fontId="46" fillId="0" borderId="0" xfId="11" applyFont="1" applyAlignment="1">
      <alignment horizontal="right"/>
    </xf>
    <xf numFmtId="0" fontId="45" fillId="0" borderId="13" xfId="11" applyFont="1" applyBorder="1" applyAlignment="1">
      <alignment horizontal="center" vertical="center"/>
    </xf>
    <xf numFmtId="0" fontId="45" fillId="0" borderId="14"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5"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2"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5"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5"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56" xfId="0" applyNumberFormat="1" applyFont="1" applyBorder="1" applyAlignment="1">
      <alignment horizontal="center"/>
    </xf>
    <xf numFmtId="167" fontId="85" fillId="0" borderId="0" xfId="0" applyNumberFormat="1" applyFont="1" applyAlignment="1">
      <alignment horizontal="center"/>
    </xf>
    <xf numFmtId="167" fontId="84" fillId="0" borderId="54" xfId="0" applyNumberFormat="1" applyFont="1" applyBorder="1" applyAlignment="1">
      <alignment horizontal="center"/>
    </xf>
    <xf numFmtId="167" fontId="91" fillId="0" borderId="0" xfId="0" applyNumberFormat="1" applyFont="1" applyAlignment="1">
      <alignment horizontal="center"/>
    </xf>
    <xf numFmtId="167" fontId="84" fillId="0" borderId="57" xfId="0" applyNumberFormat="1" applyFont="1" applyBorder="1" applyAlignment="1">
      <alignment horizontal="center"/>
    </xf>
    <xf numFmtId="167" fontId="89" fillId="0" borderId="0" xfId="0" applyNumberFormat="1" applyFont="1" applyAlignment="1">
      <alignment horizontal="center"/>
    </xf>
    <xf numFmtId="167" fontId="84" fillId="0" borderId="58" xfId="0" applyNumberFormat="1" applyFont="1" applyBorder="1" applyAlignment="1">
      <alignment horizontal="center"/>
    </xf>
    <xf numFmtId="0" fontId="84" fillId="0" borderId="15" xfId="0" applyFont="1" applyBorder="1" applyAlignment="1">
      <alignment vertical="center"/>
    </xf>
    <xf numFmtId="193" fontId="84" fillId="0" borderId="3" xfId="0" applyNumberFormat="1" applyFont="1" applyBorder="1"/>
    <xf numFmtId="0" fontId="2" fillId="3" borderId="18" xfId="9" applyFont="1" applyFill="1" applyBorder="1" applyAlignment="1" applyProtection="1">
      <alignment horizontal="left" vertical="center"/>
      <protection locked="0"/>
    </xf>
    <xf numFmtId="0" fontId="45" fillId="3" borderId="19" xfId="16" applyFont="1" applyFill="1" applyBorder="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ill="1" applyBorder="1" applyAlignment="1" applyProtection="1">
      <alignment horizontal="right" vertical="center"/>
      <protection locked="0"/>
    </xf>
    <xf numFmtId="193" fontId="84" fillId="0" borderId="15" xfId="0" applyNumberFormat="1" applyFont="1" applyBorder="1"/>
    <xf numFmtId="193" fontId="84" fillId="0" borderId="16" xfId="0" applyNumberFormat="1" applyFont="1" applyBorder="1"/>
    <xf numFmtId="193" fontId="84" fillId="36" borderId="48" xfId="0" applyNumberFormat="1" applyFont="1" applyFill="1" applyBorder="1"/>
    <xf numFmtId="0" fontId="45" fillId="3" borderId="20" xfId="16" applyFont="1" applyFill="1" applyBorder="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13" xfId="0" applyFont="1" applyBorder="1"/>
    <xf numFmtId="0" fontId="88" fillId="0" borderId="0" xfId="0" applyFont="1" applyAlignment="1">
      <alignment wrapText="1"/>
    </xf>
    <xf numFmtId="0" fontId="84" fillId="0" borderId="15" xfId="0" applyFont="1" applyBorder="1"/>
    <xf numFmtId="0" fontId="84" fillId="0" borderId="3" xfId="0" applyFont="1" applyBorder="1"/>
    <xf numFmtId="0" fontId="84" fillId="0" borderId="59"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8" fillId="0" borderId="0" xfId="0" applyFont="1" applyAlignment="1">
      <alignment horizontal="center"/>
    </xf>
    <xf numFmtId="0" fontId="2" fillId="3" borderId="15"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6"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19" xfId="16" applyNumberFormat="1" applyFont="1" applyFill="1" applyBorder="1" applyProtection="1">
      <protection locked="0"/>
    </xf>
    <xf numFmtId="193" fontId="45" fillId="36" borderId="19" xfId="1" applyNumberFormat="1" applyFont="1" applyFill="1" applyBorder="1" applyAlignment="1" applyProtection="1">
      <protection locked="0"/>
    </xf>
    <xf numFmtId="193" fontId="2" fillId="3" borderId="19" xfId="5" applyNumberForma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45" fillId="0" borderId="22"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19" xfId="0" applyFont="1" applyBorder="1" applyAlignment="1">
      <alignment vertical="center" wrapText="1"/>
    </xf>
    <xf numFmtId="0" fontId="2" fillId="0" borderId="12" xfId="11" applyBorder="1" applyAlignment="1">
      <alignment vertical="center"/>
    </xf>
    <xf numFmtId="0" fontId="2" fillId="0" borderId="13" xfId="11" applyBorder="1" applyAlignment="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7" fillId="0" borderId="0" xfId="0" applyFont="1"/>
    <xf numFmtId="0" fontId="3" fillId="0" borderId="59" xfId="0" applyFont="1" applyBorder="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19" xfId="0" applyNumberFormat="1" applyFont="1" applyFill="1" applyBorder="1"/>
    <xf numFmtId="0" fontId="84" fillId="0" borderId="64" xfId="0" applyFont="1" applyBorder="1" applyAlignment="1">
      <alignment vertical="center" wrapText="1"/>
    </xf>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4" xfId="0" applyFont="1" applyFill="1" applyBorder="1" applyAlignment="1">
      <alignment horizontal="left"/>
    </xf>
    <xf numFmtId="0" fontId="99"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81" xfId="0" applyFont="1" applyBorder="1" applyAlignment="1">
      <alignment vertical="center"/>
    </xf>
    <xf numFmtId="0" fontId="3" fillId="0" borderId="15"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8" xfId="0" applyFont="1" applyBorder="1" applyAlignment="1">
      <alignment horizontal="center" vertical="center"/>
    </xf>
    <xf numFmtId="0" fontId="4" fillId="0" borderId="19"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169" fontId="9" fillId="37" borderId="51" xfId="20" applyBorder="1"/>
    <xf numFmtId="0" fontId="3" fillId="0" borderId="23" xfId="0" applyFont="1" applyBorder="1" applyAlignment="1">
      <alignment vertical="center"/>
    </xf>
    <xf numFmtId="0" fontId="3" fillId="0" borderId="82" xfId="0" applyFont="1" applyBorder="1" applyAlignment="1">
      <alignment horizontal="center" vertical="center"/>
    </xf>
    <xf numFmtId="0" fontId="3" fillId="0" borderId="83" xfId="0" applyFont="1" applyBorder="1" applyAlignment="1">
      <alignment vertical="center"/>
    </xf>
    <xf numFmtId="169" fontId="9" fillId="37" borderId="21" xfId="20" applyBorder="1"/>
    <xf numFmtId="169" fontId="9" fillId="37" borderId="84" xfId="20" applyBorder="1"/>
    <xf numFmtId="169" fontId="9" fillId="37" borderId="22"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7" xfId="20" applyBorder="1"/>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5" xfId="0" applyFont="1" applyBorder="1" applyAlignment="1">
      <alignment horizontal="right" vertical="center" wrapText="1"/>
    </xf>
    <xf numFmtId="0" fontId="100" fillId="0" borderId="15" xfId="0" applyFont="1" applyBorder="1" applyAlignment="1">
      <alignment horizontal="right" vertical="center" wrapText="1"/>
    </xf>
    <xf numFmtId="0" fontId="4" fillId="0" borderId="15"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18" xfId="5" applyNumberFormat="1" applyFont="1" applyBorder="1" applyAlignment="1" applyProtection="1">
      <alignment horizontal="left" vertical="center"/>
      <protection locked="0"/>
    </xf>
    <xf numFmtId="0" fontId="102" fillId="0" borderId="19"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2" xfId="20964" applyFont="1" applyFill="1" applyBorder="1">
      <alignment vertical="center"/>
    </xf>
    <xf numFmtId="0" fontId="45" fillId="76" borderId="93" xfId="20964" applyFont="1" applyFill="1" applyBorder="1">
      <alignment vertical="center"/>
    </xf>
    <xf numFmtId="0" fontId="45" fillId="76" borderId="90" xfId="20964" applyFont="1" applyFill="1" applyBorder="1">
      <alignment vertical="center"/>
    </xf>
    <xf numFmtId="0" fontId="105" fillId="70" borderId="89" xfId="20964" applyFont="1" applyFill="1" applyBorder="1" applyAlignment="1">
      <alignment horizontal="center" vertical="center"/>
    </xf>
    <xf numFmtId="0" fontId="105" fillId="70" borderId="90" xfId="20964" applyFont="1" applyFill="1" applyBorder="1" applyAlignment="1">
      <alignment horizontal="left" vertical="center" wrapText="1"/>
    </xf>
    <xf numFmtId="164" fontId="105" fillId="0" borderId="91" xfId="7" applyNumberFormat="1" applyFont="1" applyFill="1" applyBorder="1" applyAlignment="1" applyProtection="1">
      <alignment horizontal="right" vertical="center"/>
      <protection locked="0"/>
    </xf>
    <xf numFmtId="0" fontId="104" fillId="77" borderId="91" xfId="20964" applyFont="1" applyFill="1" applyBorder="1" applyAlignment="1">
      <alignment horizontal="center" vertical="center"/>
    </xf>
    <xf numFmtId="0" fontId="104"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6" fillId="70" borderId="89" xfId="20964" applyFont="1" applyFill="1" applyBorder="1" applyAlignment="1">
      <alignment horizontal="center" vertical="center"/>
    </xf>
    <xf numFmtId="0" fontId="105" fillId="70" borderId="93" xfId="20964" applyFont="1" applyFill="1" applyBorder="1" applyAlignment="1">
      <alignment vertical="center" wrapText="1"/>
    </xf>
    <xf numFmtId="0" fontId="105" fillId="70" borderId="90" xfId="20964" applyFont="1" applyFill="1" applyBorder="1" applyAlignment="1">
      <alignment horizontal="left" vertical="center"/>
    </xf>
    <xf numFmtId="0" fontId="106" fillId="3" borderId="89" xfId="20964" applyFont="1" applyFill="1" applyBorder="1" applyAlignment="1">
      <alignment horizontal="center" vertical="center"/>
    </xf>
    <xf numFmtId="0" fontId="105" fillId="3" borderId="90" xfId="20964" applyFont="1" applyFill="1" applyBorder="1" applyAlignment="1">
      <alignment horizontal="left" vertical="center"/>
    </xf>
    <xf numFmtId="0" fontId="106" fillId="0" borderId="89" xfId="20964" applyFont="1" applyBorder="1" applyAlignment="1">
      <alignment horizontal="center" vertical="center"/>
    </xf>
    <xf numFmtId="0" fontId="105" fillId="0" borderId="90" xfId="20964" applyFont="1" applyBorder="1" applyAlignment="1">
      <alignment horizontal="left" vertical="center"/>
    </xf>
    <xf numFmtId="0" fontId="107" fillId="77" borderId="91" xfId="20964" applyFont="1" applyFill="1" applyBorder="1" applyAlignment="1">
      <alignment horizontal="center" vertical="center"/>
    </xf>
    <xf numFmtId="0" fontId="104" fillId="77" borderId="93" xfId="20964" applyFont="1" applyFill="1" applyBorder="1">
      <alignment vertical="center"/>
    </xf>
    <xf numFmtId="164" fontId="105" fillId="77" borderId="91" xfId="7" applyNumberFormat="1" applyFont="1" applyFill="1" applyBorder="1" applyAlignment="1" applyProtection="1">
      <alignment horizontal="right" vertical="center"/>
      <protection locked="0"/>
    </xf>
    <xf numFmtId="0" fontId="104" fillId="76" borderId="92" xfId="20964" applyFont="1" applyFill="1" applyBorder="1">
      <alignment vertical="center"/>
    </xf>
    <xf numFmtId="0" fontId="104" fillId="76" borderId="93" xfId="20964" applyFont="1" applyFill="1" applyBorder="1">
      <alignment vertical="center"/>
    </xf>
    <xf numFmtId="164" fontId="104" fillId="76" borderId="90" xfId="7" applyNumberFormat="1" applyFont="1" applyFill="1" applyBorder="1" applyAlignment="1">
      <alignment horizontal="right" vertical="center"/>
    </xf>
    <xf numFmtId="0" fontId="109" fillId="3" borderId="89" xfId="20964" applyFont="1" applyFill="1" applyBorder="1" applyAlignment="1">
      <alignment horizontal="center" vertical="center"/>
    </xf>
    <xf numFmtId="0" fontId="110" fillId="77" borderId="91" xfId="20964" applyFont="1" applyFill="1" applyBorder="1" applyAlignment="1">
      <alignment horizontal="center" vertical="center"/>
    </xf>
    <xf numFmtId="0" fontId="45" fillId="77" borderId="93" xfId="20964" applyFont="1" applyFill="1" applyBorder="1">
      <alignment vertical="center"/>
    </xf>
    <xf numFmtId="0" fontId="109" fillId="70" borderId="89" xfId="20964" applyFont="1" applyFill="1" applyBorder="1" applyAlignment="1">
      <alignment horizontal="center" vertical="center"/>
    </xf>
    <xf numFmtId="164" fontId="105" fillId="3" borderId="91" xfId="7" applyNumberFormat="1" applyFont="1" applyFill="1" applyBorder="1" applyAlignment="1" applyProtection="1">
      <alignment horizontal="right" vertical="center"/>
      <protection locked="0"/>
    </xf>
    <xf numFmtId="0" fontId="110" fillId="3" borderId="91" xfId="20964" applyFont="1" applyFill="1" applyBorder="1" applyAlignment="1">
      <alignment horizontal="center" vertical="center"/>
    </xf>
    <xf numFmtId="0" fontId="45" fillId="3" borderId="93" xfId="20964" applyFont="1" applyFill="1" applyBorder="1">
      <alignment vertical="center"/>
    </xf>
    <xf numFmtId="0" fontId="106"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Border="1" applyAlignment="1">
      <alignment horizontal="left" vertical="center" wrapText="1"/>
    </xf>
    <xf numFmtId="10" fontId="96" fillId="0" borderId="91" xfId="20962" applyNumberFormat="1" applyFont="1" applyFill="1" applyBorder="1" applyAlignment="1">
      <alignment horizontal="left" vertical="center" wrapText="1"/>
    </xf>
    <xf numFmtId="1" fontId="3" fillId="0" borderId="77" xfId="0" applyNumberFormat="1" applyFont="1" applyBorder="1" applyAlignment="1">
      <alignment horizontal="right" vertical="center" wrapText="1"/>
    </xf>
    <xf numFmtId="10" fontId="100"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0" fontId="4" fillId="36" borderId="91" xfId="0" applyFont="1" applyFill="1" applyBorder="1" applyAlignment="1">
      <alignment horizontal="left" vertical="center" wrapText="1"/>
    </xf>
    <xf numFmtId="0" fontId="3" fillId="0" borderId="91" xfId="0" applyFont="1" applyBorder="1" applyAlignment="1">
      <alignment horizontal="left" vertical="center" wrapText="1"/>
    </xf>
    <xf numFmtId="0" fontId="4" fillId="36" borderId="77" xfId="0" applyFont="1" applyFill="1" applyBorder="1" applyAlignment="1">
      <alignment horizontal="center" vertical="center" wrapText="1"/>
    </xf>
    <xf numFmtId="0" fontId="4" fillId="36" borderId="78" xfId="0" applyFont="1" applyFill="1" applyBorder="1" applyAlignment="1">
      <alignment vertical="center" wrapText="1"/>
    </xf>
    <xf numFmtId="0" fontId="4" fillId="36" borderId="90" xfId="0" applyFont="1" applyFill="1" applyBorder="1" applyAlignment="1">
      <alignment vertical="center" wrapText="1"/>
    </xf>
    <xf numFmtId="0" fontId="4" fillId="36" borderId="65" xfId="0" applyFont="1" applyFill="1" applyBorder="1" applyAlignment="1">
      <alignment vertical="center" wrapText="1"/>
    </xf>
    <xf numFmtId="0" fontId="4" fillId="36" borderId="26"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1" xfId="0" applyNumberFormat="1" applyFont="1" applyFill="1" applyBorder="1" applyAlignment="1">
      <alignment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88" xfId="20" applyFont="1" applyBorder="1"/>
    <xf numFmtId="0" fontId="2" fillId="2" borderId="15" xfId="0" applyFont="1" applyFill="1" applyBorder="1" applyAlignment="1">
      <alignment horizontal="right" vertical="center"/>
    </xf>
    <xf numFmtId="0" fontId="45" fillId="0" borderId="15" xfId="0" applyFont="1" applyBorder="1" applyAlignment="1">
      <alignment horizontal="center" vertical="center" wrapText="1"/>
    </xf>
    <xf numFmtId="0" fontId="2" fillId="2" borderId="18" xfId="0" applyFont="1" applyFill="1" applyBorder="1" applyAlignment="1">
      <alignment horizontal="right" vertical="center"/>
    </xf>
    <xf numFmtId="0" fontId="4" fillId="0" borderId="0" xfId="0" applyFont="1" applyAlignment="1">
      <alignment horizontal="center" wrapText="1"/>
    </xf>
    <xf numFmtId="0" fontId="3" fillId="3" borderId="50"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1" xfId="0" applyFont="1" applyFill="1" applyBorder="1" applyAlignment="1">
      <alignment horizontal="center" wrapText="1"/>
    </xf>
    <xf numFmtId="0" fontId="3" fillId="0" borderId="91"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88" xfId="0" applyFont="1" applyFill="1" applyBorder="1" applyAlignment="1">
      <alignment horizontal="center" vertical="center" wrapText="1"/>
    </xf>
    <xf numFmtId="0" fontId="3" fillId="0" borderId="15" xfId="0" applyFont="1" applyBorder="1"/>
    <xf numFmtId="0" fontId="3" fillId="0" borderId="91" xfId="0" applyFont="1" applyBorder="1" applyAlignment="1">
      <alignment wrapText="1"/>
    </xf>
    <xf numFmtId="164" fontId="3" fillId="0" borderId="91" xfId="7" applyNumberFormat="1" applyFont="1" applyBorder="1"/>
    <xf numFmtId="0" fontId="99" fillId="0" borderId="91" xfId="0" applyFont="1" applyBorder="1" applyAlignment="1">
      <alignment horizontal="left" wrapText="1" indent="2"/>
    </xf>
    <xf numFmtId="169" fontId="9" fillId="37" borderId="91" xfId="20" applyBorder="1"/>
    <xf numFmtId="0" fontId="4" fillId="0" borderId="15" xfId="0" applyFont="1" applyBorder="1"/>
    <xf numFmtId="0" fontId="4" fillId="0" borderId="91" xfId="0" applyFont="1" applyBorder="1" applyAlignment="1">
      <alignment wrapText="1"/>
    </xf>
    <xf numFmtId="164" fontId="4" fillId="0" borderId="77" xfId="7" applyNumberFormat="1" applyFont="1" applyBorder="1"/>
    <xf numFmtId="0" fontId="111" fillId="3" borderId="59"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164" fontId="3" fillId="0" borderId="91" xfId="7" applyNumberFormat="1" applyFont="1" applyFill="1" applyBorder="1"/>
    <xf numFmtId="0" fontId="99" fillId="0" borderId="91"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88"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82" xfId="0" applyFont="1" applyFill="1" applyBorder="1" applyAlignment="1">
      <alignment horizontal="right" vertical="center"/>
    </xf>
    <xf numFmtId="0" fontId="2" fillId="0" borderId="89"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4" xfId="0" applyFont="1" applyBorder="1" applyAlignment="1">
      <alignment horizontal="left" vertical="center" wrapText="1"/>
    </xf>
    <xf numFmtId="0" fontId="6" fillId="0" borderId="106" xfId="17" applyBorder="1" applyAlignment="1" applyProtection="1"/>
    <xf numFmtId="0" fontId="113" fillId="0" borderId="0" xfId="0" applyFont="1" applyAlignment="1">
      <alignment horizontal="left" vertical="top" wrapText="1"/>
    </xf>
    <xf numFmtId="0" fontId="0" fillId="0" borderId="106" xfId="0" applyBorder="1"/>
    <xf numFmtId="0" fontId="2" fillId="0" borderId="106" xfId="0" applyFont="1" applyBorder="1" applyAlignment="1">
      <alignment horizontal="center" vertical="center" wrapText="1"/>
    </xf>
    <xf numFmtId="0" fontId="111" fillId="0" borderId="106" xfId="0" applyFont="1" applyBorder="1" applyAlignment="1">
      <alignment horizontal="center" vertical="center"/>
    </xf>
    <xf numFmtId="0" fontId="0" fillId="0" borderId="106" xfId="0" applyBorder="1" applyAlignment="1">
      <alignment horizontal="center"/>
    </xf>
    <xf numFmtId="0" fontId="124" fillId="3" borderId="106" xfId="20966" applyFont="1" applyFill="1" applyBorder="1" applyAlignment="1">
      <alignment horizontal="left" vertical="center" wrapText="1"/>
    </xf>
    <xf numFmtId="0" fontId="125" fillId="0" borderId="106" xfId="20966" applyFont="1" applyBorder="1" applyAlignment="1">
      <alignment horizontal="left" vertical="center" wrapText="1" indent="1"/>
    </xf>
    <xf numFmtId="0" fontId="126" fillId="3" borderId="116" xfId="0" applyFont="1" applyFill="1" applyBorder="1" applyAlignment="1">
      <alignment horizontal="left" vertical="center" wrapText="1"/>
    </xf>
    <xf numFmtId="0" fontId="125" fillId="3" borderId="106" xfId="20966" applyFont="1" applyFill="1" applyBorder="1" applyAlignment="1">
      <alignment horizontal="left" vertical="center" wrapText="1" indent="1"/>
    </xf>
    <xf numFmtId="0" fontId="124" fillId="0" borderId="116" xfId="0" applyFont="1" applyBorder="1" applyAlignment="1">
      <alignment horizontal="left" vertical="center" wrapText="1"/>
    </xf>
    <xf numFmtId="0" fontId="126" fillId="0" borderId="116" xfId="0" applyFont="1" applyBorder="1" applyAlignment="1">
      <alignment horizontal="left" vertical="center" wrapText="1"/>
    </xf>
    <xf numFmtId="0" fontId="126" fillId="0" borderId="116" xfId="0" applyFont="1" applyBorder="1" applyAlignment="1">
      <alignment vertical="center" wrapText="1"/>
    </xf>
    <xf numFmtId="0" fontId="127" fillId="0" borderId="116" xfId="0" applyFont="1" applyBorder="1" applyAlignment="1">
      <alignment horizontal="left" vertical="center" wrapText="1" indent="1"/>
    </xf>
    <xf numFmtId="0" fontId="127" fillId="3" borderId="116" xfId="0" applyFont="1" applyFill="1" applyBorder="1" applyAlignment="1">
      <alignment horizontal="left" vertical="center" wrapText="1" indent="1"/>
    </xf>
    <xf numFmtId="0" fontId="126" fillId="3" borderId="117" xfId="0" applyFont="1" applyFill="1" applyBorder="1" applyAlignment="1">
      <alignment horizontal="left" vertical="center" wrapText="1"/>
    </xf>
    <xf numFmtId="0" fontId="127" fillId="0" borderId="106" xfId="20966" applyFont="1" applyBorder="1" applyAlignment="1">
      <alignment horizontal="left" vertical="center" wrapText="1" indent="1"/>
    </xf>
    <xf numFmtId="0" fontId="126" fillId="0" borderId="106" xfId="0" applyFont="1" applyBorder="1" applyAlignment="1">
      <alignment horizontal="left" vertical="center" wrapText="1"/>
    </xf>
    <xf numFmtId="0" fontId="128" fillId="0" borderId="106" xfId="20966" applyFont="1" applyBorder="1" applyAlignment="1">
      <alignment horizontal="center" vertical="center" wrapText="1"/>
    </xf>
    <xf numFmtId="0" fontId="126" fillId="3" borderId="118" xfId="0" applyFont="1" applyFill="1" applyBorder="1" applyAlignment="1">
      <alignment horizontal="left" vertical="center" wrapText="1"/>
    </xf>
    <xf numFmtId="0" fontId="0" fillId="0" borderId="119" xfId="0" applyBorder="1"/>
    <xf numFmtId="0" fontId="0" fillId="0" borderId="119" xfId="0" applyBorder="1" applyAlignment="1">
      <alignment horizontal="center"/>
    </xf>
    <xf numFmtId="0" fontId="125" fillId="3" borderId="119" xfId="20966" applyFont="1" applyFill="1" applyBorder="1" applyAlignment="1">
      <alignment horizontal="left" vertical="center" wrapText="1" indent="1"/>
    </xf>
    <xf numFmtId="0" fontId="125" fillId="3" borderId="116" xfId="0" applyFont="1" applyFill="1" applyBorder="1" applyAlignment="1">
      <alignment horizontal="left" vertical="center" wrapText="1" indent="1"/>
    </xf>
    <xf numFmtId="0" fontId="125" fillId="0" borderId="119" xfId="20966" applyFont="1" applyBorder="1" applyAlignment="1">
      <alignment horizontal="left" vertical="center" wrapText="1" indent="1"/>
    </xf>
    <xf numFmtId="0" fontId="125" fillId="0" borderId="116" xfId="0" applyFont="1" applyBorder="1" applyAlignment="1">
      <alignment horizontal="left" vertical="center" wrapText="1" indent="1"/>
    </xf>
    <xf numFmtId="0" fontId="125" fillId="0" borderId="117" xfId="0" applyFont="1" applyBorder="1" applyAlignment="1">
      <alignment horizontal="left" vertical="center" wrapText="1" indent="1"/>
    </xf>
    <xf numFmtId="0" fontId="126" fillId="0" borderId="119" xfId="20966" applyFont="1" applyBorder="1" applyAlignment="1">
      <alignment horizontal="left" vertical="center" wrapText="1"/>
    </xf>
    <xf numFmtId="0" fontId="126" fillId="0" borderId="119" xfId="0" applyFont="1" applyBorder="1" applyAlignment="1">
      <alignment vertical="center" wrapText="1"/>
    </xf>
    <xf numFmtId="0" fontId="128" fillId="0" borderId="119" xfId="20966" applyFont="1" applyBorder="1" applyAlignment="1">
      <alignment horizontal="center" vertical="center" wrapText="1"/>
    </xf>
    <xf numFmtId="0" fontId="126" fillId="3" borderId="119" xfId="20966" applyFont="1" applyFill="1" applyBorder="1" applyAlignment="1">
      <alignment horizontal="left" vertical="center" wrapText="1"/>
    </xf>
    <xf numFmtId="0" fontId="129" fillId="0" borderId="0" xfId="0" applyFont="1" applyAlignment="1">
      <alignment horizontal="justify"/>
    </xf>
    <xf numFmtId="0" fontId="126" fillId="0" borderId="119"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9" xfId="0" applyFont="1" applyBorder="1" applyAlignment="1">
      <alignment horizontal="center" vertical="center" wrapText="1"/>
    </xf>
    <xf numFmtId="0" fontId="0" fillId="0" borderId="119" xfId="0" applyBorder="1" applyAlignment="1">
      <alignment horizontal="center" vertical="center"/>
    </xf>
    <xf numFmtId="0" fontId="126" fillId="0" borderId="124" xfId="0" applyFont="1" applyBorder="1" applyAlignment="1">
      <alignment horizontal="justify" vertical="center" wrapText="1"/>
    </xf>
    <xf numFmtId="0" fontId="126" fillId="0" borderId="116" xfId="0" applyFont="1" applyBorder="1" applyAlignment="1">
      <alignment horizontal="justify" vertical="center" wrapText="1"/>
    </xf>
    <xf numFmtId="0" fontId="124" fillId="0" borderId="116" xfId="0" applyFont="1" applyBorder="1" applyAlignment="1">
      <alignment horizontal="justify" vertical="center" wrapText="1"/>
    </xf>
    <xf numFmtId="0" fontId="126" fillId="3" borderId="116" xfId="0" applyFont="1" applyFill="1" applyBorder="1" applyAlignment="1">
      <alignment horizontal="justify" vertical="center" wrapText="1"/>
    </xf>
    <xf numFmtId="0" fontId="126" fillId="0" borderId="117" xfId="0" applyFont="1" applyBorder="1" applyAlignment="1">
      <alignment horizontal="justify" vertical="center" wrapText="1"/>
    </xf>
    <xf numFmtId="0" fontId="126" fillId="0" borderId="118" xfId="0" applyFont="1" applyBorder="1" applyAlignment="1">
      <alignment horizontal="justify" vertical="center" wrapText="1"/>
    </xf>
    <xf numFmtId="0" fontId="124" fillId="0" borderId="116" xfId="0" applyFont="1" applyBorder="1" applyAlignment="1">
      <alignment vertical="center" wrapText="1"/>
    </xf>
    <xf numFmtId="0" fontId="125" fillId="0" borderId="116" xfId="0" applyFont="1" applyBorder="1" applyAlignment="1">
      <alignment horizontal="left" vertical="center" wrapText="1"/>
    </xf>
    <xf numFmtId="0" fontId="126" fillId="0" borderId="125" xfId="0" applyFont="1" applyBorder="1" applyAlignment="1">
      <alignment vertical="center" wrapText="1"/>
    </xf>
    <xf numFmtId="0" fontId="126" fillId="3" borderId="116" xfId="0" applyFont="1" applyFill="1" applyBorder="1" applyAlignment="1">
      <alignment vertical="center" wrapText="1"/>
    </xf>
    <xf numFmtId="0" fontId="104" fillId="0" borderId="122" xfId="0" applyFont="1" applyBorder="1" applyAlignment="1">
      <alignment vertical="center" wrapText="1"/>
    </xf>
    <xf numFmtId="193" fontId="94" fillId="0" borderId="119" xfId="0" applyNumberFormat="1" applyFont="1" applyBorder="1" applyAlignment="1">
      <alignment horizontal="right"/>
    </xf>
    <xf numFmtId="0" fontId="2" fillId="0" borderId="122" xfId="0" applyFont="1" applyBorder="1" applyAlignment="1">
      <alignment horizontal="left" vertical="center" wrapText="1" indent="4"/>
    </xf>
    <xf numFmtId="0" fontId="45" fillId="0" borderId="122" xfId="0" applyFont="1" applyBorder="1" applyAlignment="1">
      <alignment vertical="center" wrapText="1"/>
    </xf>
    <xf numFmtId="0" fontId="2" fillId="0" borderId="119" xfId="0" applyFont="1" applyBorder="1" applyAlignment="1" applyProtection="1">
      <alignment horizontal="left" vertical="center" indent="11"/>
      <protection locked="0"/>
    </xf>
    <xf numFmtId="0" fontId="46" fillId="0" borderId="119" xfId="0" applyFont="1" applyBorder="1" applyAlignment="1" applyProtection="1">
      <alignment horizontal="left" vertical="center" indent="17"/>
      <protection locked="0"/>
    </xf>
    <xf numFmtId="0" fontId="111" fillId="0" borderId="119" xfId="0" applyFont="1" applyBorder="1" applyAlignment="1">
      <alignment vertical="center"/>
    </xf>
    <xf numFmtId="0" fontId="95" fillId="0" borderId="119" xfId="0" applyFont="1" applyBorder="1" applyAlignment="1">
      <alignment vertical="center" wrapText="1"/>
    </xf>
    <xf numFmtId="0" fontId="96" fillId="0" borderId="122" xfId="0" applyFont="1" applyBorder="1" applyAlignment="1">
      <alignment horizontal="left" vertical="center" wrapText="1"/>
    </xf>
    <xf numFmtId="0" fontId="2" fillId="0" borderId="122" xfId="0" applyFont="1" applyBorder="1" applyAlignment="1">
      <alignment horizontal="left" vertical="center" wrapText="1"/>
    </xf>
    <xf numFmtId="193" fontId="94" fillId="0" borderId="0" xfId="0" applyNumberFormat="1" applyFont="1" applyAlignment="1">
      <alignment horizontal="right"/>
    </xf>
    <xf numFmtId="43" fontId="84" fillId="0" borderId="76"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167" fontId="84" fillId="0" borderId="119" xfId="0" applyNumberFormat="1" applyFont="1" applyBorder="1" applyAlignment="1">
      <alignment horizontal="center"/>
    </xf>
    <xf numFmtId="0" fontId="84" fillId="0" borderId="119" xfId="0" applyFont="1" applyBorder="1"/>
    <xf numFmtId="0" fontId="125" fillId="0" borderId="119" xfId="0" applyFont="1" applyBorder="1" applyAlignment="1">
      <alignment horizontal="left" vertical="center" wrapText="1" indent="1"/>
    </xf>
    <xf numFmtId="0" fontId="126" fillId="3" borderId="119" xfId="0" applyFont="1" applyFill="1" applyBorder="1" applyAlignment="1">
      <alignment horizontal="left" vertical="center" wrapText="1"/>
    </xf>
    <xf numFmtId="0" fontId="127" fillId="3" borderId="119" xfId="0" applyFont="1" applyFill="1" applyBorder="1" applyAlignment="1">
      <alignment horizontal="left" vertical="center" wrapText="1" indent="1"/>
    </xf>
    <xf numFmtId="0" fontId="129" fillId="0" borderId="119" xfId="0" applyFont="1" applyBorder="1" applyAlignment="1">
      <alignment horizontal="justify"/>
    </xf>
    <xf numFmtId="167" fontId="86" fillId="0" borderId="119" xfId="0" applyNumberFormat="1" applyFont="1" applyBorder="1" applyAlignment="1">
      <alignment horizontal="center"/>
    </xf>
    <xf numFmtId="167" fontId="86" fillId="0" borderId="52" xfId="0" applyNumberFormat="1" applyFont="1" applyBorder="1" applyAlignment="1">
      <alignment horizontal="center"/>
    </xf>
    <xf numFmtId="167" fontId="87" fillId="0" borderId="54" xfId="0" applyNumberFormat="1" applyFont="1" applyBorder="1" applyAlignment="1">
      <alignment horizontal="center"/>
    </xf>
    <xf numFmtId="167" fontId="46" fillId="0" borderId="54" xfId="0" applyNumberFormat="1" applyFont="1" applyBorder="1" applyAlignment="1">
      <alignment horizontal="center"/>
    </xf>
    <xf numFmtId="193" fontId="84" fillId="0" borderId="28" xfId="0" applyNumberFormat="1" applyFont="1" applyBorder="1" applyAlignment="1">
      <alignment horizontal="center" vertical="center"/>
    </xf>
    <xf numFmtId="0" fontId="116" fillId="0" borderId="119" xfId="0" applyFont="1" applyBorder="1"/>
    <xf numFmtId="49" fontId="118" fillId="0" borderId="119" xfId="5" applyNumberFormat="1" applyFont="1" applyBorder="1" applyAlignment="1" applyProtection="1">
      <alignment horizontal="right" vertical="center"/>
      <protection locked="0"/>
    </xf>
    <xf numFmtId="0" fontId="117" fillId="3" borderId="119" xfId="13" applyFont="1" applyFill="1" applyBorder="1" applyAlignment="1" applyProtection="1">
      <alignment horizontal="left" vertical="center" wrapText="1"/>
      <protection locked="0"/>
    </xf>
    <xf numFmtId="49" fontId="117" fillId="3" borderId="119" xfId="5" applyNumberFormat="1" applyFont="1" applyFill="1" applyBorder="1" applyAlignment="1" applyProtection="1">
      <alignment horizontal="right" vertical="center"/>
      <protection locked="0"/>
    </xf>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0" fontId="119" fillId="0" borderId="119" xfId="13" applyFont="1" applyBorder="1" applyAlignment="1" applyProtection="1">
      <alignment horizontal="left" vertical="center" wrapText="1"/>
      <protection locked="0"/>
    </xf>
    <xf numFmtId="0" fontId="116" fillId="0" borderId="119" xfId="0" applyFont="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166" fontId="112" fillId="36" borderId="119" xfId="20965" applyFont="1" applyFill="1" applyBorder="1"/>
    <xf numFmtId="0" fontId="112" fillId="0" borderId="119" xfId="0" applyFont="1" applyBorder="1"/>
    <xf numFmtId="0" fontId="112" fillId="0" borderId="119" xfId="0" applyFont="1" applyBorder="1" applyAlignment="1">
      <alignment horizontal="left" indent="8"/>
    </xf>
    <xf numFmtId="0" fontId="112" fillId="0" borderId="119" xfId="0" applyFont="1" applyBorder="1" applyAlignment="1">
      <alignment wrapText="1"/>
    </xf>
    <xf numFmtId="0" fontId="116" fillId="0" borderId="0" xfId="0" applyFont="1"/>
    <xf numFmtId="0" fontId="115" fillId="0" borderId="119" xfId="0" applyFont="1" applyBorder="1"/>
    <xf numFmtId="49" fontId="118" fillId="0" borderId="119" xfId="5" applyNumberFormat="1" applyFont="1" applyBorder="1" applyAlignment="1" applyProtection="1">
      <alignment horizontal="right" vertical="center" wrapText="1"/>
      <protection locked="0"/>
    </xf>
    <xf numFmtId="49" fontId="117" fillId="3" borderId="119" xfId="5" applyNumberFormat="1" applyFont="1" applyFill="1" applyBorder="1" applyAlignment="1" applyProtection="1">
      <alignment horizontal="right" vertical="center" wrapText="1"/>
      <protection locked="0"/>
    </xf>
    <xf numFmtId="49" fontId="117" fillId="0" borderId="119" xfId="5" applyNumberFormat="1" applyFont="1" applyBorder="1" applyAlignment="1" applyProtection="1">
      <alignment horizontal="right" vertical="center" wrapText="1"/>
      <protection locked="0"/>
    </xf>
    <xf numFmtId="0" fontId="112" fillId="0" borderId="119"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119"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19" xfId="0" applyFont="1" applyBorder="1" applyAlignment="1">
      <alignment horizontal="left" vertical="center" wrapText="1"/>
    </xf>
    <xf numFmtId="0" fontId="115" fillId="0" borderId="119" xfId="0" applyFont="1" applyBorder="1" applyAlignment="1">
      <alignment horizontal="left" wrapText="1" indent="1"/>
    </xf>
    <xf numFmtId="0" fontId="115" fillId="0" borderId="119" xfId="0" applyFont="1" applyBorder="1" applyAlignment="1">
      <alignment horizontal="left" vertical="center" indent="1"/>
    </xf>
    <xf numFmtId="0" fontId="113" fillId="0" borderId="119" xfId="0" applyFont="1" applyBorder="1"/>
    <xf numFmtId="0" fontId="112"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4"/>
    </xf>
    <xf numFmtId="0" fontId="112" fillId="0" borderId="119" xfId="0" applyFont="1" applyBorder="1" applyAlignment="1">
      <alignment horizontal="left" indent="3"/>
    </xf>
    <xf numFmtId="0" fontId="115" fillId="0" borderId="119" xfId="0" applyFont="1" applyBorder="1" applyAlignment="1">
      <alignment horizontal="left" indent="1"/>
    </xf>
    <xf numFmtId="0" fontId="113" fillId="78" borderId="119" xfId="0" applyFont="1" applyFill="1" applyBorder="1"/>
    <xf numFmtId="0" fontId="116" fillId="0" borderId="7" xfId="0" applyFont="1" applyBorder="1"/>
    <xf numFmtId="0" fontId="113" fillId="0" borderId="119" xfId="0" applyFont="1" applyBorder="1" applyAlignment="1">
      <alignment horizontal="left" wrapText="1" indent="2"/>
    </xf>
    <xf numFmtId="0" fontId="113" fillId="0" borderId="119" xfId="0" applyFont="1" applyBorder="1" applyAlignment="1">
      <alignment horizontal="left" wrapText="1"/>
    </xf>
    <xf numFmtId="0" fontId="115" fillId="76" borderId="119" xfId="0" applyFont="1" applyFill="1" applyBorder="1"/>
    <xf numFmtId="0" fontId="112" fillId="0" borderId="119"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98" xfId="0" applyFont="1" applyBorder="1" applyAlignment="1">
      <alignment horizontal="center" vertical="center" wrapText="1"/>
    </xf>
    <xf numFmtId="0" fontId="112" fillId="0" borderId="122" xfId="0" applyFont="1" applyBorder="1" applyAlignment="1">
      <alignment horizontal="center" vertical="center" wrapText="1"/>
    </xf>
    <xf numFmtId="0" fontId="112" fillId="0" borderId="99" xfId="0" applyFont="1" applyBorder="1" applyAlignment="1">
      <alignment horizontal="center" vertical="center" wrapText="1"/>
    </xf>
    <xf numFmtId="0" fontId="112" fillId="0" borderId="20" xfId="0" applyFont="1" applyBorder="1"/>
    <xf numFmtId="0" fontId="112" fillId="0" borderId="19" xfId="0" applyFont="1" applyBorder="1"/>
    <xf numFmtId="0" fontId="112" fillId="0" borderId="22" xfId="0" applyFont="1" applyBorder="1"/>
    <xf numFmtId="49" fontId="112" fillId="0" borderId="20" xfId="0" applyNumberFormat="1" applyFont="1" applyBorder="1" applyAlignment="1">
      <alignment horizontal="left" wrapText="1" indent="1"/>
    </xf>
    <xf numFmtId="0" fontId="112" fillId="0" borderId="18" xfId="0" applyFont="1" applyBorder="1" applyAlignment="1">
      <alignment horizontal="left" wrapText="1" indent="1"/>
    </xf>
    <xf numFmtId="0" fontId="112" fillId="0" borderId="77" xfId="0" applyFont="1" applyBorder="1"/>
    <xf numFmtId="0" fontId="112" fillId="0" borderId="122" xfId="0" applyFont="1" applyBorder="1"/>
    <xf numFmtId="49" fontId="112" fillId="0" borderId="77" xfId="0" applyNumberFormat="1" applyFont="1" applyBorder="1" applyAlignment="1">
      <alignment horizontal="left" wrapText="1" indent="1"/>
    </xf>
    <xf numFmtId="0" fontId="112" fillId="0" borderId="15" xfId="0" applyFont="1" applyBorder="1" applyAlignment="1">
      <alignment horizontal="left" wrapText="1" indent="1"/>
    </xf>
    <xf numFmtId="49" fontId="112" fillId="0" borderId="15" xfId="0" applyNumberFormat="1" applyFont="1" applyBorder="1" applyAlignment="1">
      <alignment horizontal="left" wrapText="1" indent="3"/>
    </xf>
    <xf numFmtId="49" fontId="112" fillId="0" borderId="77" xfId="0" applyNumberFormat="1" applyFont="1" applyBorder="1" applyAlignment="1">
      <alignment horizontal="left" wrapText="1" indent="3"/>
    </xf>
    <xf numFmtId="49" fontId="112" fillId="0" borderId="15" xfId="0" applyNumberFormat="1" applyFont="1" applyBorder="1" applyAlignment="1">
      <alignment horizontal="left" wrapText="1" indent="2"/>
    </xf>
    <xf numFmtId="49" fontId="112" fillId="0" borderId="77" xfId="0" applyNumberFormat="1" applyFont="1" applyBorder="1" applyAlignment="1">
      <alignment horizontal="left" wrapText="1" indent="2"/>
    </xf>
    <xf numFmtId="49" fontId="112" fillId="0" borderId="77" xfId="0" applyNumberFormat="1" applyFont="1" applyBorder="1" applyAlignment="1">
      <alignment horizontal="left" vertical="top" wrapText="1" indent="2"/>
    </xf>
    <xf numFmtId="0" fontId="112" fillId="79" borderId="77" xfId="0" applyFont="1" applyFill="1" applyBorder="1"/>
    <xf numFmtId="0" fontId="112" fillId="79" borderId="119" xfId="0" applyFont="1" applyFill="1" applyBorder="1"/>
    <xf numFmtId="0" fontId="112" fillId="79" borderId="122" xfId="0" applyFont="1" applyFill="1" applyBorder="1"/>
    <xf numFmtId="0" fontId="112" fillId="79" borderId="15" xfId="0" applyFont="1" applyFill="1" applyBorder="1"/>
    <xf numFmtId="49" fontId="112" fillId="0" borderId="77" xfId="0" applyNumberFormat="1" applyFont="1" applyBorder="1" applyAlignment="1">
      <alignment horizontal="left" indent="1"/>
    </xf>
    <xf numFmtId="0" fontId="112" fillId="0" borderId="15" xfId="0" applyFont="1" applyBorder="1" applyAlignment="1">
      <alignment horizontal="left" indent="1"/>
    </xf>
    <xf numFmtId="49" fontId="112" fillId="0" borderId="15" xfId="0" applyNumberFormat="1" applyFont="1" applyBorder="1" applyAlignment="1">
      <alignment horizontal="left" indent="1"/>
    </xf>
    <xf numFmtId="49" fontId="112" fillId="0" borderId="15" xfId="0" applyNumberFormat="1" applyFont="1" applyBorder="1" applyAlignment="1">
      <alignment horizontal="left" indent="3"/>
    </xf>
    <xf numFmtId="49" fontId="112" fillId="0" borderId="77" xfId="0" applyNumberFormat="1" applyFont="1" applyBorder="1" applyAlignment="1">
      <alignment horizontal="left" indent="3"/>
    </xf>
    <xf numFmtId="0" fontId="112" fillId="0" borderId="15" xfId="0" applyFont="1" applyBorder="1" applyAlignment="1">
      <alignment horizontal="left" indent="2"/>
    </xf>
    <xf numFmtId="0" fontId="112" fillId="0" borderId="77" xfId="0" applyFont="1" applyBorder="1" applyAlignment="1">
      <alignment horizontal="left" indent="2"/>
    </xf>
    <xf numFmtId="0" fontId="112" fillId="0" borderId="77" xfId="0" applyFont="1" applyBorder="1" applyAlignment="1">
      <alignment horizontal="left" indent="1"/>
    </xf>
    <xf numFmtId="0" fontId="115" fillId="0" borderId="15" xfId="0" applyFont="1" applyBorder="1"/>
    <xf numFmtId="0" fontId="115" fillId="0" borderId="60" xfId="0" applyFont="1" applyBorder="1"/>
    <xf numFmtId="0" fontId="112" fillId="0" borderId="63" xfId="0" applyFont="1" applyBorder="1"/>
    <xf numFmtId="0" fontId="112" fillId="0" borderId="71" xfId="0" applyFont="1" applyBorder="1" applyAlignment="1">
      <alignment horizontal="center" vertical="center" wrapText="1"/>
    </xf>
    <xf numFmtId="0" fontId="112" fillId="0" borderId="77" xfId="0" applyFont="1" applyBorder="1" applyAlignment="1">
      <alignment horizontal="center" vertical="center" wrapText="1"/>
    </xf>
    <xf numFmtId="0" fontId="112" fillId="0" borderId="0" xfId="0" applyFont="1" applyAlignment="1">
      <alignment horizontal="left"/>
    </xf>
    <xf numFmtId="0" fontId="115" fillId="0" borderId="119" xfId="0" applyFont="1" applyBorder="1" applyAlignment="1">
      <alignment horizontal="left" vertical="center" wrapText="1"/>
    </xf>
    <xf numFmtId="0" fontId="117" fillId="0" borderId="0" xfId="0" applyFont="1"/>
    <xf numFmtId="0" fontId="94" fillId="0" borderId="0" xfId="0" applyFont="1" applyAlignment="1">
      <alignment wrapText="1"/>
    </xf>
    <xf numFmtId="0" fontId="117" fillId="0" borderId="119" xfId="0" applyFont="1" applyBorder="1"/>
    <xf numFmtId="0" fontId="115" fillId="0" borderId="119"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4" xfId="0" applyFont="1" applyBorder="1" applyAlignment="1">
      <alignment horizontal="left" vertical="center" wrapText="1" indent="1" readingOrder="1"/>
    </xf>
    <xf numFmtId="0" fontId="133" fillId="0" borderId="119" xfId="0" applyFont="1" applyBorder="1" applyAlignment="1">
      <alignment horizontal="left" indent="3"/>
    </xf>
    <xf numFmtId="0" fontId="115" fillId="0" borderId="119" xfId="0" applyFont="1" applyBorder="1" applyAlignment="1">
      <alignment vertical="center" wrapText="1" readingOrder="1"/>
    </xf>
    <xf numFmtId="0" fontId="133" fillId="0" borderId="119" xfId="0" applyFont="1" applyBorder="1" applyAlignment="1">
      <alignment horizontal="left" indent="2"/>
    </xf>
    <xf numFmtId="0" fontId="112" fillId="0" borderId="115" xfId="0" applyFont="1" applyBorder="1" applyAlignment="1">
      <alignment vertical="center" wrapText="1" readingOrder="1"/>
    </xf>
    <xf numFmtId="0" fontId="133" fillId="0" borderId="123" xfId="0" applyFont="1" applyBorder="1" applyAlignment="1">
      <alignment horizontal="left" indent="2"/>
    </xf>
    <xf numFmtId="0" fontId="112" fillId="0" borderId="114" xfId="0" applyFont="1" applyBorder="1" applyAlignment="1">
      <alignment vertical="center" wrapText="1" readingOrder="1"/>
    </xf>
    <xf numFmtId="0" fontId="112" fillId="0" borderId="113" xfId="0" applyFont="1" applyBorder="1" applyAlignment="1">
      <alignment vertical="center" wrapText="1" readingOrder="1"/>
    </xf>
    <xf numFmtId="0" fontId="133" fillId="0" borderId="7" xfId="0" applyFont="1" applyBorder="1"/>
    <xf numFmtId="167" fontId="134" fillId="80" borderId="53" xfId="0" applyNumberFormat="1" applyFont="1" applyFill="1" applyBorder="1" applyAlignment="1">
      <alignment horizontal="center"/>
    </xf>
    <xf numFmtId="0" fontId="2" fillId="81" borderId="0" xfId="13" applyFont="1" applyFill="1" applyAlignment="1" applyProtection="1">
      <alignment wrapText="1"/>
      <protection locked="0"/>
    </xf>
    <xf numFmtId="10" fontId="3" fillId="0" borderId="119" xfId="20962" applyNumberFormat="1" applyFont="1" applyFill="1" applyBorder="1" applyAlignment="1" applyProtection="1">
      <alignment horizontal="right" vertical="center" wrapText="1"/>
      <protection locked="0"/>
    </xf>
    <xf numFmtId="3" fontId="103" fillId="0" borderId="91" xfId="0" applyNumberFormat="1" applyFont="1" applyBorder="1" applyAlignment="1">
      <alignment vertical="center" wrapText="1"/>
    </xf>
    <xf numFmtId="9" fontId="84" fillId="0" borderId="17" xfId="0" applyNumberFormat="1" applyFont="1" applyBorder="1"/>
    <xf numFmtId="0" fontId="2" fillId="0" borderId="82" xfId="0" applyFont="1" applyBorder="1" applyAlignment="1">
      <alignment vertical="center"/>
    </xf>
    <xf numFmtId="165" fontId="3" fillId="0" borderId="87" xfId="20962" applyNumberFormat="1" applyFont="1" applyBorder="1" applyAlignment="1">
      <alignment vertical="center"/>
    </xf>
    <xf numFmtId="194" fontId="105" fillId="0" borderId="91" xfId="7" applyNumberFormat="1" applyFont="1" applyFill="1" applyBorder="1" applyAlignment="1" applyProtection="1">
      <alignment horizontal="right" vertical="center"/>
      <protection locked="0"/>
    </xf>
    <xf numFmtId="2" fontId="117" fillId="0" borderId="119" xfId="0" applyNumberFormat="1" applyFont="1" applyBorder="1"/>
    <xf numFmtId="1" fontId="117" fillId="0" borderId="119" xfId="0" applyNumberFormat="1" applyFont="1" applyBorder="1"/>
    <xf numFmtId="2" fontId="0" fillId="0" borderId="119" xfId="0" applyNumberFormat="1" applyBorder="1"/>
    <xf numFmtId="3" fontId="116" fillId="0" borderId="119" xfId="0" applyNumberFormat="1" applyFont="1" applyBorder="1"/>
    <xf numFmtId="4" fontId="116" fillId="0" borderId="119" xfId="0" applyNumberFormat="1" applyFont="1" applyBorder="1"/>
    <xf numFmtId="43" fontId="115" fillId="0" borderId="15" xfId="0" applyNumberFormat="1" applyFont="1" applyBorder="1"/>
    <xf numFmtId="43" fontId="112" fillId="0" borderId="119" xfId="0" applyNumberFormat="1" applyFont="1" applyBorder="1"/>
    <xf numFmtId="10" fontId="117" fillId="0" borderId="119" xfId="0" applyNumberFormat="1" applyFont="1" applyBorder="1"/>
    <xf numFmtId="3" fontId="0" fillId="0" borderId="119" xfId="0" applyNumberFormat="1" applyBorder="1"/>
    <xf numFmtId="43" fontId="3" fillId="0" borderId="76" xfId="0" applyNumberFormat="1" applyFont="1" applyBorder="1" applyAlignment="1">
      <alignment vertical="center"/>
    </xf>
    <xf numFmtId="0" fontId="2" fillId="0" borderId="120" xfId="0" applyFont="1" applyBorder="1" applyAlignment="1">
      <alignment wrapText="1"/>
    </xf>
    <xf numFmtId="0" fontId="84" fillId="0" borderId="80" xfId="0" applyFont="1" applyBorder="1"/>
    <xf numFmtId="4" fontId="112" fillId="0" borderId="119" xfId="0" applyNumberFormat="1" applyFont="1" applyBorder="1"/>
    <xf numFmtId="0" fontId="2" fillId="0" borderId="80" xfId="0" applyFont="1" applyBorder="1"/>
    <xf numFmtId="0" fontId="93" fillId="0" borderId="62" xfId="0" applyFont="1" applyBorder="1" applyAlignment="1">
      <alignment horizontal="left" wrapText="1"/>
    </xf>
    <xf numFmtId="0" fontId="93" fillId="0" borderId="61" xfId="0" applyFont="1" applyBorder="1" applyAlignment="1">
      <alignment horizontal="left" wrapText="1"/>
    </xf>
    <xf numFmtId="0" fontId="93" fillId="0" borderId="127" xfId="0" applyFont="1" applyBorder="1" applyAlignment="1">
      <alignment horizontal="center" vertical="center"/>
    </xf>
    <xf numFmtId="0" fontId="93" fillId="0" borderId="27" xfId="0" applyFont="1" applyBorder="1" applyAlignment="1">
      <alignment horizontal="center" vertical="center"/>
    </xf>
    <xf numFmtId="0" fontId="93" fillId="0" borderId="128" xfId="0" applyFont="1" applyBorder="1" applyAlignment="1">
      <alignment horizontal="center" vertic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06" xfId="0" applyBorder="1" applyAlignment="1">
      <alignment horizontal="center" vertical="center"/>
    </xf>
    <xf numFmtId="0" fontId="121" fillId="0" borderId="107" xfId="0" applyFont="1" applyBorder="1" applyAlignment="1">
      <alignment horizontal="center" vertical="center"/>
    </xf>
    <xf numFmtId="0" fontId="121" fillId="0" borderId="7" xfId="0" applyFont="1" applyBorder="1" applyAlignment="1">
      <alignment horizontal="center" vertical="center"/>
    </xf>
    <xf numFmtId="0" fontId="122" fillId="0" borderId="13" xfId="0" applyFont="1" applyBorder="1" applyAlignment="1">
      <alignment horizontal="center" vertical="center"/>
    </xf>
    <xf numFmtId="0" fontId="122" fillId="0" borderId="14" xfId="0" applyFont="1" applyBorder="1" applyAlignment="1">
      <alignment horizontal="center" vertic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1" fillId="0" borderId="123"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19" xfId="0" applyBorder="1" applyAlignment="1">
      <alignment horizontal="center" vertical="center"/>
    </xf>
    <xf numFmtId="0" fontId="0" fillId="0" borderId="119" xfId="0"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7" xfId="13" applyFont="1" applyFill="1" applyBorder="1" applyAlignment="1" applyProtection="1">
      <alignment horizontal="center" vertical="center" wrapText="1"/>
      <protection locked="0"/>
    </xf>
    <xf numFmtId="0" fontId="98"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0" xfId="0" applyFont="1" applyBorder="1" applyAlignment="1">
      <alignment horizontal="left" vertical="center"/>
    </xf>
    <xf numFmtId="0" fontId="99" fillId="0" borderId="51" xfId="0" applyFont="1" applyBorder="1" applyAlignment="1">
      <alignment horizontal="left" vertical="center"/>
    </xf>
    <xf numFmtId="0" fontId="3" fillId="0" borderId="5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115" fillId="0" borderId="96" xfId="0" applyFont="1" applyBorder="1" applyAlignment="1">
      <alignment horizontal="left" vertical="center" wrapText="1"/>
    </xf>
    <xf numFmtId="0" fontId="115" fillId="0" borderId="97"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2" xfId="0" applyFont="1" applyBorder="1" applyAlignment="1">
      <alignment horizontal="left" vertical="center" wrapText="1"/>
    </xf>
    <xf numFmtId="0" fontId="115" fillId="0" borderId="104" xfId="0" applyFont="1" applyBorder="1" applyAlignment="1">
      <alignment horizontal="left" vertical="center" wrapText="1"/>
    </xf>
    <xf numFmtId="0" fontId="115" fillId="0" borderId="105" xfId="0" applyFont="1" applyBorder="1" applyAlignment="1">
      <alignment horizontal="left" vertical="center" wrapText="1"/>
    </xf>
    <xf numFmtId="0" fontId="116" fillId="0" borderId="98"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0"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71"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98" xfId="0" applyFont="1" applyBorder="1" applyAlignment="1">
      <alignment horizontal="center" vertical="center"/>
    </xf>
    <xf numFmtId="0" fontId="120" fillId="0" borderId="100" xfId="0" applyFont="1" applyBorder="1" applyAlignment="1">
      <alignment horizontal="center" vertical="center"/>
    </xf>
    <xf numFmtId="0" fontId="120" fillId="0" borderId="81" xfId="0" applyFont="1" applyBorder="1" applyAlignment="1">
      <alignment horizontal="center" vertical="center"/>
    </xf>
    <xf numFmtId="0" fontId="120" fillId="0" borderId="71" xfId="0" applyFont="1" applyBorder="1" applyAlignment="1">
      <alignment horizontal="center" vertical="center"/>
    </xf>
    <xf numFmtId="0" fontId="116" fillId="0" borderId="119" xfId="0" applyFont="1" applyBorder="1" applyAlignment="1">
      <alignment horizontal="center" vertical="center" wrapText="1"/>
    </xf>
    <xf numFmtId="0" fontId="112" fillId="0" borderId="122" xfId="0" applyFont="1" applyBorder="1" applyAlignment="1">
      <alignment horizontal="center" vertical="center" wrapText="1"/>
    </xf>
    <xf numFmtId="0" fontId="115" fillId="0" borderId="98" xfId="0" applyFont="1" applyBorder="1" applyAlignment="1">
      <alignment horizontal="center" vertical="center" wrapText="1"/>
    </xf>
    <xf numFmtId="0" fontId="115" fillId="0" borderId="100"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64" xfId="0" applyFont="1" applyBorder="1" applyAlignment="1">
      <alignment horizontal="center" vertical="center" wrapText="1"/>
    </xf>
    <xf numFmtId="0" fontId="115" fillId="0" borderId="81" xfId="0" applyFont="1" applyBorder="1" applyAlignment="1">
      <alignment horizontal="center" vertical="center" wrapText="1"/>
    </xf>
    <xf numFmtId="0" fontId="115" fillId="0" borderId="71" xfId="0" applyFont="1" applyBorder="1" applyAlignment="1">
      <alignment horizontal="center" vertical="center" wrapText="1"/>
    </xf>
    <xf numFmtId="0" fontId="112" fillId="0" borderId="120" xfId="0" applyFont="1" applyBorder="1" applyAlignment="1">
      <alignment horizontal="center" vertical="center" wrapText="1"/>
    </xf>
    <xf numFmtId="0" fontId="112" fillId="0" borderId="121" xfId="0" applyFont="1" applyBorder="1" applyAlignment="1">
      <alignment horizontal="center" vertical="center" wrapText="1"/>
    </xf>
    <xf numFmtId="0" fontId="115" fillId="0" borderId="72"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2" xfId="0" applyFont="1" applyBorder="1" applyAlignment="1">
      <alignment horizontal="center" vertical="center" wrapText="1"/>
    </xf>
    <xf numFmtId="0" fontId="112" fillId="0" borderId="71" xfId="0" applyFont="1" applyBorder="1" applyAlignment="1">
      <alignment horizontal="center" vertical="center" wrapText="1"/>
    </xf>
    <xf numFmtId="0" fontId="115" fillId="0" borderId="50" xfId="0" applyFont="1" applyBorder="1" applyAlignment="1">
      <alignment horizontal="left" vertical="top" wrapText="1"/>
    </xf>
    <xf numFmtId="0" fontId="115" fillId="0" borderId="73" xfId="0" applyFont="1" applyBorder="1" applyAlignment="1">
      <alignment horizontal="left" vertical="top" wrapText="1"/>
    </xf>
    <xf numFmtId="0" fontId="115" fillId="0" borderId="59" xfId="0" applyFont="1" applyBorder="1" applyAlignment="1">
      <alignment horizontal="left" vertical="top" wrapText="1"/>
    </xf>
    <xf numFmtId="0" fontId="115" fillId="0" borderId="88" xfId="0" applyFont="1" applyBorder="1" applyAlignment="1">
      <alignment horizontal="left" vertical="top" wrapText="1"/>
    </xf>
    <xf numFmtId="0" fontId="115" fillId="0" borderId="95" xfId="0" applyFont="1" applyBorder="1" applyAlignment="1">
      <alignment horizontal="left" vertical="top" wrapText="1"/>
    </xf>
    <xf numFmtId="0" fontId="115" fillId="0" borderId="126" xfId="0" applyFont="1" applyBorder="1" applyAlignment="1">
      <alignment horizontal="left" vertical="top" wrapText="1"/>
    </xf>
    <xf numFmtId="0" fontId="115" fillId="0" borderId="82" xfId="0" applyFont="1" applyBorder="1" applyAlignment="1">
      <alignment horizontal="center" vertical="center" wrapText="1"/>
    </xf>
    <xf numFmtId="0" fontId="115" fillId="0" borderId="63" xfId="0" applyFont="1" applyBorder="1" applyAlignment="1">
      <alignment horizontal="center" vertical="center" wrapText="1"/>
    </xf>
    <xf numFmtId="0" fontId="112" fillId="0" borderId="60" xfId="0" applyFont="1" applyBorder="1" applyAlignment="1">
      <alignment horizontal="center" vertical="center" wrapText="1"/>
    </xf>
    <xf numFmtId="0" fontId="112" fillId="0" borderId="65" xfId="0" applyFont="1" applyBorder="1" applyAlignment="1">
      <alignment horizontal="center" vertical="center" wrapText="1"/>
    </xf>
    <xf numFmtId="0" fontId="112" fillId="0" borderId="24" xfId="0" applyFont="1" applyBorder="1" applyAlignment="1">
      <alignment horizontal="center" vertical="center" wrapText="1"/>
    </xf>
    <xf numFmtId="0" fontId="112" fillId="0" borderId="25" xfId="0" applyFont="1" applyBorder="1" applyAlignment="1">
      <alignment horizontal="center" vertical="center" wrapText="1"/>
    </xf>
    <xf numFmtId="0" fontId="112" fillId="0" borderId="98" xfId="0" applyFont="1" applyBorder="1" applyAlignment="1">
      <alignment horizontal="center" vertical="top" wrapText="1"/>
    </xf>
    <xf numFmtId="0" fontId="112" fillId="0" borderId="99" xfId="0" applyFont="1" applyBorder="1" applyAlignment="1">
      <alignment horizontal="center" vertical="top" wrapText="1"/>
    </xf>
    <xf numFmtId="0" fontId="112" fillId="0" borderId="121" xfId="0" applyFont="1" applyBorder="1" applyAlignment="1">
      <alignment horizontal="center" vertical="top" wrapText="1"/>
    </xf>
    <xf numFmtId="0" fontId="112" fillId="0" borderId="122" xfId="0" applyFont="1" applyBorder="1" applyAlignment="1">
      <alignment horizontal="center" vertical="top" wrapText="1"/>
    </xf>
    <xf numFmtId="0" fontId="132" fillId="0" borderId="111" xfId="0" applyFont="1" applyBorder="1" applyAlignment="1">
      <alignment horizontal="left" vertical="top" wrapText="1"/>
    </xf>
    <xf numFmtId="0" fontId="132" fillId="0" borderId="112" xfId="0" applyFont="1" applyBorder="1" applyAlignment="1">
      <alignment horizontal="left" vertical="top" wrapText="1"/>
    </xf>
    <xf numFmtId="0" fontId="118" fillId="0" borderId="98" xfId="0" applyFont="1" applyBorder="1" applyAlignment="1">
      <alignment horizontal="center" vertical="center"/>
    </xf>
    <xf numFmtId="0" fontId="118" fillId="0" borderId="100" xfId="0" applyFont="1" applyBorder="1" applyAlignment="1">
      <alignment horizontal="center" vertical="center"/>
    </xf>
    <xf numFmtId="0" fontId="118" fillId="0" borderId="81" xfId="0" applyFont="1" applyBorder="1" applyAlignment="1">
      <alignment horizontal="center" vertical="center"/>
    </xf>
    <xf numFmtId="0" fontId="118" fillId="0" borderId="71" xfId="0" applyFont="1" applyBorder="1" applyAlignment="1">
      <alignment horizontal="center" vertical="center"/>
    </xf>
    <xf numFmtId="0" fontId="117" fillId="0" borderId="119" xfId="0" applyFont="1" applyBorder="1" applyAlignment="1">
      <alignment horizontal="center" vertical="center" wrapText="1"/>
    </xf>
    <xf numFmtId="0" fontId="117" fillId="0" borderId="123" xfId="0" applyFont="1" applyBorder="1" applyAlignment="1">
      <alignment horizontal="center" vertical="center" wrapText="1"/>
    </xf>
    <xf numFmtId="10" fontId="85" fillId="0" borderId="0" xfId="0" applyNumberFormat="1" applyFont="1"/>
    <xf numFmtId="164" fontId="85" fillId="0" borderId="0" xfId="7" applyNumberFormat="1" applyFont="1"/>
    <xf numFmtId="10" fontId="84" fillId="0" borderId="0" xfId="0" applyNumberFormat="1" applyFont="1"/>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5"/>
  <sheetViews>
    <sheetView zoomScaleNormal="100" workbookViewId="0">
      <selection activeCell="C14" sqref="C14"/>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3"/>
      <c r="B1" s="139" t="s">
        <v>222</v>
      </c>
      <c r="C1" s="103"/>
    </row>
    <row r="2" spans="1:3">
      <c r="A2" s="140">
        <v>1</v>
      </c>
      <c r="B2" s="250" t="s">
        <v>223</v>
      </c>
      <c r="C2" s="39" t="s">
        <v>712</v>
      </c>
    </row>
    <row r="3" spans="1:3">
      <c r="A3" s="140">
        <v>2</v>
      </c>
      <c r="B3" s="251" t="s">
        <v>219</v>
      </c>
      <c r="C3" s="39" t="s">
        <v>716</v>
      </c>
    </row>
    <row r="4" spans="1:3">
      <c r="A4" s="140">
        <v>3</v>
      </c>
      <c r="B4" s="252" t="s">
        <v>224</v>
      </c>
      <c r="C4" s="39" t="s">
        <v>717</v>
      </c>
    </row>
    <row r="5" spans="1:3">
      <c r="A5" s="141">
        <v>4</v>
      </c>
      <c r="B5" s="253" t="s">
        <v>220</v>
      </c>
      <c r="C5" s="39" t="s">
        <v>718</v>
      </c>
    </row>
    <row r="6" spans="1:3" s="142" customFormat="1" ht="45.75" customHeight="1">
      <c r="A6" s="543" t="s">
        <v>296</v>
      </c>
      <c r="B6" s="544"/>
      <c r="C6" s="544"/>
    </row>
    <row r="7" spans="1:3" ht="15">
      <c r="A7" s="143" t="s">
        <v>29</v>
      </c>
      <c r="B7" s="139" t="s">
        <v>221</v>
      </c>
    </row>
    <row r="8" spans="1:3">
      <c r="A8" s="103">
        <v>1</v>
      </c>
      <c r="B8" s="173" t="s">
        <v>20</v>
      </c>
    </row>
    <row r="9" spans="1:3">
      <c r="A9" s="103">
        <v>2</v>
      </c>
      <c r="B9" s="174" t="s">
        <v>21</v>
      </c>
    </row>
    <row r="10" spans="1:3">
      <c r="A10" s="103">
        <v>3</v>
      </c>
      <c r="B10" s="174" t="s">
        <v>22</v>
      </c>
    </row>
    <row r="11" spans="1:3">
      <c r="A11" s="103">
        <v>4</v>
      </c>
      <c r="B11" s="174" t="s">
        <v>23</v>
      </c>
    </row>
    <row r="12" spans="1:3">
      <c r="A12" s="103">
        <v>5</v>
      </c>
      <c r="B12" s="174" t="s">
        <v>24</v>
      </c>
    </row>
    <row r="13" spans="1:3">
      <c r="A13" s="103">
        <v>6</v>
      </c>
      <c r="B13" s="175" t="s">
        <v>231</v>
      </c>
    </row>
    <row r="14" spans="1:3">
      <c r="A14" s="103">
        <v>7</v>
      </c>
      <c r="B14" s="174" t="s">
        <v>225</v>
      </c>
    </row>
    <row r="15" spans="1:3">
      <c r="A15" s="103">
        <v>8</v>
      </c>
      <c r="B15" s="174" t="s">
        <v>226</v>
      </c>
    </row>
    <row r="16" spans="1:3">
      <c r="A16" s="103">
        <v>9</v>
      </c>
      <c r="B16" s="174" t="s">
        <v>25</v>
      </c>
    </row>
    <row r="17" spans="1:2">
      <c r="A17" s="249" t="s">
        <v>295</v>
      </c>
      <c r="B17" s="248" t="s">
        <v>282</v>
      </c>
    </row>
    <row r="18" spans="1:2">
      <c r="A18" s="103">
        <v>10</v>
      </c>
      <c r="B18" s="174" t="s">
        <v>26</v>
      </c>
    </row>
    <row r="19" spans="1:2">
      <c r="A19" s="103">
        <v>11</v>
      </c>
      <c r="B19" s="175" t="s">
        <v>227</v>
      </c>
    </row>
    <row r="20" spans="1:2">
      <c r="A20" s="103">
        <v>12</v>
      </c>
      <c r="B20" s="175" t="s">
        <v>27</v>
      </c>
    </row>
    <row r="21" spans="1:2">
      <c r="A21" s="298">
        <v>13</v>
      </c>
      <c r="B21" s="299" t="s">
        <v>228</v>
      </c>
    </row>
    <row r="22" spans="1:2">
      <c r="A22" s="298">
        <v>14</v>
      </c>
      <c r="B22" s="300" t="s">
        <v>253</v>
      </c>
    </row>
    <row r="23" spans="1:2">
      <c r="A23" s="298">
        <v>15</v>
      </c>
      <c r="B23" s="301" t="s">
        <v>28</v>
      </c>
    </row>
    <row r="24" spans="1:2">
      <c r="A24" s="298">
        <v>15.1</v>
      </c>
      <c r="B24" s="302" t="s">
        <v>309</v>
      </c>
    </row>
    <row r="25" spans="1:2">
      <c r="A25" s="298">
        <v>16</v>
      </c>
      <c r="B25" s="302" t="s">
        <v>373</v>
      </c>
    </row>
    <row r="26" spans="1:2">
      <c r="A26" s="298">
        <v>17</v>
      </c>
      <c r="B26" s="302" t="s">
        <v>414</v>
      </c>
    </row>
    <row r="27" spans="1:2">
      <c r="A27" s="298">
        <v>18</v>
      </c>
      <c r="B27" s="302" t="s">
        <v>702</v>
      </c>
    </row>
    <row r="28" spans="1:2">
      <c r="A28" s="298">
        <v>19</v>
      </c>
      <c r="B28" s="302" t="s">
        <v>703</v>
      </c>
    </row>
    <row r="29" spans="1:2">
      <c r="A29" s="298">
        <v>20</v>
      </c>
      <c r="B29" s="352" t="s">
        <v>704</v>
      </c>
    </row>
    <row r="30" spans="1:2">
      <c r="A30" s="298">
        <v>21</v>
      </c>
      <c r="B30" s="302" t="s">
        <v>530</v>
      </c>
    </row>
    <row r="31" spans="1:2">
      <c r="A31" s="298">
        <v>22</v>
      </c>
      <c r="B31" s="302" t="s">
        <v>705</v>
      </c>
    </row>
    <row r="32" spans="1:2">
      <c r="A32" s="298">
        <v>23</v>
      </c>
      <c r="B32" s="302" t="s">
        <v>706</v>
      </c>
    </row>
    <row r="33" spans="1:2">
      <c r="A33" s="298">
        <v>24</v>
      </c>
      <c r="B33" s="302" t="s">
        <v>707</v>
      </c>
    </row>
    <row r="34" spans="1:2">
      <c r="A34" s="298">
        <v>25</v>
      </c>
      <c r="B34" s="302" t="s">
        <v>415</v>
      </c>
    </row>
    <row r="35" spans="1:2">
      <c r="A35" s="298">
        <v>26</v>
      </c>
      <c r="B35" s="302"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C56"/>
  <sheetViews>
    <sheetView zoomScale="90" zoomScaleNormal="90" workbookViewId="0">
      <pane xSplit="1" ySplit="5" topLeftCell="B6" activePane="bottomRight" state="frozen"/>
      <selection activeCell="B6" sqref="B6"/>
      <selection pane="topRight" activeCell="B6" sqref="B6"/>
      <selection pane="bottomLeft" activeCell="B6" sqref="B6"/>
      <selection pane="bottomRight" activeCell="B6" sqref="B6"/>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Info!C2</f>
        <v>Terabank</v>
      </c>
    </row>
    <row r="2" spans="1:3" s="2" customFormat="1" ht="15.75" customHeight="1">
      <c r="A2" s="2" t="s">
        <v>31</v>
      </c>
      <c r="B2" s="309">
        <f>'1. key ratios'!B2</f>
        <v>45199</v>
      </c>
    </row>
    <row r="3" spans="1:3" s="2" customFormat="1" ht="15.75" customHeight="1"/>
    <row r="4" spans="1:3" ht="13.5" thickBot="1">
      <c r="A4" s="4" t="s">
        <v>143</v>
      </c>
      <c r="B4" s="85" t="s">
        <v>142</v>
      </c>
    </row>
    <row r="5" spans="1:3">
      <c r="A5" s="44" t="s">
        <v>6</v>
      </c>
      <c r="B5" s="45"/>
      <c r="C5" s="46" t="s">
        <v>35</v>
      </c>
    </row>
    <row r="6" spans="1:3">
      <c r="A6" s="47">
        <v>1</v>
      </c>
      <c r="B6" s="48" t="s">
        <v>141</v>
      </c>
      <c r="C6" s="49">
        <v>247713563</v>
      </c>
    </row>
    <row r="7" spans="1:3">
      <c r="A7" s="47">
        <v>2</v>
      </c>
      <c r="B7" s="50" t="s">
        <v>140</v>
      </c>
      <c r="C7" s="51">
        <v>121372000</v>
      </c>
    </row>
    <row r="8" spans="1:3">
      <c r="A8" s="47">
        <v>3</v>
      </c>
      <c r="B8" s="52" t="s">
        <v>139</v>
      </c>
      <c r="C8" s="51">
        <v>0</v>
      </c>
    </row>
    <row r="9" spans="1:3">
      <c r="A9" s="47">
        <v>4</v>
      </c>
      <c r="B9" s="52" t="s">
        <v>138</v>
      </c>
      <c r="C9" s="51">
        <v>0</v>
      </c>
    </row>
    <row r="10" spans="1:3">
      <c r="A10" s="47">
        <v>5</v>
      </c>
      <c r="B10" s="52" t="s">
        <v>137</v>
      </c>
      <c r="C10" s="51">
        <v>0</v>
      </c>
    </row>
    <row r="11" spans="1:3">
      <c r="A11" s="47">
        <v>6</v>
      </c>
      <c r="B11" s="53" t="s">
        <v>136</v>
      </c>
      <c r="C11" s="51">
        <v>126341563</v>
      </c>
    </row>
    <row r="12" spans="1:3" s="24" customFormat="1">
      <c r="A12" s="47">
        <v>7</v>
      </c>
      <c r="B12" s="48" t="s">
        <v>135</v>
      </c>
      <c r="C12" s="54">
        <v>25082968</v>
      </c>
    </row>
    <row r="13" spans="1:3" s="24" customFormat="1">
      <c r="A13" s="47">
        <v>8</v>
      </c>
      <c r="B13" s="55" t="s">
        <v>134</v>
      </c>
      <c r="C13" s="56">
        <v>0</v>
      </c>
    </row>
    <row r="14" spans="1:3" s="24" customFormat="1" ht="25.5">
      <c r="A14" s="47">
        <v>9</v>
      </c>
      <c r="B14" s="57" t="s">
        <v>133</v>
      </c>
      <c r="C14" s="56">
        <v>0</v>
      </c>
    </row>
    <row r="15" spans="1:3" s="24" customFormat="1">
      <c r="A15" s="47">
        <v>10</v>
      </c>
      <c r="B15" s="58" t="s">
        <v>132</v>
      </c>
      <c r="C15" s="56">
        <v>25082968</v>
      </c>
    </row>
    <row r="16" spans="1:3" s="24" customFormat="1">
      <c r="A16" s="47">
        <v>11</v>
      </c>
      <c r="B16" s="59" t="s">
        <v>131</v>
      </c>
      <c r="C16" s="56">
        <v>0</v>
      </c>
    </row>
    <row r="17" spans="1:3" s="24" customFormat="1">
      <c r="A17" s="47">
        <v>12</v>
      </c>
      <c r="B17" s="58" t="s">
        <v>130</v>
      </c>
      <c r="C17" s="56">
        <v>0</v>
      </c>
    </row>
    <row r="18" spans="1:3" s="24" customFormat="1">
      <c r="A18" s="47">
        <v>13</v>
      </c>
      <c r="B18" s="58" t="s">
        <v>129</v>
      </c>
      <c r="C18" s="56">
        <v>0</v>
      </c>
    </row>
    <row r="19" spans="1:3" s="24" customFormat="1">
      <c r="A19" s="47">
        <v>14</v>
      </c>
      <c r="B19" s="58" t="s">
        <v>128</v>
      </c>
      <c r="C19" s="56">
        <v>0</v>
      </c>
    </row>
    <row r="20" spans="1:3" s="24" customFormat="1">
      <c r="A20" s="47">
        <v>15</v>
      </c>
      <c r="B20" s="58" t="s">
        <v>127</v>
      </c>
      <c r="C20" s="56">
        <v>0</v>
      </c>
    </row>
    <row r="21" spans="1:3" s="24" customFormat="1" ht="25.5">
      <c r="A21" s="47">
        <v>16</v>
      </c>
      <c r="B21" s="57" t="s">
        <v>126</v>
      </c>
      <c r="C21" s="56">
        <v>0</v>
      </c>
    </row>
    <row r="22" spans="1:3" s="24" customFormat="1">
      <c r="A22" s="47">
        <v>17</v>
      </c>
      <c r="B22" s="60" t="s">
        <v>125</v>
      </c>
      <c r="C22" s="56">
        <v>0</v>
      </c>
    </row>
    <row r="23" spans="1:3" s="24" customFormat="1">
      <c r="A23" s="47">
        <v>18</v>
      </c>
      <c r="B23" s="522" t="s">
        <v>553</v>
      </c>
      <c r="C23" s="56">
        <v>0</v>
      </c>
    </row>
    <row r="24" spans="1:3" s="24" customFormat="1">
      <c r="A24" s="47">
        <v>19</v>
      </c>
      <c r="B24" s="57" t="s">
        <v>124</v>
      </c>
      <c r="C24" s="56">
        <v>0</v>
      </c>
    </row>
    <row r="25" spans="1:3" s="24" customFormat="1" ht="25.5">
      <c r="A25" s="47">
        <v>20</v>
      </c>
      <c r="B25" s="57" t="s">
        <v>101</v>
      </c>
      <c r="C25" s="56">
        <v>0</v>
      </c>
    </row>
    <row r="26" spans="1:3" s="24" customFormat="1">
      <c r="A26" s="47">
        <v>21</v>
      </c>
      <c r="B26" s="59" t="s">
        <v>123</v>
      </c>
      <c r="C26" s="56">
        <v>0</v>
      </c>
    </row>
    <row r="27" spans="1:3" s="24" customFormat="1">
      <c r="A27" s="47">
        <v>22</v>
      </c>
      <c r="B27" s="59" t="s">
        <v>122</v>
      </c>
      <c r="C27" s="56">
        <v>0</v>
      </c>
    </row>
    <row r="28" spans="1:3" s="24" customFormat="1">
      <c r="A28" s="47">
        <v>23</v>
      </c>
      <c r="B28" s="59" t="s">
        <v>121</v>
      </c>
      <c r="C28" s="56">
        <v>0</v>
      </c>
    </row>
    <row r="29" spans="1:3" s="24" customFormat="1">
      <c r="A29" s="47">
        <v>24</v>
      </c>
      <c r="B29" s="61" t="s">
        <v>120</v>
      </c>
      <c r="C29" s="54">
        <v>222630595</v>
      </c>
    </row>
    <row r="30" spans="1:3" s="24" customFormat="1">
      <c r="A30" s="62"/>
      <c r="B30" s="63"/>
      <c r="C30" s="56">
        <v>0</v>
      </c>
    </row>
    <row r="31" spans="1:3" s="24" customFormat="1">
      <c r="A31" s="62">
        <v>25</v>
      </c>
      <c r="B31" s="61" t="s">
        <v>119</v>
      </c>
      <c r="C31" s="54">
        <v>34817900</v>
      </c>
    </row>
    <row r="32" spans="1:3" s="24" customFormat="1">
      <c r="A32" s="62">
        <v>26</v>
      </c>
      <c r="B32" s="52" t="s">
        <v>118</v>
      </c>
      <c r="C32" s="64">
        <v>34817900</v>
      </c>
    </row>
    <row r="33" spans="1:3" s="24" customFormat="1">
      <c r="A33" s="62">
        <v>27</v>
      </c>
      <c r="B33" s="65" t="s">
        <v>192</v>
      </c>
      <c r="C33" s="56">
        <v>0</v>
      </c>
    </row>
    <row r="34" spans="1:3" s="24" customFormat="1">
      <c r="A34" s="62">
        <v>28</v>
      </c>
      <c r="B34" s="65" t="s">
        <v>117</v>
      </c>
      <c r="C34" s="56">
        <v>34817900</v>
      </c>
    </row>
    <row r="35" spans="1:3" s="24" customFormat="1">
      <c r="A35" s="62">
        <v>29</v>
      </c>
      <c r="B35" s="52" t="s">
        <v>116</v>
      </c>
      <c r="C35" s="56">
        <v>0</v>
      </c>
    </row>
    <row r="36" spans="1:3" s="24" customFormat="1">
      <c r="A36" s="62">
        <v>30</v>
      </c>
      <c r="B36" s="61" t="s">
        <v>115</v>
      </c>
      <c r="C36" s="54">
        <v>0</v>
      </c>
    </row>
    <row r="37" spans="1:3" s="24" customFormat="1">
      <c r="A37" s="62">
        <v>31</v>
      </c>
      <c r="B37" s="57" t="s">
        <v>114</v>
      </c>
      <c r="C37" s="56">
        <v>0</v>
      </c>
    </row>
    <row r="38" spans="1:3" s="24" customFormat="1">
      <c r="A38" s="62">
        <v>32</v>
      </c>
      <c r="B38" s="58" t="s">
        <v>113</v>
      </c>
      <c r="C38" s="56">
        <v>0</v>
      </c>
    </row>
    <row r="39" spans="1:3" s="24" customFormat="1" ht="25.5">
      <c r="A39" s="62">
        <v>33</v>
      </c>
      <c r="B39" s="57" t="s">
        <v>112</v>
      </c>
      <c r="C39" s="56">
        <v>0</v>
      </c>
    </row>
    <row r="40" spans="1:3" s="24" customFormat="1" ht="25.5">
      <c r="A40" s="62">
        <v>34</v>
      </c>
      <c r="B40" s="57" t="s">
        <v>101</v>
      </c>
      <c r="C40" s="56">
        <v>0</v>
      </c>
    </row>
    <row r="41" spans="1:3" s="24" customFormat="1">
      <c r="A41" s="62">
        <v>35</v>
      </c>
      <c r="B41" s="59" t="s">
        <v>111</v>
      </c>
      <c r="C41" s="56">
        <v>0</v>
      </c>
    </row>
    <row r="42" spans="1:3" s="24" customFormat="1">
      <c r="A42" s="62">
        <v>36</v>
      </c>
      <c r="B42" s="61" t="s">
        <v>110</v>
      </c>
      <c r="C42" s="54">
        <v>34817900</v>
      </c>
    </row>
    <row r="43" spans="1:3" s="24" customFormat="1">
      <c r="A43" s="62"/>
      <c r="B43" s="63"/>
      <c r="C43" s="56">
        <v>0</v>
      </c>
    </row>
    <row r="44" spans="1:3" s="24" customFormat="1">
      <c r="A44" s="62">
        <v>37</v>
      </c>
      <c r="B44" s="66" t="s">
        <v>109</v>
      </c>
      <c r="C44" s="54">
        <v>47981476.469999999</v>
      </c>
    </row>
    <row r="45" spans="1:3" s="24" customFormat="1">
      <c r="A45" s="62">
        <v>38</v>
      </c>
      <c r="B45" s="52" t="s">
        <v>108</v>
      </c>
      <c r="C45" s="56">
        <v>47981476.469999999</v>
      </c>
    </row>
    <row r="46" spans="1:3" s="24" customFormat="1">
      <c r="A46" s="62">
        <v>39</v>
      </c>
      <c r="B46" s="52" t="s">
        <v>107</v>
      </c>
      <c r="C46" s="56">
        <v>0</v>
      </c>
    </row>
    <row r="47" spans="1:3" s="24" customFormat="1">
      <c r="A47" s="62">
        <v>40</v>
      </c>
      <c r="B47" s="52" t="s">
        <v>106</v>
      </c>
      <c r="C47" s="56">
        <v>0</v>
      </c>
    </row>
    <row r="48" spans="1:3" s="24" customFormat="1">
      <c r="A48" s="62">
        <v>41</v>
      </c>
      <c r="B48" s="66" t="s">
        <v>105</v>
      </c>
      <c r="C48" s="54">
        <v>0</v>
      </c>
    </row>
    <row r="49" spans="1:3" s="24" customFormat="1">
      <c r="A49" s="62">
        <v>42</v>
      </c>
      <c r="B49" s="57" t="s">
        <v>104</v>
      </c>
      <c r="C49" s="56">
        <v>0</v>
      </c>
    </row>
    <row r="50" spans="1:3" s="24" customFormat="1">
      <c r="A50" s="62">
        <v>43</v>
      </c>
      <c r="B50" s="58" t="s">
        <v>103</v>
      </c>
      <c r="C50" s="56">
        <v>0</v>
      </c>
    </row>
    <row r="51" spans="1:3" s="24" customFormat="1">
      <c r="A51" s="62">
        <v>44</v>
      </c>
      <c r="B51" s="57" t="s">
        <v>102</v>
      </c>
      <c r="C51" s="56">
        <v>0</v>
      </c>
    </row>
    <row r="52" spans="1:3" s="24" customFormat="1" ht="25.5">
      <c r="A52" s="62">
        <v>45</v>
      </c>
      <c r="B52" s="57" t="s">
        <v>101</v>
      </c>
      <c r="C52" s="56">
        <v>0</v>
      </c>
    </row>
    <row r="53" spans="1:3" s="24" customFormat="1" ht="13.5" thickBot="1">
      <c r="A53" s="62">
        <v>46</v>
      </c>
      <c r="B53" s="67" t="s">
        <v>100</v>
      </c>
      <c r="C53" s="68">
        <v>47981476.469999999</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23"/>
  <sheetViews>
    <sheetView workbookViewId="0"/>
  </sheetViews>
  <sheetFormatPr defaultColWidth="9.140625" defaultRowHeight="12.75"/>
  <cols>
    <col min="1" max="1" width="9.42578125" style="165" bestFit="1" customWidth="1"/>
    <col min="2" max="2" width="59" style="165" customWidth="1"/>
    <col min="3" max="3" width="16.7109375" style="165" bestFit="1" customWidth="1"/>
    <col min="4" max="4" width="13.28515625" style="165" bestFit="1" customWidth="1"/>
    <col min="5" max="16384" width="9.140625" style="165"/>
  </cols>
  <sheetData>
    <row r="1" spans="1:4" ht="15">
      <c r="A1" s="163" t="s">
        <v>30</v>
      </c>
      <c r="B1" s="3" t="str">
        <f>Info!C2</f>
        <v>Terabank</v>
      </c>
    </row>
    <row r="2" spans="1:4" s="163" customFormat="1" ht="15.75" customHeight="1">
      <c r="A2" s="163" t="s">
        <v>31</v>
      </c>
      <c r="B2" s="309">
        <f>'1. key ratios'!B2</f>
        <v>45199</v>
      </c>
    </row>
    <row r="3" spans="1:4" s="163" customFormat="1" ht="15.75" customHeight="1"/>
    <row r="4" spans="1:4" ht="13.5" thickBot="1">
      <c r="A4" s="165" t="s">
        <v>281</v>
      </c>
      <c r="B4" s="241" t="s">
        <v>282</v>
      </c>
    </row>
    <row r="5" spans="1:4" s="170" customFormat="1" ht="12.75" customHeight="1">
      <c r="A5" s="296"/>
      <c r="B5" s="297" t="s">
        <v>285</v>
      </c>
      <c r="C5" s="234" t="s">
        <v>283</v>
      </c>
      <c r="D5" s="235" t="s">
        <v>284</v>
      </c>
    </row>
    <row r="6" spans="1:4" s="242" customFormat="1">
      <c r="A6" s="236">
        <v>1</v>
      </c>
      <c r="B6" s="291" t="s">
        <v>286</v>
      </c>
      <c r="C6" s="291"/>
      <c r="D6" s="237"/>
    </row>
    <row r="7" spans="1:4" s="242" customFormat="1">
      <c r="A7" s="238" t="s">
        <v>272</v>
      </c>
      <c r="B7" s="292" t="s">
        <v>287</v>
      </c>
      <c r="C7" s="287">
        <v>4.4999999999999998E-2</v>
      </c>
      <c r="D7" s="288">
        <v>59775757.398491211</v>
      </c>
    </row>
    <row r="8" spans="1:4" s="242" customFormat="1">
      <c r="A8" s="238" t="s">
        <v>273</v>
      </c>
      <c r="B8" s="292" t="s">
        <v>288</v>
      </c>
      <c r="C8" s="287">
        <v>0.06</v>
      </c>
      <c r="D8" s="288">
        <v>79701009.864654943</v>
      </c>
    </row>
    <row r="9" spans="1:4" s="242" customFormat="1">
      <c r="A9" s="238" t="s">
        <v>274</v>
      </c>
      <c r="B9" s="292" t="s">
        <v>289</v>
      </c>
      <c r="C9" s="287">
        <v>0.08</v>
      </c>
      <c r="D9" s="288">
        <v>106268013.15287328</v>
      </c>
    </row>
    <row r="10" spans="1:4" s="242" customFormat="1">
      <c r="A10" s="236" t="s">
        <v>275</v>
      </c>
      <c r="B10" s="291" t="s">
        <v>290</v>
      </c>
      <c r="C10" s="291"/>
      <c r="D10" s="291"/>
    </row>
    <row r="11" spans="1:4" s="243" customFormat="1">
      <c r="A11" s="239" t="s">
        <v>276</v>
      </c>
      <c r="B11" s="286" t="s">
        <v>356</v>
      </c>
      <c r="C11" s="287">
        <v>2.5000000000000001E-2</v>
      </c>
      <c r="D11" s="288">
        <v>33208754.110272899</v>
      </c>
    </row>
    <row r="12" spans="1:4" s="243" customFormat="1">
      <c r="A12" s="239" t="s">
        <v>277</v>
      </c>
      <c r="B12" s="286" t="s">
        <v>291</v>
      </c>
      <c r="C12" s="287">
        <v>0</v>
      </c>
      <c r="D12" s="288">
        <v>0</v>
      </c>
    </row>
    <row r="13" spans="1:4" s="243" customFormat="1">
      <c r="A13" s="239" t="s">
        <v>278</v>
      </c>
      <c r="B13" s="286" t="s">
        <v>292</v>
      </c>
      <c r="C13" s="287">
        <v>0</v>
      </c>
      <c r="D13" s="288">
        <v>0</v>
      </c>
    </row>
    <row r="14" spans="1:4" s="243" customFormat="1">
      <c r="A14" s="236" t="s">
        <v>279</v>
      </c>
      <c r="B14" s="291" t="s">
        <v>353</v>
      </c>
      <c r="C14" s="291"/>
      <c r="D14" s="291"/>
    </row>
    <row r="15" spans="1:4" s="243" customFormat="1">
      <c r="A15" s="239">
        <v>3.1</v>
      </c>
      <c r="B15" s="286" t="s">
        <v>297</v>
      </c>
      <c r="C15" s="287">
        <v>4.674421623961348E-2</v>
      </c>
      <c r="D15" s="288">
        <v>62092687.327149972</v>
      </c>
    </row>
    <row r="16" spans="1:4" s="243" customFormat="1">
      <c r="A16" s="239">
        <v>3.2</v>
      </c>
      <c r="B16" s="286" t="s">
        <v>298</v>
      </c>
      <c r="C16" s="287">
        <v>5.5741130595492544E-2</v>
      </c>
      <c r="D16" s="288">
        <v>74043739.990972847</v>
      </c>
    </row>
    <row r="17" spans="1:4" s="242" customFormat="1">
      <c r="A17" s="239">
        <v>3.3</v>
      </c>
      <c r="B17" s="286" t="s">
        <v>299</v>
      </c>
      <c r="C17" s="287">
        <v>6.757917580059658E-2</v>
      </c>
      <c r="D17" s="288">
        <v>89768809.285476655</v>
      </c>
    </row>
    <row r="18" spans="1:4" s="170" customFormat="1" ht="12.75" customHeight="1">
      <c r="A18" s="294"/>
      <c r="B18" s="295" t="s">
        <v>352</v>
      </c>
      <c r="C18" s="290" t="s">
        <v>283</v>
      </c>
      <c r="D18" s="293" t="s">
        <v>284</v>
      </c>
    </row>
    <row r="19" spans="1:4" s="242" customFormat="1">
      <c r="A19" s="240">
        <v>4</v>
      </c>
      <c r="B19" s="286" t="s">
        <v>293</v>
      </c>
      <c r="C19" s="289">
        <v>0.11674421623961348</v>
      </c>
      <c r="D19" s="288">
        <v>155077198.83591408</v>
      </c>
    </row>
    <row r="20" spans="1:4" s="242" customFormat="1">
      <c r="A20" s="240">
        <v>5</v>
      </c>
      <c r="B20" s="286" t="s">
        <v>90</v>
      </c>
      <c r="C20" s="289">
        <v>0.14074113059549254</v>
      </c>
      <c r="D20" s="288">
        <v>186953503.96590069</v>
      </c>
    </row>
    <row r="21" spans="1:4" s="242" customFormat="1" ht="13.5" thickBot="1">
      <c r="A21" s="244" t="s">
        <v>280</v>
      </c>
      <c r="B21" s="245" t="s">
        <v>294</v>
      </c>
      <c r="C21" s="289">
        <v>0.17257917580059659</v>
      </c>
      <c r="D21" s="288">
        <v>229245576.54862282</v>
      </c>
    </row>
    <row r="23" spans="1:4" ht="51">
      <c r="B23" s="202"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B6" sqref="B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Info!C2</f>
        <v>Terabank</v>
      </c>
      <c r="E1" s="4"/>
      <c r="F1" s="4"/>
    </row>
    <row r="2" spans="1:6" s="2" customFormat="1" ht="15.75" customHeight="1">
      <c r="A2" s="2" t="s">
        <v>31</v>
      </c>
      <c r="B2" s="309">
        <f>'1. key ratios'!B2</f>
        <v>45199</v>
      </c>
    </row>
    <row r="3" spans="1:6" s="2" customFormat="1" ht="15.75" customHeight="1">
      <c r="A3" s="69"/>
    </row>
    <row r="4" spans="1:6" s="2" customFormat="1" ht="15.75" customHeight="1" thickBot="1">
      <c r="A4" s="2" t="s">
        <v>47</v>
      </c>
      <c r="B4" s="157" t="s">
        <v>178</v>
      </c>
      <c r="D4" s="15" t="s">
        <v>35</v>
      </c>
    </row>
    <row r="5" spans="1:6" ht="25.5">
      <c r="A5" s="70" t="s">
        <v>6</v>
      </c>
      <c r="B5" s="177" t="s">
        <v>218</v>
      </c>
      <c r="C5" s="71" t="s">
        <v>660</v>
      </c>
      <c r="D5" s="72" t="s">
        <v>49</v>
      </c>
    </row>
    <row r="6" spans="1:6" ht="15">
      <c r="A6" s="357">
        <v>1</v>
      </c>
      <c r="B6" s="358" t="s">
        <v>561</v>
      </c>
      <c r="C6" s="423">
        <v>199915735.19999999</v>
      </c>
      <c r="D6" s="73"/>
      <c r="E6" s="74"/>
    </row>
    <row r="7" spans="1:6" ht="15">
      <c r="A7" s="357">
        <v>1.1000000000000001</v>
      </c>
      <c r="B7" s="359" t="s">
        <v>562</v>
      </c>
      <c r="C7" s="423">
        <v>44898990.829999998</v>
      </c>
      <c r="D7" s="75"/>
      <c r="E7" s="74"/>
    </row>
    <row r="8" spans="1:6" ht="15">
      <c r="A8" s="357">
        <v>1.2</v>
      </c>
      <c r="B8" s="359" t="s">
        <v>563</v>
      </c>
      <c r="C8" s="423">
        <v>131671596.83000003</v>
      </c>
      <c r="D8" s="75"/>
      <c r="E8" s="74"/>
    </row>
    <row r="9" spans="1:6" ht="15">
      <c r="A9" s="357">
        <v>1.3</v>
      </c>
      <c r="B9" s="359" t="s">
        <v>564</v>
      </c>
      <c r="C9" s="423">
        <v>23345147.539999995</v>
      </c>
      <c r="D9" s="75"/>
      <c r="E9" s="74"/>
    </row>
    <row r="10" spans="1:6" ht="15">
      <c r="A10" s="357">
        <v>2</v>
      </c>
      <c r="B10" s="360" t="s">
        <v>565</v>
      </c>
      <c r="C10" s="423">
        <v>388539.99</v>
      </c>
      <c r="D10" s="75"/>
      <c r="E10" s="74"/>
    </row>
    <row r="11" spans="1:6" ht="15">
      <c r="A11" s="357">
        <v>2.1</v>
      </c>
      <c r="B11" s="361" t="s">
        <v>566</v>
      </c>
      <c r="C11" s="423">
        <v>388539.99</v>
      </c>
      <c r="D11" s="421"/>
      <c r="E11" s="76"/>
    </row>
    <row r="12" spans="1:6" ht="15">
      <c r="A12" s="357">
        <v>3</v>
      </c>
      <c r="B12" s="362" t="s">
        <v>567</v>
      </c>
      <c r="C12" s="423">
        <v>0</v>
      </c>
      <c r="D12" s="421"/>
      <c r="E12" s="76"/>
    </row>
    <row r="13" spans="1:6" ht="15">
      <c r="A13" s="357">
        <v>4</v>
      </c>
      <c r="B13" s="363" t="s">
        <v>568</v>
      </c>
      <c r="C13" s="423">
        <v>0</v>
      </c>
      <c r="D13" s="421"/>
      <c r="E13" s="76"/>
    </row>
    <row r="14" spans="1:6" ht="15">
      <c r="A14" s="357">
        <v>5</v>
      </c>
      <c r="B14" s="364" t="s">
        <v>569</v>
      </c>
      <c r="C14" s="423">
        <v>0</v>
      </c>
      <c r="D14" s="421"/>
      <c r="E14" s="76"/>
    </row>
    <row r="15" spans="1:6" ht="15">
      <c r="A15" s="357">
        <v>5.0999999999999996</v>
      </c>
      <c r="B15" s="365" t="s">
        <v>570</v>
      </c>
      <c r="C15" s="423">
        <v>0</v>
      </c>
      <c r="D15" s="421"/>
      <c r="E15" s="74"/>
    </row>
    <row r="16" spans="1:6" ht="15">
      <c r="A16" s="357">
        <v>5.2</v>
      </c>
      <c r="B16" s="365" t="s">
        <v>571</v>
      </c>
      <c r="C16" s="423">
        <v>0</v>
      </c>
      <c r="D16" s="75"/>
      <c r="E16" s="74"/>
    </row>
    <row r="17" spans="1:5" ht="15">
      <c r="A17" s="357">
        <v>5.3</v>
      </c>
      <c r="B17" s="366" t="s">
        <v>572</v>
      </c>
      <c r="C17" s="423">
        <v>0</v>
      </c>
      <c r="D17" s="75"/>
      <c r="E17" s="74"/>
    </row>
    <row r="18" spans="1:5" ht="15">
      <c r="A18" s="357">
        <v>6</v>
      </c>
      <c r="B18" s="362" t="s">
        <v>573</v>
      </c>
      <c r="C18" s="423">
        <v>1405568587.9874372</v>
      </c>
      <c r="D18" s="75"/>
      <c r="E18" s="74"/>
    </row>
    <row r="19" spans="1:5" ht="15">
      <c r="A19" s="357">
        <v>6.1</v>
      </c>
      <c r="B19" s="365" t="s">
        <v>571</v>
      </c>
      <c r="C19" s="423">
        <v>178862766.07221264</v>
      </c>
      <c r="D19" s="75"/>
      <c r="E19" s="74"/>
    </row>
    <row r="20" spans="1:5" ht="15">
      <c r="A20" s="357">
        <v>6.2</v>
      </c>
      <c r="B20" s="366" t="s">
        <v>572</v>
      </c>
      <c r="C20" s="423">
        <v>1226705821.9152246</v>
      </c>
      <c r="D20" s="75"/>
      <c r="E20" s="74"/>
    </row>
    <row r="21" spans="1:5" ht="15">
      <c r="A21" s="357">
        <v>7</v>
      </c>
      <c r="B21" s="360" t="s">
        <v>574</v>
      </c>
      <c r="C21" s="423">
        <v>2538</v>
      </c>
      <c r="D21" s="75"/>
      <c r="E21" s="74"/>
    </row>
    <row r="22" spans="1:5" ht="15">
      <c r="A22" s="357">
        <v>8</v>
      </c>
      <c r="B22" s="367" t="s">
        <v>575</v>
      </c>
      <c r="C22" s="423">
        <v>0</v>
      </c>
      <c r="D22" s="75"/>
      <c r="E22" s="74"/>
    </row>
    <row r="23" spans="1:5" ht="15">
      <c r="A23" s="357">
        <v>9</v>
      </c>
      <c r="B23" s="363" t="s">
        <v>576</v>
      </c>
      <c r="C23" s="423">
        <v>25885492</v>
      </c>
      <c r="D23" s="422"/>
      <c r="E23" s="74"/>
    </row>
    <row r="24" spans="1:5" ht="15">
      <c r="A24" s="357">
        <v>9.1</v>
      </c>
      <c r="B24" s="365" t="s">
        <v>577</v>
      </c>
      <c r="C24" s="423">
        <v>25885492</v>
      </c>
      <c r="D24" s="77"/>
      <c r="E24" s="74"/>
    </row>
    <row r="25" spans="1:5" ht="15">
      <c r="A25" s="357">
        <v>9.1999999999999993</v>
      </c>
      <c r="B25" s="365" t="s">
        <v>578</v>
      </c>
      <c r="C25" s="423">
        <v>0</v>
      </c>
      <c r="D25" s="420"/>
      <c r="E25" s="78"/>
    </row>
    <row r="26" spans="1:5" ht="15.75">
      <c r="A26" s="357">
        <v>10</v>
      </c>
      <c r="B26" s="363" t="s">
        <v>579</v>
      </c>
      <c r="C26" s="423">
        <v>25082968</v>
      </c>
      <c r="D26" s="521" t="s">
        <v>701</v>
      </c>
      <c r="E26" s="74"/>
    </row>
    <row r="27" spans="1:5" ht="15">
      <c r="A27" s="357">
        <v>10.1</v>
      </c>
      <c r="B27" s="365" t="s">
        <v>580</v>
      </c>
      <c r="C27" s="423">
        <v>20374000</v>
      </c>
      <c r="D27" s="75"/>
      <c r="E27" s="74"/>
    </row>
    <row r="28" spans="1:5" ht="15">
      <c r="A28" s="357">
        <v>10.199999999999999</v>
      </c>
      <c r="B28" s="365" t="s">
        <v>581</v>
      </c>
      <c r="C28" s="423">
        <v>4708968</v>
      </c>
      <c r="D28" s="75"/>
      <c r="E28" s="74"/>
    </row>
    <row r="29" spans="1:5" ht="15">
      <c r="A29" s="357">
        <v>11</v>
      </c>
      <c r="B29" s="363" t="s">
        <v>582</v>
      </c>
      <c r="C29" s="423">
        <v>0</v>
      </c>
      <c r="D29" s="75"/>
      <c r="E29" s="74"/>
    </row>
    <row r="30" spans="1:5" ht="15">
      <c r="A30" s="357">
        <v>11.1</v>
      </c>
      <c r="B30" s="365" t="s">
        <v>583</v>
      </c>
      <c r="C30" s="423">
        <v>0</v>
      </c>
      <c r="D30" s="75"/>
      <c r="E30" s="74"/>
    </row>
    <row r="31" spans="1:5" ht="15">
      <c r="A31" s="357">
        <v>11.2</v>
      </c>
      <c r="B31" s="365" t="s">
        <v>584</v>
      </c>
      <c r="C31" s="423">
        <v>0</v>
      </c>
      <c r="D31" s="75"/>
      <c r="E31" s="74"/>
    </row>
    <row r="32" spans="1:5" ht="15">
      <c r="A32" s="357">
        <v>13</v>
      </c>
      <c r="B32" s="363" t="s">
        <v>585</v>
      </c>
      <c r="C32" s="423">
        <v>23051261.35844852</v>
      </c>
      <c r="D32" s="75"/>
      <c r="E32" s="74"/>
    </row>
    <row r="33" spans="1:5" ht="15">
      <c r="A33" s="357">
        <v>13.1</v>
      </c>
      <c r="B33" s="368" t="s">
        <v>586</v>
      </c>
      <c r="C33" s="423">
        <v>15102371</v>
      </c>
      <c r="D33" s="75"/>
      <c r="E33" s="74"/>
    </row>
    <row r="34" spans="1:5" ht="15">
      <c r="A34" s="357">
        <v>13.2</v>
      </c>
      <c r="B34" s="368" t="s">
        <v>587</v>
      </c>
      <c r="C34" s="423">
        <v>0</v>
      </c>
      <c r="D34" s="77"/>
      <c r="E34" s="74"/>
    </row>
    <row r="35" spans="1:5" ht="15">
      <c r="A35" s="357">
        <v>14</v>
      </c>
      <c r="B35" s="369" t="s">
        <v>588</v>
      </c>
      <c r="C35" s="423">
        <v>1679895122.5358856</v>
      </c>
      <c r="D35" s="77"/>
      <c r="E35" s="74"/>
    </row>
    <row r="36" spans="1:5" ht="15">
      <c r="A36" s="357"/>
      <c r="B36" s="370" t="s">
        <v>589</v>
      </c>
      <c r="C36" s="423">
        <v>0</v>
      </c>
      <c r="D36" s="79"/>
      <c r="E36" s="74"/>
    </row>
    <row r="37" spans="1:5" ht="15">
      <c r="A37" s="357">
        <v>15</v>
      </c>
      <c r="B37" s="371" t="s">
        <v>590</v>
      </c>
      <c r="C37" s="423">
        <v>0</v>
      </c>
      <c r="D37" s="420"/>
      <c r="E37" s="78"/>
    </row>
    <row r="38" spans="1:5" ht="15">
      <c r="A38" s="373">
        <v>15.1</v>
      </c>
      <c r="B38" s="374" t="s">
        <v>566</v>
      </c>
      <c r="C38" s="423">
        <v>0</v>
      </c>
      <c r="D38" s="75"/>
      <c r="E38" s="74"/>
    </row>
    <row r="39" spans="1:5" ht="15">
      <c r="A39" s="373">
        <v>16</v>
      </c>
      <c r="B39" s="360" t="s">
        <v>591</v>
      </c>
      <c r="C39" s="423">
        <v>0</v>
      </c>
      <c r="D39" s="75"/>
      <c r="E39" s="74"/>
    </row>
    <row r="40" spans="1:5" ht="15">
      <c r="A40" s="373">
        <v>17</v>
      </c>
      <c r="B40" s="360" t="s">
        <v>592</v>
      </c>
      <c r="C40" s="423">
        <v>1323527144.7400198</v>
      </c>
      <c r="D40" s="75"/>
      <c r="E40" s="74"/>
    </row>
    <row r="41" spans="1:5" ht="15">
      <c r="A41" s="373">
        <v>17.100000000000001</v>
      </c>
      <c r="B41" s="375" t="s">
        <v>593</v>
      </c>
      <c r="C41" s="423">
        <v>1049368258.4600198</v>
      </c>
      <c r="D41" s="75"/>
      <c r="E41" s="74"/>
    </row>
    <row r="42" spans="1:5" ht="15">
      <c r="A42" s="373">
        <v>17.2</v>
      </c>
      <c r="B42" s="376" t="s">
        <v>594</v>
      </c>
      <c r="C42" s="423">
        <v>258710889.31</v>
      </c>
      <c r="D42" s="75"/>
      <c r="E42" s="74"/>
    </row>
    <row r="43" spans="1:5" ht="15">
      <c r="A43" s="373">
        <v>17.3</v>
      </c>
      <c r="B43" s="411" t="s">
        <v>595</v>
      </c>
      <c r="C43" s="423">
        <v>0</v>
      </c>
      <c r="D43" s="77"/>
      <c r="E43" s="74"/>
    </row>
    <row r="44" spans="1:5" ht="15">
      <c r="A44" s="373">
        <v>17.399999999999999</v>
      </c>
      <c r="B44" s="412" t="s">
        <v>596</v>
      </c>
      <c r="C44" s="423">
        <v>15447996.970000001</v>
      </c>
      <c r="D44" s="413"/>
      <c r="E44" s="74"/>
    </row>
    <row r="45" spans="1:5" ht="15">
      <c r="A45" s="373">
        <v>18</v>
      </c>
      <c r="B45" s="384" t="s">
        <v>597</v>
      </c>
      <c r="C45" s="423">
        <v>2486327.2884055995</v>
      </c>
      <c r="D45" s="419"/>
      <c r="E45" s="78"/>
    </row>
    <row r="46" spans="1:5" ht="15">
      <c r="A46" s="373">
        <v>19</v>
      </c>
      <c r="B46" s="384" t="s">
        <v>598</v>
      </c>
      <c r="C46" s="423">
        <v>3953415</v>
      </c>
      <c r="D46" s="414"/>
    </row>
    <row r="47" spans="1:5" ht="15">
      <c r="A47" s="373">
        <v>19.100000000000001</v>
      </c>
      <c r="B47" s="415" t="s">
        <v>599</v>
      </c>
      <c r="C47" s="423">
        <v>2313078</v>
      </c>
      <c r="D47" s="414"/>
    </row>
    <row r="48" spans="1:5" ht="15">
      <c r="A48" s="373">
        <v>19.2</v>
      </c>
      <c r="B48" s="415" t="s">
        <v>600</v>
      </c>
      <c r="C48" s="423">
        <v>1640337</v>
      </c>
      <c r="D48" s="414"/>
    </row>
    <row r="49" spans="1:4" ht="15.75">
      <c r="A49" s="373">
        <v>20</v>
      </c>
      <c r="B49" s="379" t="s">
        <v>601</v>
      </c>
      <c r="C49" s="423">
        <v>98201592.280000001</v>
      </c>
      <c r="D49" s="521" t="s">
        <v>713</v>
      </c>
    </row>
    <row r="50" spans="1:4" ht="15">
      <c r="A50" s="373">
        <v>21</v>
      </c>
      <c r="B50" s="416" t="s">
        <v>602</v>
      </c>
      <c r="C50" s="423">
        <v>4013078.62</v>
      </c>
      <c r="D50" s="414"/>
    </row>
    <row r="51" spans="1:4" ht="15">
      <c r="A51" s="373">
        <v>21.1</v>
      </c>
      <c r="B51" s="376" t="s">
        <v>603</v>
      </c>
      <c r="C51" s="423">
        <v>0</v>
      </c>
      <c r="D51" s="414"/>
    </row>
    <row r="52" spans="1:4" ht="15">
      <c r="A52" s="373">
        <v>22</v>
      </c>
      <c r="B52" s="380" t="s">
        <v>604</v>
      </c>
      <c r="C52" s="423">
        <v>1432181557.9284253</v>
      </c>
      <c r="D52" s="414"/>
    </row>
    <row r="53" spans="1:4" ht="15">
      <c r="A53" s="373"/>
      <c r="B53" s="381" t="s">
        <v>605</v>
      </c>
      <c r="C53" s="423">
        <v>0</v>
      </c>
      <c r="D53" s="414"/>
    </row>
    <row r="54" spans="1:4" ht="15.75">
      <c r="A54" s="373">
        <v>23</v>
      </c>
      <c r="B54" s="379" t="s">
        <v>606</v>
      </c>
      <c r="C54" s="423">
        <v>121372000</v>
      </c>
      <c r="D54" s="521" t="s">
        <v>714</v>
      </c>
    </row>
    <row r="55" spans="1:4" ht="15">
      <c r="A55" s="373">
        <v>24</v>
      </c>
      <c r="B55" s="379" t="s">
        <v>607</v>
      </c>
      <c r="C55" s="423">
        <v>0</v>
      </c>
      <c r="D55" s="414"/>
    </row>
    <row r="56" spans="1:4" ht="15">
      <c r="A56" s="373">
        <v>25</v>
      </c>
      <c r="B56" s="384" t="s">
        <v>608</v>
      </c>
      <c r="C56" s="423">
        <v>0</v>
      </c>
      <c r="D56" s="414"/>
    </row>
    <row r="57" spans="1:4" ht="15">
      <c r="A57" s="373">
        <v>26</v>
      </c>
      <c r="B57" s="384" t="s">
        <v>609</v>
      </c>
      <c r="C57" s="423">
        <v>0</v>
      </c>
      <c r="D57" s="414"/>
    </row>
    <row r="58" spans="1:4" ht="15">
      <c r="A58" s="373">
        <v>27</v>
      </c>
      <c r="B58" s="384" t="s">
        <v>610</v>
      </c>
      <c r="C58" s="423">
        <v>0</v>
      </c>
      <c r="D58" s="414"/>
    </row>
    <row r="59" spans="1:4" ht="15">
      <c r="A59" s="373">
        <v>27.1</v>
      </c>
      <c r="B59" s="412" t="s">
        <v>611</v>
      </c>
      <c r="C59" s="423">
        <v>0</v>
      </c>
      <c r="D59" s="414"/>
    </row>
    <row r="60" spans="1:4" ht="15">
      <c r="A60" s="373">
        <v>27.2</v>
      </c>
      <c r="B60" s="412" t="s">
        <v>612</v>
      </c>
      <c r="C60" s="423">
        <v>0</v>
      </c>
      <c r="D60" s="414"/>
    </row>
    <row r="61" spans="1:4" ht="15">
      <c r="A61" s="373">
        <v>28</v>
      </c>
      <c r="B61" s="382" t="s">
        <v>613</v>
      </c>
      <c r="C61" s="423">
        <v>0</v>
      </c>
      <c r="D61" s="414"/>
    </row>
    <row r="62" spans="1:4" ht="15">
      <c r="A62" s="373">
        <v>29</v>
      </c>
      <c r="B62" s="384" t="s">
        <v>614</v>
      </c>
      <c r="C62" s="423">
        <v>0</v>
      </c>
      <c r="D62" s="414"/>
    </row>
    <row r="63" spans="1:4" ht="15">
      <c r="A63" s="373">
        <v>29.1</v>
      </c>
      <c r="B63" s="417" t="s">
        <v>615</v>
      </c>
      <c r="C63" s="423">
        <v>0</v>
      </c>
      <c r="D63" s="414"/>
    </row>
    <row r="64" spans="1:4" ht="15">
      <c r="A64" s="373">
        <v>29.2</v>
      </c>
      <c r="B64" s="415" t="s">
        <v>616</v>
      </c>
      <c r="C64" s="423">
        <v>0</v>
      </c>
      <c r="D64" s="414"/>
    </row>
    <row r="65" spans="1:4" ht="15">
      <c r="A65" s="373">
        <v>29.3</v>
      </c>
      <c r="B65" s="415" t="s">
        <v>617</v>
      </c>
      <c r="C65" s="423">
        <v>0</v>
      </c>
      <c r="D65" s="414"/>
    </row>
    <row r="66" spans="1:4" ht="15.75">
      <c r="A66" s="373">
        <v>30</v>
      </c>
      <c r="B66" s="384" t="s">
        <v>618</v>
      </c>
      <c r="C66" s="423">
        <v>126341563</v>
      </c>
      <c r="D66" s="521" t="s">
        <v>715</v>
      </c>
    </row>
    <row r="67" spans="1:4" ht="15">
      <c r="A67" s="373">
        <v>31</v>
      </c>
      <c r="B67" s="418" t="s">
        <v>619</v>
      </c>
      <c r="C67" s="423">
        <v>247713563</v>
      </c>
      <c r="D67" s="414"/>
    </row>
    <row r="68" spans="1:4" ht="15">
      <c r="A68" s="373">
        <v>32</v>
      </c>
      <c r="B68" s="384" t="s">
        <v>620</v>
      </c>
      <c r="C68" s="423">
        <v>1679895120.9284253</v>
      </c>
      <c r="D68" s="41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2"/>
  <sheetViews>
    <sheetView zoomScale="70" zoomScaleNormal="7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4" bestFit="1" customWidth="1"/>
    <col min="17" max="17" width="14.7109375" style="14" customWidth="1"/>
    <col min="18" max="18" width="13" style="14" bestFit="1" customWidth="1"/>
    <col min="19" max="19" width="34.85546875" style="14" customWidth="1"/>
    <col min="20" max="16384" width="9.140625" style="14"/>
  </cols>
  <sheetData>
    <row r="1" spans="1:19">
      <c r="A1" s="2" t="s">
        <v>30</v>
      </c>
      <c r="B1" s="3" t="str">
        <f>Info!C2</f>
        <v>Terabank</v>
      </c>
    </row>
    <row r="2" spans="1:19">
      <c r="A2" s="2" t="s">
        <v>31</v>
      </c>
      <c r="B2" s="309">
        <f>'1. key ratios'!B2</f>
        <v>45199</v>
      </c>
    </row>
    <row r="4" spans="1:19" ht="26.25" thickBot="1">
      <c r="A4" s="4" t="s">
        <v>146</v>
      </c>
      <c r="B4" s="194" t="s">
        <v>251</v>
      </c>
    </row>
    <row r="5" spans="1:19" s="184" customFormat="1">
      <c r="A5" s="179"/>
      <c r="B5" s="180"/>
      <c r="C5" s="181" t="s">
        <v>0</v>
      </c>
      <c r="D5" s="181" t="s">
        <v>1</v>
      </c>
      <c r="E5" s="181" t="s">
        <v>2</v>
      </c>
      <c r="F5" s="181" t="s">
        <v>3</v>
      </c>
      <c r="G5" s="181" t="s">
        <v>4</v>
      </c>
      <c r="H5" s="181" t="s">
        <v>5</v>
      </c>
      <c r="I5" s="181" t="s">
        <v>8</v>
      </c>
      <c r="J5" s="181" t="s">
        <v>9</v>
      </c>
      <c r="K5" s="181" t="s">
        <v>10</v>
      </c>
      <c r="L5" s="181" t="s">
        <v>11</v>
      </c>
      <c r="M5" s="181" t="s">
        <v>12</v>
      </c>
      <c r="N5" s="181" t="s">
        <v>13</v>
      </c>
      <c r="O5" s="181" t="s">
        <v>235</v>
      </c>
      <c r="P5" s="181" t="s">
        <v>236</v>
      </c>
      <c r="Q5" s="181" t="s">
        <v>237</v>
      </c>
      <c r="R5" s="182" t="s">
        <v>238</v>
      </c>
      <c r="S5" s="183" t="s">
        <v>239</v>
      </c>
    </row>
    <row r="6" spans="1:19" s="184" customFormat="1" ht="99" customHeight="1">
      <c r="A6" s="185"/>
      <c r="B6" s="577" t="s">
        <v>240</v>
      </c>
      <c r="C6" s="573">
        <v>0</v>
      </c>
      <c r="D6" s="574"/>
      <c r="E6" s="573">
        <v>0.2</v>
      </c>
      <c r="F6" s="574"/>
      <c r="G6" s="573">
        <v>0.35</v>
      </c>
      <c r="H6" s="574"/>
      <c r="I6" s="573">
        <v>0.5</v>
      </c>
      <c r="J6" s="574"/>
      <c r="K6" s="573">
        <v>0.75</v>
      </c>
      <c r="L6" s="574"/>
      <c r="M6" s="573">
        <v>1</v>
      </c>
      <c r="N6" s="574"/>
      <c r="O6" s="573">
        <v>1.5</v>
      </c>
      <c r="P6" s="574"/>
      <c r="Q6" s="573">
        <v>2.5</v>
      </c>
      <c r="R6" s="574"/>
      <c r="S6" s="575" t="s">
        <v>145</v>
      </c>
    </row>
    <row r="7" spans="1:19" s="184" customFormat="1" ht="30.75" customHeight="1">
      <c r="A7" s="185"/>
      <c r="B7" s="578"/>
      <c r="C7" s="176" t="s">
        <v>148</v>
      </c>
      <c r="D7" s="176" t="s">
        <v>147</v>
      </c>
      <c r="E7" s="176" t="s">
        <v>148</v>
      </c>
      <c r="F7" s="176" t="s">
        <v>147</v>
      </c>
      <c r="G7" s="176" t="s">
        <v>148</v>
      </c>
      <c r="H7" s="176" t="s">
        <v>147</v>
      </c>
      <c r="I7" s="176" t="s">
        <v>148</v>
      </c>
      <c r="J7" s="176" t="s">
        <v>147</v>
      </c>
      <c r="K7" s="176" t="s">
        <v>148</v>
      </c>
      <c r="L7" s="176" t="s">
        <v>147</v>
      </c>
      <c r="M7" s="176" t="s">
        <v>148</v>
      </c>
      <c r="N7" s="176" t="s">
        <v>147</v>
      </c>
      <c r="O7" s="176" t="s">
        <v>148</v>
      </c>
      <c r="P7" s="176" t="s">
        <v>147</v>
      </c>
      <c r="Q7" s="176" t="s">
        <v>148</v>
      </c>
      <c r="R7" s="176" t="s">
        <v>147</v>
      </c>
      <c r="S7" s="576"/>
    </row>
    <row r="8" spans="1:19">
      <c r="A8" s="80">
        <v>1</v>
      </c>
      <c r="B8" s="1" t="s">
        <v>51</v>
      </c>
      <c r="C8" s="81">
        <v>179879688.13221264</v>
      </c>
      <c r="D8" s="81">
        <v>0</v>
      </c>
      <c r="E8" s="81">
        <v>0</v>
      </c>
      <c r="F8" s="81">
        <v>0</v>
      </c>
      <c r="G8" s="81">
        <v>0</v>
      </c>
      <c r="H8" s="81">
        <v>0</v>
      </c>
      <c r="I8" s="81">
        <v>0</v>
      </c>
      <c r="J8" s="81">
        <v>0</v>
      </c>
      <c r="K8" s="81">
        <v>0</v>
      </c>
      <c r="L8" s="81">
        <v>0</v>
      </c>
      <c r="M8" s="81">
        <v>99513041.190000013</v>
      </c>
      <c r="N8" s="81">
        <v>0</v>
      </c>
      <c r="O8" s="81">
        <v>0</v>
      </c>
      <c r="P8" s="81">
        <v>0</v>
      </c>
      <c r="Q8" s="81">
        <v>0</v>
      </c>
      <c r="R8" s="81">
        <v>0</v>
      </c>
      <c r="S8" s="195">
        <v>99513041.190000013</v>
      </c>
    </row>
    <row r="9" spans="1:19">
      <c r="A9" s="80">
        <v>2</v>
      </c>
      <c r="B9" s="1" t="s">
        <v>52</v>
      </c>
      <c r="C9" s="81">
        <v>0</v>
      </c>
      <c r="D9" s="81">
        <v>0</v>
      </c>
      <c r="E9" s="81">
        <v>0</v>
      </c>
      <c r="F9" s="81">
        <v>0</v>
      </c>
      <c r="G9" s="81">
        <v>0</v>
      </c>
      <c r="H9" s="81">
        <v>0</v>
      </c>
      <c r="I9" s="81">
        <v>0</v>
      </c>
      <c r="J9" s="81">
        <v>0</v>
      </c>
      <c r="K9" s="81">
        <v>0</v>
      </c>
      <c r="L9" s="81">
        <v>0</v>
      </c>
      <c r="M9" s="81">
        <v>0</v>
      </c>
      <c r="N9" s="81">
        <v>0</v>
      </c>
      <c r="O9" s="81">
        <v>0</v>
      </c>
      <c r="P9" s="81">
        <v>0</v>
      </c>
      <c r="Q9" s="81">
        <v>0</v>
      </c>
      <c r="R9" s="81">
        <v>0</v>
      </c>
      <c r="S9" s="195">
        <v>0</v>
      </c>
    </row>
    <row r="10" spans="1:19">
      <c r="A10" s="80">
        <v>3</v>
      </c>
      <c r="B10" s="1" t="s">
        <v>164</v>
      </c>
      <c r="C10" s="81">
        <v>0</v>
      </c>
      <c r="D10" s="81">
        <v>0</v>
      </c>
      <c r="E10" s="81">
        <v>0</v>
      </c>
      <c r="F10" s="81">
        <v>0</v>
      </c>
      <c r="G10" s="81">
        <v>0</v>
      </c>
      <c r="H10" s="81">
        <v>0</v>
      </c>
      <c r="I10" s="81">
        <v>0</v>
      </c>
      <c r="J10" s="81">
        <v>0</v>
      </c>
      <c r="K10" s="81">
        <v>0</v>
      </c>
      <c r="L10" s="81">
        <v>0</v>
      </c>
      <c r="M10" s="81">
        <v>0</v>
      </c>
      <c r="N10" s="81">
        <v>0</v>
      </c>
      <c r="O10" s="81">
        <v>0</v>
      </c>
      <c r="P10" s="81">
        <v>0</v>
      </c>
      <c r="Q10" s="81">
        <v>0</v>
      </c>
      <c r="R10" s="81">
        <v>0</v>
      </c>
      <c r="S10" s="195">
        <v>0</v>
      </c>
    </row>
    <row r="11" spans="1:19">
      <c r="A11" s="80">
        <v>4</v>
      </c>
      <c r="B11" s="1" t="s">
        <v>53</v>
      </c>
      <c r="C11" s="81">
        <v>0</v>
      </c>
      <c r="D11" s="81">
        <v>0</v>
      </c>
      <c r="E11" s="81">
        <v>0</v>
      </c>
      <c r="F11" s="81">
        <v>0</v>
      </c>
      <c r="G11" s="81">
        <v>0</v>
      </c>
      <c r="H11" s="81">
        <v>0</v>
      </c>
      <c r="I11" s="81">
        <v>0</v>
      </c>
      <c r="J11" s="81">
        <v>0</v>
      </c>
      <c r="K11" s="81">
        <v>0</v>
      </c>
      <c r="L11" s="81">
        <v>0</v>
      </c>
      <c r="M11" s="81">
        <v>0</v>
      </c>
      <c r="N11" s="81">
        <v>0</v>
      </c>
      <c r="O11" s="81">
        <v>0</v>
      </c>
      <c r="P11" s="81">
        <v>0</v>
      </c>
      <c r="Q11" s="81">
        <v>0</v>
      </c>
      <c r="R11" s="81">
        <v>0</v>
      </c>
      <c r="S11" s="195">
        <v>0</v>
      </c>
    </row>
    <row r="12" spans="1:19">
      <c r="A12" s="80">
        <v>5</v>
      </c>
      <c r="B12" s="1" t="s">
        <v>54</v>
      </c>
      <c r="C12" s="81">
        <v>0</v>
      </c>
      <c r="D12" s="81">
        <v>0</v>
      </c>
      <c r="E12" s="81">
        <v>0</v>
      </c>
      <c r="F12" s="81">
        <v>0</v>
      </c>
      <c r="G12" s="81">
        <v>0</v>
      </c>
      <c r="H12" s="81">
        <v>0</v>
      </c>
      <c r="I12" s="81">
        <v>0</v>
      </c>
      <c r="J12" s="81">
        <v>0</v>
      </c>
      <c r="K12" s="81">
        <v>0</v>
      </c>
      <c r="L12" s="81">
        <v>0</v>
      </c>
      <c r="M12" s="81">
        <v>0</v>
      </c>
      <c r="N12" s="81">
        <v>0</v>
      </c>
      <c r="O12" s="81">
        <v>0</v>
      </c>
      <c r="P12" s="81">
        <v>0</v>
      </c>
      <c r="Q12" s="81">
        <v>0</v>
      </c>
      <c r="R12" s="81">
        <v>0</v>
      </c>
      <c r="S12" s="195">
        <v>0</v>
      </c>
    </row>
    <row r="13" spans="1:19">
      <c r="A13" s="80">
        <v>6</v>
      </c>
      <c r="B13" s="1" t="s">
        <v>55</v>
      </c>
      <c r="C13" s="81">
        <v>0</v>
      </c>
      <c r="D13" s="81">
        <v>0</v>
      </c>
      <c r="E13" s="81">
        <v>3472268.7399999998</v>
      </c>
      <c r="F13" s="81">
        <v>0</v>
      </c>
      <c r="G13" s="81">
        <v>0</v>
      </c>
      <c r="H13" s="81">
        <v>0</v>
      </c>
      <c r="I13" s="81">
        <v>20434764.539999999</v>
      </c>
      <c r="J13" s="81">
        <v>0</v>
      </c>
      <c r="K13" s="81">
        <v>0</v>
      </c>
      <c r="L13" s="81">
        <v>0</v>
      </c>
      <c r="M13" s="81">
        <v>2090835.69</v>
      </c>
      <c r="N13" s="81">
        <v>0</v>
      </c>
      <c r="O13" s="81">
        <v>0</v>
      </c>
      <c r="P13" s="81">
        <v>0</v>
      </c>
      <c r="Q13" s="81">
        <v>0</v>
      </c>
      <c r="R13" s="81">
        <v>0</v>
      </c>
      <c r="S13" s="195">
        <v>13002671.707999999</v>
      </c>
    </row>
    <row r="14" spans="1:19">
      <c r="A14" s="80">
        <v>7</v>
      </c>
      <c r="B14" s="1" t="s">
        <v>56</v>
      </c>
      <c r="C14" s="81">
        <v>0</v>
      </c>
      <c r="D14" s="81">
        <v>0</v>
      </c>
      <c r="E14" s="81">
        <v>0</v>
      </c>
      <c r="F14" s="81">
        <v>0</v>
      </c>
      <c r="G14" s="81">
        <v>0</v>
      </c>
      <c r="H14" s="81">
        <v>0</v>
      </c>
      <c r="I14" s="81">
        <v>0</v>
      </c>
      <c r="J14" s="81">
        <v>0</v>
      </c>
      <c r="K14" s="81">
        <v>0</v>
      </c>
      <c r="L14" s="81">
        <v>0</v>
      </c>
      <c r="M14" s="81">
        <v>536022184.93085599</v>
      </c>
      <c r="N14" s="81">
        <v>23819830.485904172</v>
      </c>
      <c r="O14" s="81">
        <v>0</v>
      </c>
      <c r="P14" s="81">
        <v>0</v>
      </c>
      <c r="Q14" s="81">
        <v>0</v>
      </c>
      <c r="R14" s="81">
        <v>0</v>
      </c>
      <c r="S14" s="195">
        <v>559842015.41676021</v>
      </c>
    </row>
    <row r="15" spans="1:19">
      <c r="A15" s="80">
        <v>8</v>
      </c>
      <c r="B15" s="1" t="s">
        <v>57</v>
      </c>
      <c r="C15" s="81">
        <v>0</v>
      </c>
      <c r="D15" s="81">
        <v>0</v>
      </c>
      <c r="E15" s="81">
        <v>0</v>
      </c>
      <c r="F15" s="81">
        <v>0</v>
      </c>
      <c r="G15" s="81">
        <v>0</v>
      </c>
      <c r="H15" s="81">
        <v>0</v>
      </c>
      <c r="I15" s="81">
        <v>0</v>
      </c>
      <c r="J15" s="81">
        <v>0</v>
      </c>
      <c r="K15" s="81">
        <v>596858637.84098852</v>
      </c>
      <c r="L15" s="81">
        <v>13994023.515052779</v>
      </c>
      <c r="M15" s="81">
        <v>0</v>
      </c>
      <c r="N15" s="81">
        <v>0</v>
      </c>
      <c r="O15" s="81">
        <v>0</v>
      </c>
      <c r="P15" s="81">
        <v>0</v>
      </c>
      <c r="Q15" s="81">
        <v>0</v>
      </c>
      <c r="R15" s="81">
        <v>0</v>
      </c>
      <c r="S15" s="195">
        <v>458139496.01703095</v>
      </c>
    </row>
    <row r="16" spans="1:19">
      <c r="A16" s="80">
        <v>9</v>
      </c>
      <c r="B16" s="1" t="s">
        <v>58</v>
      </c>
      <c r="C16" s="81">
        <v>0</v>
      </c>
      <c r="D16" s="81">
        <v>0</v>
      </c>
      <c r="E16" s="81">
        <v>0</v>
      </c>
      <c r="F16" s="81">
        <v>0</v>
      </c>
      <c r="G16" s="81">
        <v>113414600.58500618</v>
      </c>
      <c r="H16" s="81">
        <v>832279.71849999996</v>
      </c>
      <c r="I16" s="81">
        <v>0</v>
      </c>
      <c r="J16" s="81">
        <v>0</v>
      </c>
      <c r="K16" s="81">
        <v>0</v>
      </c>
      <c r="L16" s="81">
        <v>0</v>
      </c>
      <c r="M16" s="81">
        <v>0</v>
      </c>
      <c r="N16" s="81">
        <v>0</v>
      </c>
      <c r="O16" s="81">
        <v>0</v>
      </c>
      <c r="P16" s="81">
        <v>0</v>
      </c>
      <c r="Q16" s="81">
        <v>0</v>
      </c>
      <c r="R16" s="81">
        <v>0</v>
      </c>
      <c r="S16" s="195">
        <v>39986408.10622716</v>
      </c>
    </row>
    <row r="17" spans="1:19">
      <c r="A17" s="80">
        <v>10</v>
      </c>
      <c r="B17" s="1" t="s">
        <v>59</v>
      </c>
      <c r="C17" s="81">
        <v>0</v>
      </c>
      <c r="D17" s="81">
        <v>0</v>
      </c>
      <c r="E17" s="81">
        <v>0</v>
      </c>
      <c r="F17" s="81">
        <v>0</v>
      </c>
      <c r="G17" s="81">
        <v>0</v>
      </c>
      <c r="H17" s="81">
        <v>0</v>
      </c>
      <c r="I17" s="81">
        <v>916896.6310060001</v>
      </c>
      <c r="J17" s="81">
        <v>0</v>
      </c>
      <c r="K17" s="81">
        <v>0</v>
      </c>
      <c r="L17" s="81">
        <v>0</v>
      </c>
      <c r="M17" s="81">
        <v>10369401.139314</v>
      </c>
      <c r="N17" s="81">
        <v>379255.27999999997</v>
      </c>
      <c r="O17" s="81">
        <v>268613.21878199995</v>
      </c>
      <c r="P17" s="81">
        <v>0</v>
      </c>
      <c r="Q17" s="81">
        <v>0</v>
      </c>
      <c r="R17" s="81">
        <v>0</v>
      </c>
      <c r="S17" s="195">
        <v>11610024.562989999</v>
      </c>
    </row>
    <row r="18" spans="1:19">
      <c r="A18" s="80">
        <v>11</v>
      </c>
      <c r="B18" s="1" t="s">
        <v>60</v>
      </c>
      <c r="C18" s="81">
        <v>0</v>
      </c>
      <c r="D18" s="81">
        <v>0</v>
      </c>
      <c r="E18" s="81">
        <v>0</v>
      </c>
      <c r="F18" s="81">
        <v>0</v>
      </c>
      <c r="G18" s="81">
        <v>0</v>
      </c>
      <c r="H18" s="81">
        <v>0</v>
      </c>
      <c r="I18" s="81">
        <v>0</v>
      </c>
      <c r="J18" s="81">
        <v>0</v>
      </c>
      <c r="K18" s="81">
        <v>0</v>
      </c>
      <c r="L18" s="81">
        <v>0</v>
      </c>
      <c r="M18" s="81">
        <v>0</v>
      </c>
      <c r="N18" s="81">
        <v>0</v>
      </c>
      <c r="O18" s="81">
        <v>0</v>
      </c>
      <c r="P18" s="81">
        <v>0</v>
      </c>
      <c r="Q18" s="81">
        <v>0</v>
      </c>
      <c r="R18" s="81">
        <v>0</v>
      </c>
      <c r="S18" s="195">
        <v>0</v>
      </c>
    </row>
    <row r="19" spans="1:19">
      <c r="A19" s="80">
        <v>12</v>
      </c>
      <c r="B19" s="1" t="s">
        <v>61</v>
      </c>
      <c r="C19" s="81">
        <v>0</v>
      </c>
      <c r="D19" s="81">
        <v>0</v>
      </c>
      <c r="E19" s="81">
        <v>0</v>
      </c>
      <c r="F19" s="81">
        <v>0</v>
      </c>
      <c r="G19" s="81">
        <v>0</v>
      </c>
      <c r="H19" s="81">
        <v>0</v>
      </c>
      <c r="I19" s="81">
        <v>0</v>
      </c>
      <c r="J19" s="81">
        <v>0</v>
      </c>
      <c r="K19" s="81">
        <v>0</v>
      </c>
      <c r="L19" s="81">
        <v>0</v>
      </c>
      <c r="M19" s="81">
        <v>0</v>
      </c>
      <c r="N19" s="81">
        <v>0</v>
      </c>
      <c r="O19" s="81">
        <v>0</v>
      </c>
      <c r="P19" s="81">
        <v>0</v>
      </c>
      <c r="Q19" s="81">
        <v>0</v>
      </c>
      <c r="R19" s="81">
        <v>0</v>
      </c>
      <c r="S19" s="195">
        <v>0</v>
      </c>
    </row>
    <row r="20" spans="1:19">
      <c r="A20" s="80">
        <v>13</v>
      </c>
      <c r="B20" s="1" t="s">
        <v>144</v>
      </c>
      <c r="C20" s="81">
        <v>0</v>
      </c>
      <c r="D20" s="81">
        <v>0</v>
      </c>
      <c r="E20" s="81">
        <v>0</v>
      </c>
      <c r="F20" s="81">
        <v>0</v>
      </c>
      <c r="G20" s="81">
        <v>0</v>
      </c>
      <c r="H20" s="81">
        <v>0</v>
      </c>
      <c r="I20" s="81">
        <v>0</v>
      </c>
      <c r="J20" s="81">
        <v>0</v>
      </c>
      <c r="K20" s="81">
        <v>0</v>
      </c>
      <c r="L20" s="81">
        <v>0</v>
      </c>
      <c r="M20" s="81">
        <v>0</v>
      </c>
      <c r="N20" s="81">
        <v>0</v>
      </c>
      <c r="O20" s="81">
        <v>0</v>
      </c>
      <c r="P20" s="81">
        <v>0</v>
      </c>
      <c r="Q20" s="81">
        <v>0</v>
      </c>
      <c r="R20" s="81">
        <v>0</v>
      </c>
      <c r="S20" s="195">
        <v>0</v>
      </c>
    </row>
    <row r="21" spans="1:19">
      <c r="A21" s="80">
        <v>14</v>
      </c>
      <c r="B21" s="1" t="s">
        <v>63</v>
      </c>
      <c r="C21" s="81">
        <v>44887072.009999998</v>
      </c>
      <c r="D21" s="81">
        <v>0</v>
      </c>
      <c r="E21" s="81">
        <v>11918.82</v>
      </c>
      <c r="F21" s="81">
        <v>0</v>
      </c>
      <c r="G21" s="81">
        <v>0</v>
      </c>
      <c r="H21" s="81">
        <v>0</v>
      </c>
      <c r="I21" s="81">
        <v>0</v>
      </c>
      <c r="J21" s="81">
        <v>0</v>
      </c>
      <c r="K21" s="81">
        <v>0</v>
      </c>
      <c r="L21" s="81">
        <v>0</v>
      </c>
      <c r="M21" s="81">
        <v>46672229.374104679</v>
      </c>
      <c r="N21" s="81">
        <v>0</v>
      </c>
      <c r="O21" s="81">
        <v>0</v>
      </c>
      <c r="P21" s="81">
        <v>0</v>
      </c>
      <c r="Q21" s="81">
        <v>0</v>
      </c>
      <c r="R21" s="81">
        <v>0</v>
      </c>
      <c r="S21" s="195">
        <v>46674613.138104677</v>
      </c>
    </row>
    <row r="22" spans="1:19" ht="13.5" thickBot="1">
      <c r="A22" s="82"/>
      <c r="B22" s="83" t="s">
        <v>64</v>
      </c>
      <c r="C22" s="84">
        <v>224766760.14221263</v>
      </c>
      <c r="D22" s="84">
        <v>0</v>
      </c>
      <c r="E22" s="84">
        <v>3484187.5599999996</v>
      </c>
      <c r="F22" s="84">
        <v>0</v>
      </c>
      <c r="G22" s="84">
        <v>113414600.58500618</v>
      </c>
      <c r="H22" s="84">
        <v>832279.71849999996</v>
      </c>
      <c r="I22" s="84">
        <v>21351661.171005998</v>
      </c>
      <c r="J22" s="84">
        <v>0</v>
      </c>
      <c r="K22" s="84">
        <v>596858637.84098852</v>
      </c>
      <c r="L22" s="84">
        <v>13994023.515052779</v>
      </c>
      <c r="M22" s="84">
        <v>694667692.32427478</v>
      </c>
      <c r="N22" s="84">
        <v>24199085.765904173</v>
      </c>
      <c r="O22" s="84">
        <v>268613.21878199995</v>
      </c>
      <c r="P22" s="84">
        <v>0</v>
      </c>
      <c r="Q22" s="84">
        <v>0</v>
      </c>
      <c r="R22" s="84">
        <v>0</v>
      </c>
      <c r="S22" s="196">
        <v>1228768270.1391129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8"/>
  <sheetViews>
    <sheetView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4"/>
  </cols>
  <sheetData>
    <row r="1" spans="1:22">
      <c r="A1" s="2" t="s">
        <v>30</v>
      </c>
      <c r="B1" s="3" t="str">
        <f>Info!C2</f>
        <v>Terabank</v>
      </c>
    </row>
    <row r="2" spans="1:22">
      <c r="A2" s="2" t="s">
        <v>31</v>
      </c>
      <c r="B2" s="309">
        <f>'1. key ratios'!B2</f>
        <v>45199</v>
      </c>
    </row>
    <row r="4" spans="1:22" ht="13.5" thickBot="1">
      <c r="A4" s="4" t="s">
        <v>243</v>
      </c>
      <c r="B4" s="85" t="s">
        <v>50</v>
      </c>
      <c r="V4" s="15" t="s">
        <v>35</v>
      </c>
    </row>
    <row r="5" spans="1:22" ht="12.75" customHeight="1">
      <c r="A5" s="86"/>
      <c r="B5" s="87"/>
      <c r="C5" s="579" t="s">
        <v>169</v>
      </c>
      <c r="D5" s="580"/>
      <c r="E5" s="580"/>
      <c r="F5" s="580"/>
      <c r="G5" s="580"/>
      <c r="H5" s="580"/>
      <c r="I5" s="580"/>
      <c r="J5" s="580"/>
      <c r="K5" s="580"/>
      <c r="L5" s="581"/>
      <c r="M5" s="582" t="s">
        <v>170</v>
      </c>
      <c r="N5" s="583"/>
      <c r="O5" s="583"/>
      <c r="P5" s="583"/>
      <c r="Q5" s="583"/>
      <c r="R5" s="583"/>
      <c r="S5" s="584"/>
      <c r="T5" s="587" t="s">
        <v>241</v>
      </c>
      <c r="U5" s="587" t="s">
        <v>242</v>
      </c>
      <c r="V5" s="585" t="s">
        <v>76</v>
      </c>
    </row>
    <row r="6" spans="1:22" s="43" customFormat="1" ht="102">
      <c r="A6" s="41"/>
      <c r="B6" s="88"/>
      <c r="C6" s="89" t="s">
        <v>65</v>
      </c>
      <c r="D6" s="160" t="s">
        <v>66</v>
      </c>
      <c r="E6" s="115" t="s">
        <v>172</v>
      </c>
      <c r="F6" s="115" t="s">
        <v>173</v>
      </c>
      <c r="G6" s="160" t="s">
        <v>176</v>
      </c>
      <c r="H6" s="160" t="s">
        <v>171</v>
      </c>
      <c r="I6" s="160" t="s">
        <v>67</v>
      </c>
      <c r="J6" s="160" t="s">
        <v>68</v>
      </c>
      <c r="K6" s="90" t="s">
        <v>69</v>
      </c>
      <c r="L6" s="91" t="s">
        <v>70</v>
      </c>
      <c r="M6" s="89" t="s">
        <v>174</v>
      </c>
      <c r="N6" s="90" t="s">
        <v>71</v>
      </c>
      <c r="O6" s="90" t="s">
        <v>72</v>
      </c>
      <c r="P6" s="90" t="s">
        <v>73</v>
      </c>
      <c r="Q6" s="90" t="s">
        <v>74</v>
      </c>
      <c r="R6" s="90" t="s">
        <v>75</v>
      </c>
      <c r="S6" s="178" t="s">
        <v>175</v>
      </c>
      <c r="T6" s="588"/>
      <c r="U6" s="588"/>
      <c r="V6" s="586"/>
    </row>
    <row r="7" spans="1:22">
      <c r="A7" s="92">
        <v>1</v>
      </c>
      <c r="B7" s="1" t="s">
        <v>51</v>
      </c>
      <c r="C7" s="93">
        <v>0</v>
      </c>
      <c r="D7" s="93">
        <v>0</v>
      </c>
      <c r="E7" s="93">
        <v>0</v>
      </c>
      <c r="F7" s="93">
        <v>0</v>
      </c>
      <c r="G7" s="93">
        <v>0</v>
      </c>
      <c r="H7" s="93">
        <v>0</v>
      </c>
      <c r="I7" s="93">
        <v>0</v>
      </c>
      <c r="J7" s="93">
        <v>0</v>
      </c>
      <c r="K7" s="93">
        <v>0</v>
      </c>
      <c r="L7" s="93">
        <v>0</v>
      </c>
      <c r="M7" s="93">
        <v>0</v>
      </c>
      <c r="N7" s="93">
        <v>0</v>
      </c>
      <c r="O7" s="93">
        <v>0</v>
      </c>
      <c r="P7" s="93">
        <v>0</v>
      </c>
      <c r="Q7" s="93">
        <v>0</v>
      </c>
      <c r="R7" s="93">
        <v>0</v>
      </c>
      <c r="S7" s="93">
        <v>0</v>
      </c>
      <c r="T7" s="93">
        <v>0</v>
      </c>
      <c r="U7" s="93">
        <v>0</v>
      </c>
      <c r="V7" s="95">
        <f>SUM(C7:S7)</f>
        <v>0</v>
      </c>
    </row>
    <row r="8" spans="1:22">
      <c r="A8" s="92">
        <v>2</v>
      </c>
      <c r="B8" s="1" t="s">
        <v>52</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5">
        <f t="shared" ref="V8:V20" si="0">SUM(C8:S8)</f>
        <v>0</v>
      </c>
    </row>
    <row r="9" spans="1:22">
      <c r="A9" s="92">
        <v>3</v>
      </c>
      <c r="B9" s="1" t="s">
        <v>165</v>
      </c>
      <c r="C9" s="93">
        <v>0</v>
      </c>
      <c r="D9" s="93">
        <v>0</v>
      </c>
      <c r="E9" s="93">
        <v>0</v>
      </c>
      <c r="F9" s="93">
        <v>0</v>
      </c>
      <c r="G9" s="93">
        <v>0</v>
      </c>
      <c r="H9" s="93">
        <v>0</v>
      </c>
      <c r="I9" s="93">
        <v>0</v>
      </c>
      <c r="J9" s="93">
        <v>0</v>
      </c>
      <c r="K9" s="93">
        <v>0</v>
      </c>
      <c r="L9" s="93">
        <v>0</v>
      </c>
      <c r="M9" s="93">
        <v>0</v>
      </c>
      <c r="N9" s="93">
        <v>0</v>
      </c>
      <c r="O9" s="93">
        <v>0</v>
      </c>
      <c r="P9" s="93">
        <v>0</v>
      </c>
      <c r="Q9" s="93">
        <v>0</v>
      </c>
      <c r="R9" s="93">
        <v>0</v>
      </c>
      <c r="S9" s="93">
        <v>0</v>
      </c>
      <c r="T9" s="93">
        <v>0</v>
      </c>
      <c r="U9" s="93">
        <v>0</v>
      </c>
      <c r="V9" s="95">
        <f t="shared" si="0"/>
        <v>0</v>
      </c>
    </row>
    <row r="10" spans="1:22">
      <c r="A10" s="92">
        <v>4</v>
      </c>
      <c r="B10" s="1" t="s">
        <v>53</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5">
        <f t="shared" si="0"/>
        <v>0</v>
      </c>
    </row>
    <row r="11" spans="1:22">
      <c r="A11" s="92">
        <v>5</v>
      </c>
      <c r="B11" s="1" t="s">
        <v>54</v>
      </c>
      <c r="C11" s="93">
        <v>0</v>
      </c>
      <c r="D11" s="93">
        <v>0</v>
      </c>
      <c r="E11" s="93">
        <v>0</v>
      </c>
      <c r="F11" s="93">
        <v>0</v>
      </c>
      <c r="G11" s="93">
        <v>0</v>
      </c>
      <c r="H11" s="93">
        <v>0</v>
      </c>
      <c r="I11" s="93">
        <v>0</v>
      </c>
      <c r="J11" s="93">
        <v>0</v>
      </c>
      <c r="K11" s="93">
        <v>0</v>
      </c>
      <c r="L11" s="93">
        <v>0</v>
      </c>
      <c r="M11" s="93">
        <v>0</v>
      </c>
      <c r="N11" s="93">
        <v>0</v>
      </c>
      <c r="O11" s="93">
        <v>0</v>
      </c>
      <c r="P11" s="93">
        <v>0</v>
      </c>
      <c r="Q11" s="93">
        <v>0</v>
      </c>
      <c r="R11" s="93">
        <v>0</v>
      </c>
      <c r="S11" s="93">
        <v>0</v>
      </c>
      <c r="T11" s="93">
        <v>0</v>
      </c>
      <c r="U11" s="93">
        <v>0</v>
      </c>
      <c r="V11" s="95">
        <f t="shared" si="0"/>
        <v>0</v>
      </c>
    </row>
    <row r="12" spans="1:22">
      <c r="A12" s="92">
        <v>6</v>
      </c>
      <c r="B12" s="1" t="s">
        <v>55</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5">
        <f t="shared" si="0"/>
        <v>0</v>
      </c>
    </row>
    <row r="13" spans="1:22">
      <c r="A13" s="92">
        <v>7</v>
      </c>
      <c r="B13" s="1" t="s">
        <v>56</v>
      </c>
      <c r="C13" s="93">
        <v>0</v>
      </c>
      <c r="D13" s="93">
        <v>22066500.697150003</v>
      </c>
      <c r="E13" s="93">
        <v>0</v>
      </c>
      <c r="F13" s="93">
        <v>0</v>
      </c>
      <c r="G13" s="93">
        <v>0</v>
      </c>
      <c r="H13" s="93">
        <v>0</v>
      </c>
      <c r="I13" s="93">
        <v>0</v>
      </c>
      <c r="J13" s="93">
        <v>0</v>
      </c>
      <c r="K13" s="93">
        <v>0</v>
      </c>
      <c r="L13" s="93">
        <v>0</v>
      </c>
      <c r="M13" s="93">
        <v>0</v>
      </c>
      <c r="N13" s="93">
        <v>0</v>
      </c>
      <c r="O13" s="93">
        <v>0</v>
      </c>
      <c r="P13" s="93">
        <v>0</v>
      </c>
      <c r="Q13" s="93">
        <v>0</v>
      </c>
      <c r="R13" s="93">
        <v>0</v>
      </c>
      <c r="S13" s="93">
        <v>0</v>
      </c>
      <c r="T13" s="93">
        <v>20330318.803600002</v>
      </c>
      <c r="U13" s="93">
        <v>1736181.8935500002</v>
      </c>
      <c r="V13" s="95">
        <f t="shared" si="0"/>
        <v>22066500.697150003</v>
      </c>
    </row>
    <row r="14" spans="1:22">
      <c r="A14" s="92">
        <v>8</v>
      </c>
      <c r="B14" s="1" t="s">
        <v>57</v>
      </c>
      <c r="C14" s="93">
        <v>0</v>
      </c>
      <c r="D14" s="93">
        <v>4720750.0314999996</v>
      </c>
      <c r="E14" s="93">
        <v>0</v>
      </c>
      <c r="F14" s="93">
        <v>0</v>
      </c>
      <c r="G14" s="93">
        <v>0</v>
      </c>
      <c r="H14" s="93">
        <v>0</v>
      </c>
      <c r="I14" s="93">
        <v>0</v>
      </c>
      <c r="J14" s="93">
        <v>0</v>
      </c>
      <c r="K14" s="93">
        <v>0</v>
      </c>
      <c r="L14" s="93">
        <v>0</v>
      </c>
      <c r="M14" s="93">
        <v>0</v>
      </c>
      <c r="N14" s="93">
        <v>0</v>
      </c>
      <c r="O14" s="93">
        <v>0</v>
      </c>
      <c r="P14" s="93">
        <v>0</v>
      </c>
      <c r="Q14" s="93">
        <v>0</v>
      </c>
      <c r="R14" s="93">
        <v>0</v>
      </c>
      <c r="S14" s="93">
        <v>0</v>
      </c>
      <c r="T14" s="93">
        <v>4127773.8559999997</v>
      </c>
      <c r="U14" s="93">
        <v>592976.17550000001</v>
      </c>
      <c r="V14" s="95">
        <f t="shared" si="0"/>
        <v>4720750.0314999996</v>
      </c>
    </row>
    <row r="15" spans="1:22">
      <c r="A15" s="92">
        <v>9</v>
      </c>
      <c r="B15" s="1" t="s">
        <v>58</v>
      </c>
      <c r="C15" s="93">
        <v>0</v>
      </c>
      <c r="D15" s="93">
        <v>0</v>
      </c>
      <c r="E15" s="93">
        <v>0</v>
      </c>
      <c r="F15" s="93">
        <v>0</v>
      </c>
      <c r="G15" s="93">
        <v>0</v>
      </c>
      <c r="H15" s="93">
        <v>0</v>
      </c>
      <c r="I15" s="93">
        <v>0</v>
      </c>
      <c r="J15" s="93">
        <v>0</v>
      </c>
      <c r="K15" s="93">
        <v>0</v>
      </c>
      <c r="L15" s="93">
        <v>0</v>
      </c>
      <c r="M15" s="93">
        <v>0</v>
      </c>
      <c r="N15" s="93">
        <v>0</v>
      </c>
      <c r="O15" s="93">
        <v>0</v>
      </c>
      <c r="P15" s="93">
        <v>0</v>
      </c>
      <c r="Q15" s="93">
        <v>0</v>
      </c>
      <c r="R15" s="93">
        <v>0</v>
      </c>
      <c r="S15" s="93">
        <v>0</v>
      </c>
      <c r="T15" s="93">
        <v>0</v>
      </c>
      <c r="U15" s="93">
        <v>0</v>
      </c>
      <c r="V15" s="95">
        <f t="shared" si="0"/>
        <v>0</v>
      </c>
    </row>
    <row r="16" spans="1:22">
      <c r="A16" s="92">
        <v>10</v>
      </c>
      <c r="B16" s="1" t="s">
        <v>59</v>
      </c>
      <c r="C16" s="93">
        <v>0</v>
      </c>
      <c r="D16" s="93">
        <v>80.459999999999994</v>
      </c>
      <c r="E16" s="93">
        <v>0</v>
      </c>
      <c r="F16" s="93">
        <v>0</v>
      </c>
      <c r="G16" s="93">
        <v>0</v>
      </c>
      <c r="H16" s="93">
        <v>0</v>
      </c>
      <c r="I16" s="93">
        <v>0</v>
      </c>
      <c r="J16" s="93">
        <v>0</v>
      </c>
      <c r="K16" s="93">
        <v>0</v>
      </c>
      <c r="L16" s="93">
        <v>0</v>
      </c>
      <c r="M16" s="93">
        <v>0</v>
      </c>
      <c r="N16" s="93">
        <v>0</v>
      </c>
      <c r="O16" s="93">
        <v>0</v>
      </c>
      <c r="P16" s="93">
        <v>0</v>
      </c>
      <c r="Q16" s="93">
        <v>0</v>
      </c>
      <c r="R16" s="93">
        <v>0</v>
      </c>
      <c r="S16" s="93">
        <v>0</v>
      </c>
      <c r="T16" s="93">
        <v>61.959999999999994</v>
      </c>
      <c r="U16" s="93">
        <v>18.5</v>
      </c>
      <c r="V16" s="95">
        <f t="shared" si="0"/>
        <v>80.459999999999994</v>
      </c>
    </row>
    <row r="17" spans="1:22">
      <c r="A17" s="92">
        <v>11</v>
      </c>
      <c r="B17" s="1" t="s">
        <v>60</v>
      </c>
      <c r="C17" s="93">
        <v>0</v>
      </c>
      <c r="D17" s="93">
        <v>0</v>
      </c>
      <c r="E17" s="93">
        <v>0</v>
      </c>
      <c r="F17" s="93">
        <v>0</v>
      </c>
      <c r="G17" s="93">
        <v>0</v>
      </c>
      <c r="H17" s="93">
        <v>0</v>
      </c>
      <c r="I17" s="93">
        <v>0</v>
      </c>
      <c r="J17" s="93">
        <v>0</v>
      </c>
      <c r="K17" s="93">
        <v>0</v>
      </c>
      <c r="L17" s="93">
        <v>0</v>
      </c>
      <c r="M17" s="93">
        <v>0</v>
      </c>
      <c r="N17" s="93">
        <v>0</v>
      </c>
      <c r="O17" s="93">
        <v>0</v>
      </c>
      <c r="P17" s="93">
        <v>0</v>
      </c>
      <c r="Q17" s="93">
        <v>0</v>
      </c>
      <c r="R17" s="93">
        <v>0</v>
      </c>
      <c r="S17" s="93">
        <v>0</v>
      </c>
      <c r="T17" s="93">
        <v>0</v>
      </c>
      <c r="U17" s="93">
        <v>0</v>
      </c>
      <c r="V17" s="95">
        <f t="shared" si="0"/>
        <v>0</v>
      </c>
    </row>
    <row r="18" spans="1:22">
      <c r="A18" s="92">
        <v>12</v>
      </c>
      <c r="B18" s="1" t="s">
        <v>61</v>
      </c>
      <c r="C18" s="93">
        <v>0</v>
      </c>
      <c r="D18" s="93">
        <v>0</v>
      </c>
      <c r="E18" s="93">
        <v>0</v>
      </c>
      <c r="F18" s="93">
        <v>0</v>
      </c>
      <c r="G18" s="93">
        <v>0</v>
      </c>
      <c r="H18" s="93">
        <v>0</v>
      </c>
      <c r="I18" s="93">
        <v>0</v>
      </c>
      <c r="J18" s="93">
        <v>0</v>
      </c>
      <c r="K18" s="93">
        <v>0</v>
      </c>
      <c r="L18" s="93">
        <v>0</v>
      </c>
      <c r="M18" s="93">
        <v>0</v>
      </c>
      <c r="N18" s="93">
        <v>0</v>
      </c>
      <c r="O18" s="93">
        <v>0</v>
      </c>
      <c r="P18" s="93">
        <v>0</v>
      </c>
      <c r="Q18" s="93">
        <v>0</v>
      </c>
      <c r="R18" s="93">
        <v>0</v>
      </c>
      <c r="S18" s="93">
        <v>0</v>
      </c>
      <c r="T18" s="93">
        <v>0</v>
      </c>
      <c r="U18" s="93">
        <v>0</v>
      </c>
      <c r="V18" s="95">
        <f t="shared" si="0"/>
        <v>0</v>
      </c>
    </row>
    <row r="19" spans="1:22">
      <c r="A19" s="92">
        <v>13</v>
      </c>
      <c r="B19" s="1" t="s">
        <v>62</v>
      </c>
      <c r="C19" s="93">
        <v>0</v>
      </c>
      <c r="D19" s="93">
        <v>0</v>
      </c>
      <c r="E19" s="93">
        <v>0</v>
      </c>
      <c r="F19" s="93">
        <v>0</v>
      </c>
      <c r="G19" s="93">
        <v>0</v>
      </c>
      <c r="H19" s="93">
        <v>0</v>
      </c>
      <c r="I19" s="93">
        <v>0</v>
      </c>
      <c r="J19" s="93">
        <v>0</v>
      </c>
      <c r="K19" s="93">
        <v>0</v>
      </c>
      <c r="L19" s="93">
        <v>0</v>
      </c>
      <c r="M19" s="93">
        <v>0</v>
      </c>
      <c r="N19" s="93">
        <v>0</v>
      </c>
      <c r="O19" s="93">
        <v>0</v>
      </c>
      <c r="P19" s="93">
        <v>0</v>
      </c>
      <c r="Q19" s="93">
        <v>0</v>
      </c>
      <c r="R19" s="93">
        <v>0</v>
      </c>
      <c r="S19" s="93">
        <v>0</v>
      </c>
      <c r="T19" s="93">
        <v>0</v>
      </c>
      <c r="U19" s="93">
        <v>0</v>
      </c>
      <c r="V19" s="95">
        <f t="shared" si="0"/>
        <v>0</v>
      </c>
    </row>
    <row r="20" spans="1:22">
      <c r="A20" s="92">
        <v>14</v>
      </c>
      <c r="B20" s="1" t="s">
        <v>63</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5">
        <f t="shared" si="0"/>
        <v>0</v>
      </c>
    </row>
    <row r="21" spans="1:22" ht="13.5" thickBot="1">
      <c r="A21" s="82"/>
      <c r="B21" s="96" t="s">
        <v>64</v>
      </c>
      <c r="C21" s="97">
        <f>SUM(C7:C20)</f>
        <v>0</v>
      </c>
      <c r="D21" s="84">
        <f t="shared" ref="D21:V21" si="1">SUM(D7:D20)</f>
        <v>26787331.188650005</v>
      </c>
      <c r="E21" s="84">
        <f t="shared" si="1"/>
        <v>0</v>
      </c>
      <c r="F21" s="84">
        <f t="shared" si="1"/>
        <v>0</v>
      </c>
      <c r="G21" s="84">
        <f t="shared" si="1"/>
        <v>0</v>
      </c>
      <c r="H21" s="84">
        <f t="shared" si="1"/>
        <v>0</v>
      </c>
      <c r="I21" s="84">
        <f t="shared" si="1"/>
        <v>0</v>
      </c>
      <c r="J21" s="84">
        <f t="shared" si="1"/>
        <v>0</v>
      </c>
      <c r="K21" s="84">
        <f t="shared" si="1"/>
        <v>0</v>
      </c>
      <c r="L21" s="98">
        <f t="shared" si="1"/>
        <v>0</v>
      </c>
      <c r="M21" s="97">
        <f t="shared" si="1"/>
        <v>0</v>
      </c>
      <c r="N21" s="84">
        <f t="shared" si="1"/>
        <v>0</v>
      </c>
      <c r="O21" s="84">
        <f t="shared" si="1"/>
        <v>0</v>
      </c>
      <c r="P21" s="84">
        <f t="shared" si="1"/>
        <v>0</v>
      </c>
      <c r="Q21" s="84">
        <f t="shared" si="1"/>
        <v>0</v>
      </c>
      <c r="R21" s="84">
        <f t="shared" si="1"/>
        <v>0</v>
      </c>
      <c r="S21" s="98">
        <f>SUM(S7:S20)</f>
        <v>0</v>
      </c>
      <c r="T21" s="98">
        <f>SUM(T7:T20)</f>
        <v>24458154.619600002</v>
      </c>
      <c r="U21" s="98">
        <f t="shared" ref="U21" si="2">SUM(U7:U20)</f>
        <v>2329176.56905</v>
      </c>
      <c r="V21" s="99">
        <f t="shared" si="1"/>
        <v>26787331.188650005</v>
      </c>
    </row>
    <row r="24" spans="1:22">
      <c r="C24" s="22"/>
      <c r="D24" s="22"/>
      <c r="E24" s="22"/>
    </row>
    <row r="25" spans="1:22">
      <c r="A25" s="40"/>
      <c r="B25" s="40"/>
      <c r="D25" s="22"/>
      <c r="E25" s="22"/>
    </row>
    <row r="26" spans="1:22">
      <c r="A26" s="40"/>
      <c r="B26" s="23"/>
      <c r="D26" s="22"/>
      <c r="E26" s="22"/>
    </row>
    <row r="27" spans="1:22">
      <c r="A27" s="40"/>
      <c r="B27" s="40"/>
      <c r="D27" s="22"/>
      <c r="E27" s="22"/>
    </row>
    <row r="28" spans="1:22">
      <c r="A28" s="40"/>
      <c r="B28" s="23"/>
      <c r="D28" s="22"/>
      <c r="E28" s="2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2"/>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4" bestFit="1" customWidth="1"/>
    <col min="2" max="2" width="101.85546875" style="4" customWidth="1"/>
    <col min="3" max="3" width="13.7109375" style="165" customWidth="1"/>
    <col min="4" max="4" width="14.85546875" style="165" bestFit="1" customWidth="1"/>
    <col min="5" max="5" width="17.7109375" style="165" customWidth="1"/>
    <col min="6" max="6" width="15.85546875" style="165" customWidth="1"/>
    <col min="7" max="7" width="17.42578125" style="165" customWidth="1"/>
    <col min="8" max="8" width="15.28515625" style="165" customWidth="1"/>
    <col min="9" max="16384" width="9.140625" style="14"/>
  </cols>
  <sheetData>
    <row r="1" spans="1:9">
      <c r="A1" s="2" t="s">
        <v>30</v>
      </c>
      <c r="B1" s="4" t="str">
        <f>Info!C2</f>
        <v>Terabank</v>
      </c>
      <c r="C1" s="3"/>
    </row>
    <row r="2" spans="1:9">
      <c r="A2" s="2" t="s">
        <v>31</v>
      </c>
      <c r="B2" s="309">
        <f>'1. key ratios'!B2</f>
        <v>45199</v>
      </c>
      <c r="C2" s="309"/>
    </row>
    <row r="4" spans="1:9" ht="13.5" thickBot="1">
      <c r="A4" s="2" t="s">
        <v>150</v>
      </c>
      <c r="B4" s="85" t="s">
        <v>252</v>
      </c>
    </row>
    <row r="5" spans="1:9">
      <c r="A5" s="86"/>
      <c r="B5" s="100"/>
      <c r="C5" s="186" t="s">
        <v>0</v>
      </c>
      <c r="D5" s="186" t="s">
        <v>1</v>
      </c>
      <c r="E5" s="186" t="s">
        <v>2</v>
      </c>
      <c r="F5" s="186" t="s">
        <v>3</v>
      </c>
      <c r="G5" s="187" t="s">
        <v>4</v>
      </c>
      <c r="H5" s="188" t="s">
        <v>5</v>
      </c>
      <c r="I5" s="101"/>
    </row>
    <row r="6" spans="1:9" s="101" customFormat="1" ht="12.75" customHeight="1">
      <c r="A6" s="102"/>
      <c r="B6" s="591" t="s">
        <v>149</v>
      </c>
      <c r="C6" s="577" t="s">
        <v>245</v>
      </c>
      <c r="D6" s="593" t="s">
        <v>244</v>
      </c>
      <c r="E6" s="594"/>
      <c r="F6" s="577" t="s">
        <v>249</v>
      </c>
      <c r="G6" s="577" t="s">
        <v>250</v>
      </c>
      <c r="H6" s="589" t="s">
        <v>248</v>
      </c>
    </row>
    <row r="7" spans="1:9" ht="38.25">
      <c r="A7" s="104"/>
      <c r="B7" s="592"/>
      <c r="C7" s="578"/>
      <c r="D7" s="189" t="s">
        <v>247</v>
      </c>
      <c r="E7" s="189" t="s">
        <v>246</v>
      </c>
      <c r="F7" s="578"/>
      <c r="G7" s="578"/>
      <c r="H7" s="590"/>
      <c r="I7" s="101"/>
    </row>
    <row r="8" spans="1:9">
      <c r="A8" s="102">
        <v>1</v>
      </c>
      <c r="B8" s="1" t="s">
        <v>51</v>
      </c>
      <c r="C8" s="190">
        <v>279392729.32221264</v>
      </c>
      <c r="D8" s="190">
        <v>0</v>
      </c>
      <c r="E8" s="190">
        <v>0</v>
      </c>
      <c r="F8" s="190">
        <v>99513041.190000013</v>
      </c>
      <c r="G8" s="190">
        <v>99513041.190000013</v>
      </c>
      <c r="H8" s="192">
        <v>0.35617620197709421</v>
      </c>
    </row>
    <row r="9" spans="1:9" ht="15" customHeight="1">
      <c r="A9" s="102">
        <v>2</v>
      </c>
      <c r="B9" s="1" t="s">
        <v>52</v>
      </c>
      <c r="C9" s="190">
        <v>0</v>
      </c>
      <c r="D9" s="190">
        <v>0</v>
      </c>
      <c r="E9" s="190">
        <v>0</v>
      </c>
      <c r="F9" s="190">
        <v>0</v>
      </c>
      <c r="G9" s="190">
        <v>0</v>
      </c>
      <c r="H9" s="192" t="s">
        <v>723</v>
      </c>
    </row>
    <row r="10" spans="1:9">
      <c r="A10" s="102">
        <v>3</v>
      </c>
      <c r="B10" s="1" t="s">
        <v>165</v>
      </c>
      <c r="C10" s="190">
        <v>0</v>
      </c>
      <c r="D10" s="190">
        <v>0</v>
      </c>
      <c r="E10" s="190">
        <v>0</v>
      </c>
      <c r="F10" s="190">
        <v>0</v>
      </c>
      <c r="G10" s="190">
        <v>0</v>
      </c>
      <c r="H10" s="192" t="s">
        <v>723</v>
      </c>
    </row>
    <row r="11" spans="1:9">
      <c r="A11" s="102">
        <v>4</v>
      </c>
      <c r="B11" s="1" t="s">
        <v>53</v>
      </c>
      <c r="C11" s="190">
        <v>0</v>
      </c>
      <c r="D11" s="190">
        <v>0</v>
      </c>
      <c r="E11" s="190">
        <v>0</v>
      </c>
      <c r="F11" s="190">
        <v>0</v>
      </c>
      <c r="G11" s="190">
        <v>0</v>
      </c>
      <c r="H11" s="192" t="s">
        <v>723</v>
      </c>
    </row>
    <row r="12" spans="1:9">
      <c r="A12" s="102">
        <v>5</v>
      </c>
      <c r="B12" s="1" t="s">
        <v>54</v>
      </c>
      <c r="C12" s="190">
        <v>0</v>
      </c>
      <c r="D12" s="190">
        <v>0</v>
      </c>
      <c r="E12" s="190">
        <v>0</v>
      </c>
      <c r="F12" s="190">
        <v>0</v>
      </c>
      <c r="G12" s="190">
        <v>0</v>
      </c>
      <c r="H12" s="192" t="s">
        <v>723</v>
      </c>
    </row>
    <row r="13" spans="1:9">
      <c r="A13" s="102">
        <v>6</v>
      </c>
      <c r="B13" s="1" t="s">
        <v>55</v>
      </c>
      <c r="C13" s="190">
        <v>25997868.969999999</v>
      </c>
      <c r="D13" s="190">
        <v>0</v>
      </c>
      <c r="E13" s="190">
        <v>0</v>
      </c>
      <c r="F13" s="190">
        <v>13002671.707999999</v>
      </c>
      <c r="G13" s="190">
        <v>13002671.707999999</v>
      </c>
      <c r="H13" s="192">
        <v>0.50014375112838327</v>
      </c>
    </row>
    <row r="14" spans="1:9">
      <c r="A14" s="102">
        <v>7</v>
      </c>
      <c r="B14" s="1" t="s">
        <v>56</v>
      </c>
      <c r="C14" s="190">
        <v>536022184.93085599</v>
      </c>
      <c r="D14" s="190">
        <v>48390877.750783145</v>
      </c>
      <c r="E14" s="190">
        <v>23819830.485904172</v>
      </c>
      <c r="F14" s="190">
        <v>559842015.41676021</v>
      </c>
      <c r="G14" s="190">
        <v>537775514.71961021</v>
      </c>
      <c r="H14" s="192">
        <v>0.96058441472863887</v>
      </c>
    </row>
    <row r="15" spans="1:9">
      <c r="A15" s="102">
        <v>8</v>
      </c>
      <c r="B15" s="1" t="s">
        <v>57</v>
      </c>
      <c r="C15" s="190">
        <v>596858637.84098852</v>
      </c>
      <c r="D15" s="190">
        <v>29519944.702905558</v>
      </c>
      <c r="E15" s="190">
        <v>13994023.515052779</v>
      </c>
      <c r="F15" s="190">
        <v>458139496.01703095</v>
      </c>
      <c r="G15" s="190">
        <v>453418745.98553097</v>
      </c>
      <c r="H15" s="192">
        <v>0.74227186794763189</v>
      </c>
    </row>
    <row r="16" spans="1:9">
      <c r="A16" s="102">
        <v>9</v>
      </c>
      <c r="B16" s="1" t="s">
        <v>58</v>
      </c>
      <c r="C16" s="190">
        <v>113414600.58500618</v>
      </c>
      <c r="D16" s="190">
        <v>1420357.7197</v>
      </c>
      <c r="E16" s="190">
        <v>832279.71849999996</v>
      </c>
      <c r="F16" s="190">
        <v>39986408.10622716</v>
      </c>
      <c r="G16" s="190">
        <v>39986408.10622716</v>
      </c>
      <c r="H16" s="192">
        <v>0.35</v>
      </c>
    </row>
    <row r="17" spans="1:8">
      <c r="A17" s="102">
        <v>10</v>
      </c>
      <c r="B17" s="1" t="s">
        <v>59</v>
      </c>
      <c r="C17" s="190">
        <v>11554910.989102</v>
      </c>
      <c r="D17" s="190">
        <v>0</v>
      </c>
      <c r="E17" s="190">
        <v>379255.27999999997</v>
      </c>
      <c r="F17" s="190">
        <v>11610024.562989999</v>
      </c>
      <c r="G17" s="190">
        <v>11609944.102989998</v>
      </c>
      <c r="H17" s="192">
        <v>0.97283244101002475</v>
      </c>
    </row>
    <row r="18" spans="1:8">
      <c r="A18" s="102">
        <v>11</v>
      </c>
      <c r="B18" s="1" t="s">
        <v>60</v>
      </c>
      <c r="C18" s="190">
        <v>0</v>
      </c>
      <c r="D18" s="190">
        <v>0</v>
      </c>
      <c r="E18" s="190">
        <v>0</v>
      </c>
      <c r="F18" s="190">
        <v>0</v>
      </c>
      <c r="G18" s="190">
        <v>0</v>
      </c>
      <c r="H18" s="192" t="s">
        <v>723</v>
      </c>
    </row>
    <row r="19" spans="1:8">
      <c r="A19" s="102">
        <v>12</v>
      </c>
      <c r="B19" s="1" t="s">
        <v>61</v>
      </c>
      <c r="C19" s="190">
        <v>0</v>
      </c>
      <c r="D19" s="190">
        <v>0</v>
      </c>
      <c r="E19" s="190">
        <v>0</v>
      </c>
      <c r="F19" s="190">
        <v>0</v>
      </c>
      <c r="G19" s="190">
        <v>0</v>
      </c>
      <c r="H19" s="192" t="s">
        <v>723</v>
      </c>
    </row>
    <row r="20" spans="1:8">
      <c r="A20" s="102">
        <v>13</v>
      </c>
      <c r="B20" s="1" t="s">
        <v>144</v>
      </c>
      <c r="C20" s="190">
        <v>0</v>
      </c>
      <c r="D20" s="190">
        <v>0</v>
      </c>
      <c r="E20" s="190">
        <v>0</v>
      </c>
      <c r="F20" s="190">
        <v>0</v>
      </c>
      <c r="G20" s="190">
        <v>0</v>
      </c>
      <c r="H20" s="192" t="s">
        <v>723</v>
      </c>
    </row>
    <row r="21" spans="1:8">
      <c r="A21" s="102">
        <v>14</v>
      </c>
      <c r="B21" s="1" t="s">
        <v>63</v>
      </c>
      <c r="C21" s="190">
        <v>91571220.204104662</v>
      </c>
      <c r="D21" s="190">
        <v>0</v>
      </c>
      <c r="E21" s="190">
        <v>0</v>
      </c>
      <c r="F21" s="190">
        <v>46674613.138104677</v>
      </c>
      <c r="G21" s="190">
        <v>46674613.138104677</v>
      </c>
      <c r="H21" s="192">
        <v>0.50970832357667428</v>
      </c>
    </row>
    <row r="22" spans="1:8" ht="13.5" thickBot="1">
      <c r="A22" s="105"/>
      <c r="B22" s="106" t="s">
        <v>64</v>
      </c>
      <c r="C22" s="191">
        <v>1654812152.8422699</v>
      </c>
      <c r="D22" s="191">
        <v>79331180.173388705</v>
      </c>
      <c r="E22" s="191">
        <v>39025388.999456957</v>
      </c>
      <c r="F22" s="191">
        <v>1228768270.1391129</v>
      </c>
      <c r="G22" s="191">
        <v>1201980938.9504631</v>
      </c>
      <c r="H22" s="193">
        <v>0.70961996605857314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27"/>
  <sheetViews>
    <sheetView zoomScale="90" zoomScaleNormal="9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165" bestFit="1" customWidth="1"/>
    <col min="2" max="2" width="104.140625" style="165" customWidth="1"/>
    <col min="3" max="11" width="12.7109375" style="165" customWidth="1"/>
    <col min="12" max="16384" width="9.140625" style="165"/>
  </cols>
  <sheetData>
    <row r="1" spans="1:11">
      <c r="A1" s="165" t="s">
        <v>30</v>
      </c>
      <c r="B1" s="3" t="str">
        <f>Info!C2</f>
        <v>Terabank</v>
      </c>
    </row>
    <row r="2" spans="1:11">
      <c r="A2" s="165" t="s">
        <v>31</v>
      </c>
      <c r="B2" s="309">
        <f>'1. key ratios'!B2</f>
        <v>45199</v>
      </c>
    </row>
    <row r="4" spans="1:11" ht="13.5" thickBot="1">
      <c r="A4" s="165" t="s">
        <v>146</v>
      </c>
      <c r="B4" s="231" t="s">
        <v>253</v>
      </c>
    </row>
    <row r="5" spans="1:11" ht="30" customHeight="1">
      <c r="A5" s="595"/>
      <c r="B5" s="596"/>
      <c r="C5" s="597" t="s">
        <v>305</v>
      </c>
      <c r="D5" s="597"/>
      <c r="E5" s="597"/>
      <c r="F5" s="597" t="s">
        <v>306</v>
      </c>
      <c r="G5" s="597"/>
      <c r="H5" s="597"/>
      <c r="I5" s="597" t="s">
        <v>307</v>
      </c>
      <c r="J5" s="597"/>
      <c r="K5" s="598"/>
    </row>
    <row r="6" spans="1:11">
      <c r="A6" s="203"/>
      <c r="B6" s="204"/>
      <c r="C6" s="16" t="s">
        <v>32</v>
      </c>
      <c r="D6" s="16" t="s">
        <v>33</v>
      </c>
      <c r="E6" s="16" t="s">
        <v>34</v>
      </c>
      <c r="F6" s="16" t="s">
        <v>32</v>
      </c>
      <c r="G6" s="16" t="s">
        <v>33</v>
      </c>
      <c r="H6" s="16" t="s">
        <v>34</v>
      </c>
      <c r="I6" s="16" t="s">
        <v>32</v>
      </c>
      <c r="J6" s="16" t="s">
        <v>33</v>
      </c>
      <c r="K6" s="16" t="s">
        <v>34</v>
      </c>
    </row>
    <row r="7" spans="1:11">
      <c r="A7" s="205" t="s">
        <v>256</v>
      </c>
      <c r="B7" s="206"/>
      <c r="C7" s="206"/>
      <c r="D7" s="206"/>
      <c r="E7" s="206"/>
      <c r="F7" s="206"/>
      <c r="G7" s="206"/>
      <c r="H7" s="206"/>
      <c r="I7" s="206"/>
      <c r="J7" s="206"/>
      <c r="K7" s="207"/>
    </row>
    <row r="8" spans="1:11">
      <c r="A8" s="208">
        <v>1</v>
      </c>
      <c r="B8" s="209" t="s">
        <v>254</v>
      </c>
      <c r="C8" s="210"/>
      <c r="D8" s="210"/>
      <c r="E8" s="210"/>
      <c r="F8" s="211">
        <v>159120190.07460296</v>
      </c>
      <c r="G8" s="211">
        <v>146194405.36178854</v>
      </c>
      <c r="H8" s="211">
        <v>305314595.43639147</v>
      </c>
      <c r="I8" s="211">
        <v>153908580.63621336</v>
      </c>
      <c r="J8" s="211">
        <v>127864408.96106206</v>
      </c>
      <c r="K8" s="211">
        <v>281772989.59727544</v>
      </c>
    </row>
    <row r="9" spans="1:11">
      <c r="A9" s="205" t="s">
        <v>257</v>
      </c>
      <c r="B9" s="206"/>
      <c r="C9" s="206"/>
      <c r="D9" s="206"/>
      <c r="E9" s="206"/>
      <c r="F9" s="206"/>
      <c r="G9" s="206"/>
      <c r="H9" s="206"/>
      <c r="I9" s="206"/>
      <c r="J9" s="206"/>
      <c r="K9" s="207"/>
    </row>
    <row r="10" spans="1:11">
      <c r="A10" s="212">
        <v>2</v>
      </c>
      <c r="B10" s="213" t="s">
        <v>265</v>
      </c>
      <c r="C10" s="213">
        <v>121201741.15309283</v>
      </c>
      <c r="D10" s="213">
        <v>284508986.85630572</v>
      </c>
      <c r="E10" s="213">
        <v>405710728.00939858</v>
      </c>
      <c r="F10" s="213">
        <v>21203844.365372479</v>
      </c>
      <c r="G10" s="213">
        <v>56510654.703949325</v>
      </c>
      <c r="H10" s="213">
        <v>77714499.069321811</v>
      </c>
      <c r="I10" s="213">
        <v>4957136.2603891669</v>
      </c>
      <c r="J10" s="213">
        <v>12039546.044727981</v>
      </c>
      <c r="K10" s="213">
        <v>16996682.305117149</v>
      </c>
    </row>
    <row r="11" spans="1:11">
      <c r="A11" s="212">
        <v>3</v>
      </c>
      <c r="B11" s="213" t="s">
        <v>259</v>
      </c>
      <c r="C11" s="213">
        <v>486040117.49852157</v>
      </c>
      <c r="D11" s="538">
        <v>352973009.87775922</v>
      </c>
      <c r="E11" s="213">
        <v>839013127.37628078</v>
      </c>
      <c r="F11" s="213">
        <v>151336757.40626258</v>
      </c>
      <c r="G11" s="213">
        <v>52557012.349616043</v>
      </c>
      <c r="H11" s="213">
        <v>203893769.75587863</v>
      </c>
      <c r="I11" s="213">
        <v>126680023.32701929</v>
      </c>
      <c r="J11" s="213">
        <v>47252221.312471248</v>
      </c>
      <c r="K11" s="213">
        <v>173932244.63949054</v>
      </c>
    </row>
    <row r="12" spans="1:11">
      <c r="A12" s="212">
        <v>4</v>
      </c>
      <c r="B12" s="213" t="s">
        <v>260</v>
      </c>
      <c r="C12" s="213">
        <v>75432914.862914875</v>
      </c>
      <c r="D12" s="213">
        <v>0</v>
      </c>
      <c r="E12" s="213">
        <v>75432914.862914875</v>
      </c>
      <c r="F12" s="213">
        <v>0</v>
      </c>
      <c r="G12" s="213">
        <v>0</v>
      </c>
      <c r="H12" s="213">
        <v>0</v>
      </c>
      <c r="I12" s="213">
        <v>0</v>
      </c>
      <c r="J12" s="213">
        <v>0</v>
      </c>
      <c r="K12" s="213">
        <v>0</v>
      </c>
    </row>
    <row r="13" spans="1:11">
      <c r="A13" s="212">
        <v>5</v>
      </c>
      <c r="B13" s="213" t="s">
        <v>268</v>
      </c>
      <c r="C13" s="213">
        <v>58634016.017137796</v>
      </c>
      <c r="D13" s="213">
        <v>116923825.25935811</v>
      </c>
      <c r="E13" s="213">
        <v>175557841.2764959</v>
      </c>
      <c r="F13" s="213">
        <v>8612831.8829142414</v>
      </c>
      <c r="G13" s="213">
        <v>72160486.376423061</v>
      </c>
      <c r="H13" s="213">
        <v>80773318.259337306</v>
      </c>
      <c r="I13" s="213">
        <v>3498508.479409812</v>
      </c>
      <c r="J13" s="213">
        <v>67170948.51788868</v>
      </c>
      <c r="K13" s="213">
        <v>70669456.997298494</v>
      </c>
    </row>
    <row r="14" spans="1:11">
      <c r="A14" s="212">
        <v>6</v>
      </c>
      <c r="B14" s="213" t="s">
        <v>300</v>
      </c>
      <c r="C14" s="213">
        <v>16022817.956745312</v>
      </c>
      <c r="D14" s="213">
        <v>11636104.452655844</v>
      </c>
      <c r="E14" s="213">
        <v>27658922.409401156</v>
      </c>
      <c r="F14" s="213">
        <v>0</v>
      </c>
      <c r="G14" s="213">
        <v>0</v>
      </c>
      <c r="H14" s="213">
        <v>0</v>
      </c>
      <c r="I14" s="213">
        <v>0</v>
      </c>
      <c r="J14" s="213">
        <v>0</v>
      </c>
      <c r="K14" s="213">
        <v>0</v>
      </c>
    </row>
    <row r="15" spans="1:11">
      <c r="A15" s="212">
        <v>7</v>
      </c>
      <c r="B15" s="213" t="s">
        <v>301</v>
      </c>
      <c r="C15" s="213">
        <v>12202684.379286708</v>
      </c>
      <c r="D15" s="213">
        <v>4927589.7414472951</v>
      </c>
      <c r="E15" s="213">
        <v>17130274.120734002</v>
      </c>
      <c r="F15" s="213">
        <v>4728205.2198116882</v>
      </c>
      <c r="G15" s="213">
        <v>1672610.7852313493</v>
      </c>
      <c r="H15" s="213">
        <v>6400816.0050430372</v>
      </c>
      <c r="I15" s="213">
        <v>4728205.2198116882</v>
      </c>
      <c r="J15" s="213">
        <v>1672610.7852313493</v>
      </c>
      <c r="K15" s="213">
        <v>6400816.0050430372</v>
      </c>
    </row>
    <row r="16" spans="1:11">
      <c r="A16" s="212">
        <v>8</v>
      </c>
      <c r="B16" s="214" t="s">
        <v>261</v>
      </c>
      <c r="C16" s="213">
        <v>769534291.86769915</v>
      </c>
      <c r="D16" s="213">
        <v>770969516.18752611</v>
      </c>
      <c r="E16" s="213">
        <v>1540503808.0552254</v>
      </c>
      <c r="F16" s="213">
        <v>185881638.87436098</v>
      </c>
      <c r="G16" s="213">
        <v>182900764.2152198</v>
      </c>
      <c r="H16" s="213">
        <v>368782403.08958077</v>
      </c>
      <c r="I16" s="213">
        <v>139863873.28662995</v>
      </c>
      <c r="J16" s="213">
        <v>128135326.66031927</v>
      </c>
      <c r="K16" s="213">
        <v>267999199.94694921</v>
      </c>
    </row>
    <row r="17" spans="1:11">
      <c r="A17" s="205" t="s">
        <v>258</v>
      </c>
      <c r="B17" s="206"/>
      <c r="C17" s="213">
        <v>0</v>
      </c>
      <c r="D17" s="213">
        <v>0</v>
      </c>
      <c r="E17" s="213">
        <v>0</v>
      </c>
      <c r="F17" s="213">
        <v>0</v>
      </c>
      <c r="G17" s="213">
        <v>0</v>
      </c>
      <c r="H17" s="213">
        <v>0</v>
      </c>
      <c r="I17" s="213">
        <v>0</v>
      </c>
      <c r="J17" s="213">
        <v>0</v>
      </c>
      <c r="K17" s="213">
        <v>0</v>
      </c>
    </row>
    <row r="18" spans="1:11">
      <c r="A18" s="212">
        <v>9</v>
      </c>
      <c r="B18" s="213" t="s">
        <v>264</v>
      </c>
      <c r="C18" s="213">
        <v>0</v>
      </c>
      <c r="D18" s="213">
        <v>0</v>
      </c>
      <c r="E18" s="213">
        <v>0</v>
      </c>
      <c r="F18" s="213">
        <v>0</v>
      </c>
      <c r="G18" s="213">
        <v>0</v>
      </c>
      <c r="H18" s="213">
        <v>0</v>
      </c>
      <c r="I18" s="213">
        <v>0</v>
      </c>
      <c r="J18" s="213">
        <v>0</v>
      </c>
      <c r="K18" s="213">
        <v>0</v>
      </c>
    </row>
    <row r="19" spans="1:11">
      <c r="A19" s="212">
        <v>10</v>
      </c>
      <c r="B19" s="213" t="s">
        <v>302</v>
      </c>
      <c r="C19" s="213">
        <v>553746519.30905962</v>
      </c>
      <c r="D19" s="213">
        <v>547720175.63596809</v>
      </c>
      <c r="E19" s="213">
        <v>1101466694.9450278</v>
      </c>
      <c r="F19" s="213">
        <v>21047113.387718614</v>
      </c>
      <c r="G19" s="213">
        <v>5218473.2975577209</v>
      </c>
      <c r="H19" s="213">
        <v>26265586.685276337</v>
      </c>
      <c r="I19" s="213">
        <v>26258722.826108225</v>
      </c>
      <c r="J19" s="213">
        <v>23608142.881476156</v>
      </c>
      <c r="K19" s="213">
        <v>49866865.707584381</v>
      </c>
    </row>
    <row r="20" spans="1:11">
      <c r="A20" s="212">
        <v>11</v>
      </c>
      <c r="B20" s="213" t="s">
        <v>263</v>
      </c>
      <c r="C20" s="213">
        <v>67229274.420508146</v>
      </c>
      <c r="D20" s="213">
        <v>47289161.612522677</v>
      </c>
      <c r="E20" s="213">
        <v>114518436.03303082</v>
      </c>
      <c r="F20" s="213">
        <v>20982236.632462695</v>
      </c>
      <c r="G20" s="213">
        <v>46197666.173932895</v>
      </c>
      <c r="H20" s="213">
        <v>67179902.80639559</v>
      </c>
      <c r="I20" s="213">
        <v>20982236.632462695</v>
      </c>
      <c r="J20" s="213">
        <v>46197666.173932895</v>
      </c>
      <c r="K20" s="213">
        <v>67179902.80639559</v>
      </c>
    </row>
    <row r="21" spans="1:11" ht="13.5" thickBot="1">
      <c r="A21" s="215">
        <v>12</v>
      </c>
      <c r="B21" s="216" t="s">
        <v>262</v>
      </c>
      <c r="C21" s="213">
        <v>620975793.72956777</v>
      </c>
      <c r="D21" s="213">
        <v>595009337.24849081</v>
      </c>
      <c r="E21" s="213">
        <v>1215985130.9780586</v>
      </c>
      <c r="F21" s="213">
        <v>42029350.020181313</v>
      </c>
      <c r="G21" s="213">
        <v>51416139.471490614</v>
      </c>
      <c r="H21" s="213">
        <v>93445489.49167192</v>
      </c>
      <c r="I21" s="213">
        <v>47240959.45857092</v>
      </c>
      <c r="J21" s="213">
        <v>69805809.055409044</v>
      </c>
      <c r="K21" s="213">
        <v>117046768.51397997</v>
      </c>
    </row>
    <row r="22" spans="1:11" ht="38.25" customHeight="1" thickBot="1">
      <c r="A22" s="217"/>
      <c r="B22" s="218"/>
      <c r="C22" s="218"/>
      <c r="D22" s="218"/>
      <c r="E22" s="218"/>
      <c r="F22" s="599" t="s">
        <v>304</v>
      </c>
      <c r="G22" s="597"/>
      <c r="H22" s="597"/>
      <c r="I22" s="599" t="s">
        <v>269</v>
      </c>
      <c r="J22" s="597"/>
      <c r="K22" s="598"/>
    </row>
    <row r="23" spans="1:11" ht="13.5" thickBot="1">
      <c r="A23" s="219">
        <v>13</v>
      </c>
      <c r="B23" s="220" t="s">
        <v>254</v>
      </c>
      <c r="C23" s="221"/>
      <c r="D23" s="221"/>
      <c r="E23" s="221"/>
      <c r="F23" s="222">
        <v>159120190.07460296</v>
      </c>
      <c r="G23" s="222">
        <v>146194405.36178854</v>
      </c>
      <c r="H23" s="222">
        <v>305314595.43639147</v>
      </c>
      <c r="I23" s="222">
        <v>153908580.63621336</v>
      </c>
      <c r="J23" s="222">
        <v>127864408.96106206</v>
      </c>
      <c r="K23" s="222">
        <v>281772989.59727544</v>
      </c>
    </row>
    <row r="24" spans="1:11" ht="13.5" thickBot="1">
      <c r="A24" s="223">
        <v>14</v>
      </c>
      <c r="B24" s="224" t="s">
        <v>266</v>
      </c>
      <c r="C24" s="225"/>
      <c r="D24" s="226"/>
      <c r="E24" s="227"/>
      <c r="F24" s="222">
        <v>143852288.85417968</v>
      </c>
      <c r="G24" s="222">
        <v>131484624.74372917</v>
      </c>
      <c r="H24" s="222">
        <v>275336913.59790885</v>
      </c>
      <c r="I24" s="222">
        <v>92622913.828059018</v>
      </c>
      <c r="J24" s="222">
        <v>58329517.604910225</v>
      </c>
      <c r="K24" s="222">
        <v>150952431.43296924</v>
      </c>
    </row>
    <row r="25" spans="1:11" ht="13.5" thickBot="1">
      <c r="A25" s="228">
        <v>15</v>
      </c>
      <c r="B25" s="229" t="s">
        <v>267</v>
      </c>
      <c r="C25" s="230"/>
      <c r="D25" s="230"/>
      <c r="E25" s="230"/>
      <c r="F25" s="527">
        <v>1.1061359630912795</v>
      </c>
      <c r="G25" s="527">
        <v>1.1118745301720985</v>
      </c>
      <c r="H25" s="527">
        <v>1.1088763633134235</v>
      </c>
      <c r="I25" s="527">
        <v>1.6616685253707553</v>
      </c>
      <c r="J25" s="527">
        <v>2.1921046874952781</v>
      </c>
      <c r="K25" s="527">
        <v>1.8666343226302873</v>
      </c>
    </row>
    <row r="27" spans="1:11" ht="25.5">
      <c r="B27" s="202"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2"/>
  <sheetViews>
    <sheetView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4"/>
  </cols>
  <sheetData>
    <row r="1" spans="1:14">
      <c r="A1" s="4" t="s">
        <v>30</v>
      </c>
      <c r="B1" s="3" t="str">
        <f>Info!C2</f>
        <v>Terabank</v>
      </c>
    </row>
    <row r="2" spans="1:14" ht="14.25" customHeight="1">
      <c r="A2" s="4" t="s">
        <v>31</v>
      </c>
      <c r="B2" s="309">
        <f>'1. key ratios'!B2</f>
        <v>45199</v>
      </c>
    </row>
    <row r="3" spans="1:14" ht="14.25" customHeight="1"/>
    <row r="4" spans="1:14" ht="13.5" thickBot="1">
      <c r="A4" s="4" t="s">
        <v>162</v>
      </c>
      <c r="B4" s="159" t="s">
        <v>28</v>
      </c>
    </row>
    <row r="5" spans="1:14" s="112" customFormat="1">
      <c r="A5" s="108"/>
      <c r="B5" s="109"/>
      <c r="C5" s="110" t="s">
        <v>0</v>
      </c>
      <c r="D5" s="110" t="s">
        <v>1</v>
      </c>
      <c r="E5" s="110" t="s">
        <v>2</v>
      </c>
      <c r="F5" s="110" t="s">
        <v>3</v>
      </c>
      <c r="G5" s="110" t="s">
        <v>4</v>
      </c>
      <c r="H5" s="110" t="s">
        <v>5</v>
      </c>
      <c r="I5" s="110" t="s">
        <v>8</v>
      </c>
      <c r="J5" s="110" t="s">
        <v>9</v>
      </c>
      <c r="K5" s="110" t="s">
        <v>10</v>
      </c>
      <c r="L5" s="110" t="s">
        <v>11</v>
      </c>
      <c r="M5" s="110" t="s">
        <v>12</v>
      </c>
      <c r="N5" s="111" t="s">
        <v>13</v>
      </c>
    </row>
    <row r="6" spans="1:14" ht="25.5">
      <c r="A6" s="113"/>
      <c r="B6" s="114"/>
      <c r="C6" s="115" t="s">
        <v>161</v>
      </c>
      <c r="D6" s="116" t="s">
        <v>160</v>
      </c>
      <c r="E6" s="117" t="s">
        <v>159</v>
      </c>
      <c r="F6" s="118">
        <v>0</v>
      </c>
      <c r="G6" s="118">
        <v>0.2</v>
      </c>
      <c r="H6" s="118">
        <v>0.35</v>
      </c>
      <c r="I6" s="118">
        <v>0.5</v>
      </c>
      <c r="J6" s="118">
        <v>0.75</v>
      </c>
      <c r="K6" s="118">
        <v>1</v>
      </c>
      <c r="L6" s="118">
        <v>1.5</v>
      </c>
      <c r="M6" s="118">
        <v>2.5</v>
      </c>
      <c r="N6" s="158" t="s">
        <v>168</v>
      </c>
    </row>
    <row r="7" spans="1:14" ht="15">
      <c r="A7" s="119">
        <v>1</v>
      </c>
      <c r="B7" s="120" t="s">
        <v>158</v>
      </c>
      <c r="C7" s="121">
        <f>SUM(C8:C13)</f>
        <v>85102100</v>
      </c>
      <c r="D7" s="114"/>
      <c r="E7" s="122">
        <f t="shared" ref="E7:M7" si="0">SUM(E8:E13)</f>
        <v>1702042</v>
      </c>
      <c r="F7" s="123">
        <f>SUM(F8:F13)</f>
        <v>0</v>
      </c>
      <c r="G7" s="123">
        <f t="shared" si="0"/>
        <v>0</v>
      </c>
      <c r="H7" s="123">
        <f t="shared" si="0"/>
        <v>0</v>
      </c>
      <c r="I7" s="123">
        <f t="shared" si="0"/>
        <v>0</v>
      </c>
      <c r="J7" s="123">
        <f t="shared" si="0"/>
        <v>0</v>
      </c>
      <c r="K7" s="123">
        <f t="shared" si="0"/>
        <v>1702042</v>
      </c>
      <c r="L7" s="123">
        <f t="shared" si="0"/>
        <v>0</v>
      </c>
      <c r="M7" s="123">
        <f t="shared" si="0"/>
        <v>0</v>
      </c>
      <c r="N7" s="124">
        <f>SUM(N8:N13)</f>
        <v>1702042</v>
      </c>
    </row>
    <row r="8" spans="1:14" ht="14.25">
      <c r="A8" s="119">
        <v>1.1000000000000001</v>
      </c>
      <c r="B8" s="125" t="s">
        <v>156</v>
      </c>
      <c r="C8" s="123">
        <v>85102100</v>
      </c>
      <c r="D8" s="126">
        <v>0.02</v>
      </c>
      <c r="E8" s="122">
        <f>C8*D8</f>
        <v>1702042</v>
      </c>
      <c r="F8" s="123">
        <v>0</v>
      </c>
      <c r="G8" s="123">
        <v>0</v>
      </c>
      <c r="H8" s="123">
        <v>0</v>
      </c>
      <c r="I8" s="123">
        <v>0</v>
      </c>
      <c r="J8" s="123">
        <v>0</v>
      </c>
      <c r="K8" s="123">
        <v>1702042</v>
      </c>
      <c r="L8" s="123">
        <v>0</v>
      </c>
      <c r="M8" s="123">
        <v>0</v>
      </c>
      <c r="N8" s="124">
        <f>SUMPRODUCT($F$6:$M$6,F8:M8)</f>
        <v>1702042</v>
      </c>
    </row>
    <row r="9" spans="1:14" ht="14.25">
      <c r="A9" s="119">
        <v>1.2</v>
      </c>
      <c r="B9" s="125" t="s">
        <v>155</v>
      </c>
      <c r="C9" s="123">
        <v>0</v>
      </c>
      <c r="D9" s="126">
        <v>0.05</v>
      </c>
      <c r="E9" s="122">
        <f>C9*D9</f>
        <v>0</v>
      </c>
      <c r="F9" s="123">
        <v>0</v>
      </c>
      <c r="G9" s="123">
        <v>0</v>
      </c>
      <c r="H9" s="123">
        <v>0</v>
      </c>
      <c r="I9" s="123">
        <v>0</v>
      </c>
      <c r="J9" s="123">
        <v>0</v>
      </c>
      <c r="K9" s="123">
        <v>0</v>
      </c>
      <c r="L9" s="123">
        <v>0</v>
      </c>
      <c r="M9" s="123">
        <v>0</v>
      </c>
      <c r="N9" s="124">
        <f t="shared" ref="N9:N12" si="1">SUMPRODUCT($F$6:$M$6,F9:M9)</f>
        <v>0</v>
      </c>
    </row>
    <row r="10" spans="1:14" ht="14.25">
      <c r="A10" s="119">
        <v>1.3</v>
      </c>
      <c r="B10" s="125" t="s">
        <v>154</v>
      </c>
      <c r="C10" s="123">
        <v>0</v>
      </c>
      <c r="D10" s="126">
        <v>0.08</v>
      </c>
      <c r="E10" s="122">
        <f>C10*D10</f>
        <v>0</v>
      </c>
      <c r="F10" s="123">
        <v>0</v>
      </c>
      <c r="G10" s="123">
        <v>0</v>
      </c>
      <c r="H10" s="123">
        <v>0</v>
      </c>
      <c r="I10" s="123">
        <v>0</v>
      </c>
      <c r="J10" s="123">
        <v>0</v>
      </c>
      <c r="K10" s="123">
        <v>0</v>
      </c>
      <c r="L10" s="123">
        <v>0</v>
      </c>
      <c r="M10" s="123">
        <v>0</v>
      </c>
      <c r="N10" s="124">
        <f>SUMPRODUCT($F$6:$M$6,F10:M10)</f>
        <v>0</v>
      </c>
    </row>
    <row r="11" spans="1:14" ht="14.25">
      <c r="A11" s="119">
        <v>1.4</v>
      </c>
      <c r="B11" s="125" t="s">
        <v>153</v>
      </c>
      <c r="C11" s="123">
        <v>0</v>
      </c>
      <c r="D11" s="126">
        <v>0.11</v>
      </c>
      <c r="E11" s="122">
        <f>C11*D11</f>
        <v>0</v>
      </c>
      <c r="F11" s="123">
        <v>0</v>
      </c>
      <c r="G11" s="123">
        <v>0</v>
      </c>
      <c r="H11" s="123">
        <v>0</v>
      </c>
      <c r="I11" s="123">
        <v>0</v>
      </c>
      <c r="J11" s="123">
        <v>0</v>
      </c>
      <c r="K11" s="123">
        <v>0</v>
      </c>
      <c r="L11" s="123">
        <v>0</v>
      </c>
      <c r="M11" s="123">
        <v>0</v>
      </c>
      <c r="N11" s="124">
        <f t="shared" si="1"/>
        <v>0</v>
      </c>
    </row>
    <row r="12" spans="1:14" ht="14.25">
      <c r="A12" s="119">
        <v>1.5</v>
      </c>
      <c r="B12" s="125" t="s">
        <v>152</v>
      </c>
      <c r="C12" s="123">
        <v>0</v>
      </c>
      <c r="D12" s="126">
        <v>0.14000000000000001</v>
      </c>
      <c r="E12" s="122">
        <f>C12*D12</f>
        <v>0</v>
      </c>
      <c r="F12" s="123">
        <v>0</v>
      </c>
      <c r="G12" s="123">
        <v>0</v>
      </c>
      <c r="H12" s="123">
        <v>0</v>
      </c>
      <c r="I12" s="123">
        <v>0</v>
      </c>
      <c r="J12" s="123">
        <v>0</v>
      </c>
      <c r="K12" s="123">
        <v>0</v>
      </c>
      <c r="L12" s="123">
        <v>0</v>
      </c>
      <c r="M12" s="123">
        <v>0</v>
      </c>
      <c r="N12" s="124">
        <f t="shared" si="1"/>
        <v>0</v>
      </c>
    </row>
    <row r="13" spans="1:14" ht="14.25">
      <c r="A13" s="119">
        <v>1.6</v>
      </c>
      <c r="B13" s="127" t="s">
        <v>151</v>
      </c>
      <c r="C13" s="123">
        <v>0</v>
      </c>
      <c r="D13" s="128"/>
      <c r="E13" s="123"/>
      <c r="F13" s="123">
        <v>0</v>
      </c>
      <c r="G13" s="123">
        <v>0</v>
      </c>
      <c r="H13" s="123">
        <v>0</v>
      </c>
      <c r="I13" s="123">
        <v>0</v>
      </c>
      <c r="J13" s="123">
        <v>0</v>
      </c>
      <c r="K13" s="123">
        <v>0</v>
      </c>
      <c r="L13" s="123">
        <v>0</v>
      </c>
      <c r="M13" s="123">
        <v>0</v>
      </c>
      <c r="N13" s="124">
        <f>SUMPRODUCT($F$6:$M$6,F13:M13)</f>
        <v>0</v>
      </c>
    </row>
    <row r="14" spans="1:14" ht="15">
      <c r="A14" s="119">
        <v>2</v>
      </c>
      <c r="B14" s="129" t="s">
        <v>157</v>
      </c>
      <c r="C14" s="121">
        <f>SUM(C15:C20)</f>
        <v>0</v>
      </c>
      <c r="D14" s="114"/>
      <c r="E14" s="122">
        <f t="shared" ref="E14" si="2">SUM(E15:E20)</f>
        <v>0</v>
      </c>
      <c r="F14" s="123">
        <v>0</v>
      </c>
      <c r="G14" s="123">
        <v>0</v>
      </c>
      <c r="H14" s="123">
        <v>0</v>
      </c>
      <c r="I14" s="123">
        <v>0</v>
      </c>
      <c r="J14" s="123">
        <v>0</v>
      </c>
      <c r="K14" s="123">
        <v>0</v>
      </c>
      <c r="L14" s="123">
        <v>0</v>
      </c>
      <c r="M14" s="123">
        <v>0</v>
      </c>
      <c r="N14" s="124">
        <f>SUM(N15:N20)</f>
        <v>0</v>
      </c>
    </row>
    <row r="15" spans="1:14" ht="14.25">
      <c r="A15" s="119">
        <v>2.1</v>
      </c>
      <c r="B15" s="127" t="s">
        <v>156</v>
      </c>
      <c r="C15" s="123">
        <v>0</v>
      </c>
      <c r="D15" s="126">
        <v>5.0000000000000001E-3</v>
      </c>
      <c r="E15" s="122">
        <f>C15*D15</f>
        <v>0</v>
      </c>
      <c r="F15" s="123">
        <v>0</v>
      </c>
      <c r="G15" s="123">
        <v>0</v>
      </c>
      <c r="H15" s="123">
        <v>0</v>
      </c>
      <c r="I15" s="123">
        <v>0</v>
      </c>
      <c r="J15" s="123">
        <v>0</v>
      </c>
      <c r="K15" s="123">
        <v>0</v>
      </c>
      <c r="L15" s="123">
        <v>0</v>
      </c>
      <c r="M15" s="123">
        <v>0</v>
      </c>
      <c r="N15" s="124">
        <f>SUMPRODUCT($F$6:$M$6,F15:M15)</f>
        <v>0</v>
      </c>
    </row>
    <row r="16" spans="1:14" ht="14.25">
      <c r="A16" s="119">
        <v>2.2000000000000002</v>
      </c>
      <c r="B16" s="127" t="s">
        <v>155</v>
      </c>
      <c r="C16" s="123">
        <v>0</v>
      </c>
      <c r="D16" s="126">
        <v>0.01</v>
      </c>
      <c r="E16" s="122">
        <f>C16*D16</f>
        <v>0</v>
      </c>
      <c r="F16" s="123">
        <v>0</v>
      </c>
      <c r="G16" s="123">
        <v>0</v>
      </c>
      <c r="H16" s="123">
        <v>0</v>
      </c>
      <c r="I16" s="123">
        <v>0</v>
      </c>
      <c r="J16" s="123">
        <v>0</v>
      </c>
      <c r="K16" s="123">
        <v>0</v>
      </c>
      <c r="L16" s="123">
        <v>0</v>
      </c>
      <c r="M16" s="123">
        <v>0</v>
      </c>
      <c r="N16" s="124">
        <f t="shared" ref="N16:N20" si="3">SUMPRODUCT($F$6:$M$6,F16:M16)</f>
        <v>0</v>
      </c>
    </row>
    <row r="17" spans="1:14" ht="14.25">
      <c r="A17" s="119">
        <v>2.2999999999999998</v>
      </c>
      <c r="B17" s="127" t="s">
        <v>154</v>
      </c>
      <c r="C17" s="123">
        <v>0</v>
      </c>
      <c r="D17" s="126">
        <v>0.02</v>
      </c>
      <c r="E17" s="122">
        <f>C17*D17</f>
        <v>0</v>
      </c>
      <c r="F17" s="123">
        <v>0</v>
      </c>
      <c r="G17" s="123">
        <v>0</v>
      </c>
      <c r="H17" s="123">
        <v>0</v>
      </c>
      <c r="I17" s="123">
        <v>0</v>
      </c>
      <c r="J17" s="123">
        <v>0</v>
      </c>
      <c r="K17" s="123">
        <v>0</v>
      </c>
      <c r="L17" s="123">
        <v>0</v>
      </c>
      <c r="M17" s="123">
        <v>0</v>
      </c>
      <c r="N17" s="124">
        <f t="shared" si="3"/>
        <v>0</v>
      </c>
    </row>
    <row r="18" spans="1:14" ht="14.25">
      <c r="A18" s="119">
        <v>2.4</v>
      </c>
      <c r="B18" s="127" t="s">
        <v>153</v>
      </c>
      <c r="C18" s="123">
        <v>0</v>
      </c>
      <c r="D18" s="126">
        <v>0.03</v>
      </c>
      <c r="E18" s="122">
        <f>C18*D18</f>
        <v>0</v>
      </c>
      <c r="F18" s="123">
        <v>0</v>
      </c>
      <c r="G18" s="123">
        <v>0</v>
      </c>
      <c r="H18" s="123">
        <v>0</v>
      </c>
      <c r="I18" s="123">
        <v>0</v>
      </c>
      <c r="J18" s="123">
        <v>0</v>
      </c>
      <c r="K18" s="123">
        <v>0</v>
      </c>
      <c r="L18" s="123">
        <v>0</v>
      </c>
      <c r="M18" s="123">
        <v>0</v>
      </c>
      <c r="N18" s="124">
        <f t="shared" si="3"/>
        <v>0</v>
      </c>
    </row>
    <row r="19" spans="1:14" ht="14.25">
      <c r="A19" s="119">
        <v>2.5</v>
      </c>
      <c r="B19" s="127" t="s">
        <v>152</v>
      </c>
      <c r="C19" s="123">
        <v>0</v>
      </c>
      <c r="D19" s="126">
        <v>0.04</v>
      </c>
      <c r="E19" s="122">
        <f>C19*D19</f>
        <v>0</v>
      </c>
      <c r="F19" s="123">
        <v>0</v>
      </c>
      <c r="G19" s="123">
        <v>0</v>
      </c>
      <c r="H19" s="123">
        <v>0</v>
      </c>
      <c r="I19" s="123">
        <v>0</v>
      </c>
      <c r="J19" s="123">
        <v>0</v>
      </c>
      <c r="K19" s="123">
        <v>0</v>
      </c>
      <c r="L19" s="123">
        <v>0</v>
      </c>
      <c r="M19" s="123">
        <v>0</v>
      </c>
      <c r="N19" s="124">
        <f t="shared" si="3"/>
        <v>0</v>
      </c>
    </row>
    <row r="20" spans="1:14" ht="14.25">
      <c r="A20" s="119">
        <v>2.6</v>
      </c>
      <c r="B20" s="127" t="s">
        <v>151</v>
      </c>
      <c r="C20" s="123">
        <v>0</v>
      </c>
      <c r="D20" s="128"/>
      <c r="E20" s="130"/>
      <c r="F20" s="123">
        <v>0</v>
      </c>
      <c r="G20" s="123">
        <v>0</v>
      </c>
      <c r="H20" s="123">
        <v>0</v>
      </c>
      <c r="I20" s="123">
        <v>0</v>
      </c>
      <c r="J20" s="123">
        <v>0</v>
      </c>
      <c r="K20" s="123">
        <v>0</v>
      </c>
      <c r="L20" s="123">
        <v>0</v>
      </c>
      <c r="M20" s="123">
        <v>0</v>
      </c>
      <c r="N20" s="124">
        <f t="shared" si="3"/>
        <v>0</v>
      </c>
    </row>
    <row r="21" spans="1:14" ht="15.75" thickBot="1">
      <c r="A21" s="131"/>
      <c r="B21" s="132" t="s">
        <v>64</v>
      </c>
      <c r="C21" s="107">
        <f>C14+C7</f>
        <v>85102100</v>
      </c>
      <c r="D21" s="133"/>
      <c r="E21" s="134">
        <f>E14+E7</f>
        <v>1702042</v>
      </c>
      <c r="F21" s="135">
        <f>F7+F14</f>
        <v>0</v>
      </c>
      <c r="G21" s="135">
        <f t="shared" ref="G21:L21" si="4">G7+G14</f>
        <v>0</v>
      </c>
      <c r="H21" s="135">
        <f t="shared" si="4"/>
        <v>0</v>
      </c>
      <c r="I21" s="135">
        <f t="shared" si="4"/>
        <v>0</v>
      </c>
      <c r="J21" s="135">
        <f t="shared" si="4"/>
        <v>0</v>
      </c>
      <c r="K21" s="135">
        <f t="shared" si="4"/>
        <v>1702042</v>
      </c>
      <c r="L21" s="135">
        <f t="shared" si="4"/>
        <v>0</v>
      </c>
      <c r="M21" s="135">
        <f>M7+M14</f>
        <v>0</v>
      </c>
      <c r="N21" s="136">
        <f>N14+N7</f>
        <v>1702042</v>
      </c>
    </row>
    <row r="22" spans="1:14">
      <c r="E22" s="137"/>
      <c r="F22" s="137"/>
      <c r="G22" s="137"/>
      <c r="H22" s="137"/>
      <c r="I22" s="137"/>
      <c r="J22" s="137"/>
      <c r="K22" s="137"/>
      <c r="L22" s="137"/>
      <c r="M22" s="137"/>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43"/>
  <sheetViews>
    <sheetView zoomScale="90" zoomScaleNormal="90" workbookViewId="0"/>
  </sheetViews>
  <sheetFormatPr defaultRowHeight="15"/>
  <cols>
    <col min="1" max="1" width="11.42578125" customWidth="1"/>
    <col min="2" max="2" width="76.85546875" style="254" customWidth="1"/>
    <col min="3" max="3" width="22.85546875" customWidth="1"/>
  </cols>
  <sheetData>
    <row r="1" spans="1:3">
      <c r="A1" s="2" t="s">
        <v>30</v>
      </c>
      <c r="B1" s="3" t="str">
        <f>Info!C2</f>
        <v>Terabank</v>
      </c>
    </row>
    <row r="2" spans="1:3">
      <c r="A2" s="2" t="s">
        <v>31</v>
      </c>
      <c r="B2" s="309">
        <f>'1. key ratios'!B2</f>
        <v>45199</v>
      </c>
    </row>
    <row r="3" spans="1:3">
      <c r="A3" s="4"/>
      <c r="B3"/>
    </row>
    <row r="4" spans="1:3">
      <c r="A4" s="4" t="s">
        <v>308</v>
      </c>
      <c r="B4" t="s">
        <v>309</v>
      </c>
    </row>
    <row r="5" spans="1:3">
      <c r="A5" s="255" t="s">
        <v>310</v>
      </c>
      <c r="B5" s="256"/>
      <c r="C5" s="257"/>
    </row>
    <row r="6" spans="1:3" ht="24">
      <c r="A6" s="258">
        <v>1</v>
      </c>
      <c r="B6" s="259" t="s">
        <v>361</v>
      </c>
      <c r="C6" s="260">
        <v>1679895120.24227</v>
      </c>
    </row>
    <row r="7" spans="1:3">
      <c r="A7" s="258">
        <v>2</v>
      </c>
      <c r="B7" s="259" t="s">
        <v>311</v>
      </c>
      <c r="C7" s="260">
        <v>-25082968</v>
      </c>
    </row>
    <row r="8" spans="1:3" ht="24">
      <c r="A8" s="261">
        <v>3</v>
      </c>
      <c r="B8" s="262" t="s">
        <v>312</v>
      </c>
      <c r="C8" s="260">
        <v>1654812152.24227</v>
      </c>
    </row>
    <row r="9" spans="1:3">
      <c r="A9" s="255" t="s">
        <v>313</v>
      </c>
      <c r="B9" s="256"/>
      <c r="C9" s="263"/>
    </row>
    <row r="10" spans="1:3" ht="24">
      <c r="A10" s="264">
        <v>4</v>
      </c>
      <c r="B10" s="265" t="s">
        <v>314</v>
      </c>
      <c r="C10" s="260">
        <v>0</v>
      </c>
    </row>
    <row r="11" spans="1:3">
      <c r="A11" s="264">
        <v>5</v>
      </c>
      <c r="B11" s="266" t="s">
        <v>315</v>
      </c>
      <c r="C11" s="260">
        <v>0</v>
      </c>
    </row>
    <row r="12" spans="1:3">
      <c r="A12" s="264" t="s">
        <v>316</v>
      </c>
      <c r="B12" s="266" t="s">
        <v>317</v>
      </c>
      <c r="C12" s="260">
        <v>1702042</v>
      </c>
    </row>
    <row r="13" spans="1:3" ht="24">
      <c r="A13" s="267">
        <v>6</v>
      </c>
      <c r="B13" s="265" t="s">
        <v>318</v>
      </c>
      <c r="C13" s="260">
        <v>0</v>
      </c>
    </row>
    <row r="14" spans="1:3">
      <c r="A14" s="267">
        <v>7</v>
      </c>
      <c r="B14" s="268" t="s">
        <v>319</v>
      </c>
      <c r="C14" s="260">
        <v>0</v>
      </c>
    </row>
    <row r="15" spans="1:3">
      <c r="A15" s="269">
        <v>8</v>
      </c>
      <c r="B15" s="270" t="s">
        <v>320</v>
      </c>
      <c r="C15" s="260">
        <v>0</v>
      </c>
    </row>
    <row r="16" spans="1:3">
      <c r="A16" s="267">
        <v>9</v>
      </c>
      <c r="B16" s="268" t="s">
        <v>321</v>
      </c>
      <c r="C16" s="260">
        <v>0</v>
      </c>
    </row>
    <row r="17" spans="1:3">
      <c r="A17" s="267">
        <v>10</v>
      </c>
      <c r="B17" s="268" t="s">
        <v>322</v>
      </c>
      <c r="C17" s="260">
        <v>0</v>
      </c>
    </row>
    <row r="18" spans="1:3">
      <c r="A18" s="271">
        <v>11</v>
      </c>
      <c r="B18" s="272" t="s">
        <v>323</v>
      </c>
      <c r="C18" s="273">
        <f>SUM(C10:C17)</f>
        <v>1702042</v>
      </c>
    </row>
    <row r="19" spans="1:3">
      <c r="A19" s="274" t="s">
        <v>324</v>
      </c>
      <c r="B19" s="275"/>
      <c r="C19" s="276"/>
    </row>
    <row r="20" spans="1:3" ht="24">
      <c r="A20" s="277">
        <v>12</v>
      </c>
      <c r="B20" s="265" t="s">
        <v>325</v>
      </c>
      <c r="C20" s="260">
        <v>0</v>
      </c>
    </row>
    <row r="21" spans="1:3">
      <c r="A21" s="277">
        <v>13</v>
      </c>
      <c r="B21" s="265" t="s">
        <v>326</v>
      </c>
      <c r="C21" s="260">
        <v>0</v>
      </c>
    </row>
    <row r="22" spans="1:3">
      <c r="A22" s="277">
        <v>14</v>
      </c>
      <c r="B22" s="265" t="s">
        <v>327</v>
      </c>
      <c r="C22" s="260">
        <v>0</v>
      </c>
    </row>
    <row r="23" spans="1:3" ht="24">
      <c r="A23" s="277" t="s">
        <v>328</v>
      </c>
      <c r="B23" s="265" t="s">
        <v>329</v>
      </c>
      <c r="C23" s="260">
        <v>0</v>
      </c>
    </row>
    <row r="24" spans="1:3">
      <c r="A24" s="277">
        <v>15</v>
      </c>
      <c r="B24" s="265" t="s">
        <v>330</v>
      </c>
      <c r="C24" s="260">
        <v>0</v>
      </c>
    </row>
    <row r="25" spans="1:3">
      <c r="A25" s="277" t="s">
        <v>331</v>
      </c>
      <c r="B25" s="265" t="s">
        <v>332</v>
      </c>
      <c r="C25" s="260">
        <v>0</v>
      </c>
    </row>
    <row r="26" spans="1:3">
      <c r="A26" s="278">
        <v>16</v>
      </c>
      <c r="B26" s="279" t="s">
        <v>333</v>
      </c>
      <c r="C26" s="273">
        <f>SUM(C20:C25)</f>
        <v>0</v>
      </c>
    </row>
    <row r="27" spans="1:3">
      <c r="A27" s="255" t="s">
        <v>334</v>
      </c>
      <c r="B27" s="256"/>
      <c r="C27" s="263"/>
    </row>
    <row r="28" spans="1:3">
      <c r="A28" s="280">
        <v>17</v>
      </c>
      <c r="B28" s="266" t="s">
        <v>335</v>
      </c>
      <c r="C28" s="260">
        <v>0</v>
      </c>
    </row>
    <row r="29" spans="1:3">
      <c r="A29" s="280">
        <v>18</v>
      </c>
      <c r="B29" s="266" t="s">
        <v>336</v>
      </c>
      <c r="C29" s="260">
        <v>0</v>
      </c>
    </row>
    <row r="30" spans="1:3">
      <c r="A30" s="278">
        <v>19</v>
      </c>
      <c r="B30" s="279" t="s">
        <v>337</v>
      </c>
      <c r="C30" s="273">
        <f>C28+C29</f>
        <v>0</v>
      </c>
    </row>
    <row r="31" spans="1:3">
      <c r="A31" s="255" t="s">
        <v>338</v>
      </c>
      <c r="B31" s="256"/>
      <c r="C31" s="263"/>
    </row>
    <row r="32" spans="1:3" ht="24">
      <c r="A32" s="280" t="s">
        <v>339</v>
      </c>
      <c r="B32" s="265" t="s">
        <v>340</v>
      </c>
      <c r="C32" s="281">
        <v>0</v>
      </c>
    </row>
    <row r="33" spans="1:3">
      <c r="A33" s="280" t="s">
        <v>341</v>
      </c>
      <c r="B33" s="266" t="s">
        <v>342</v>
      </c>
      <c r="C33" s="281">
        <v>0</v>
      </c>
    </row>
    <row r="34" spans="1:3">
      <c r="A34" s="255" t="s">
        <v>343</v>
      </c>
      <c r="B34" s="256"/>
      <c r="C34" s="263"/>
    </row>
    <row r="35" spans="1:3">
      <c r="A35" s="282">
        <v>20</v>
      </c>
      <c r="B35" s="283" t="s">
        <v>344</v>
      </c>
      <c r="C35" s="273">
        <v>257448495</v>
      </c>
    </row>
    <row r="36" spans="1:3">
      <c r="A36" s="278">
        <v>21</v>
      </c>
      <c r="B36" s="279" t="s">
        <v>345</v>
      </c>
      <c r="C36" s="273">
        <f>C8+C18+C26+C30</f>
        <v>1656514194.24227</v>
      </c>
    </row>
    <row r="37" spans="1:3">
      <c r="A37" s="255" t="s">
        <v>346</v>
      </c>
      <c r="B37" s="256"/>
      <c r="C37" s="263"/>
    </row>
    <row r="38" spans="1:3">
      <c r="A38" s="278">
        <v>22</v>
      </c>
      <c r="B38" s="279" t="s">
        <v>346</v>
      </c>
      <c r="C38" s="528">
        <f t="shared" ref="C38" si="0">C35/C36</f>
        <v>0.15541580983419415</v>
      </c>
    </row>
    <row r="39" spans="1:3">
      <c r="A39" s="255" t="s">
        <v>347</v>
      </c>
      <c r="B39" s="256"/>
      <c r="C39" s="263"/>
    </row>
    <row r="40" spans="1:3">
      <c r="A40" s="284" t="s">
        <v>348</v>
      </c>
      <c r="B40" s="265" t="s">
        <v>349</v>
      </c>
      <c r="C40" s="281">
        <v>0</v>
      </c>
    </row>
    <row r="41" spans="1:3" ht="24">
      <c r="A41" s="285" t="s">
        <v>350</v>
      </c>
      <c r="B41" s="259" t="s">
        <v>351</v>
      </c>
      <c r="C41" s="281">
        <v>0</v>
      </c>
    </row>
    <row r="43" spans="1:3">
      <c r="B43" s="254"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42"/>
  <sheetViews>
    <sheetView zoomScale="90" zoomScaleNormal="90" workbookViewId="0">
      <pane xSplit="2" ySplit="6" topLeftCell="C7" activePane="bottomRight" state="frozen"/>
      <selection pane="topRight"/>
      <selection pane="bottomLeft"/>
      <selection pane="bottomRight" activeCell="C7" sqref="C7"/>
    </sheetView>
  </sheetViews>
  <sheetFormatPr defaultRowHeight="15"/>
  <cols>
    <col min="1" max="1" width="8.7109375" style="165"/>
    <col min="2" max="2" width="82.5703125" style="172" customWidth="1"/>
    <col min="3" max="7" width="17.5703125" style="165" customWidth="1"/>
  </cols>
  <sheetData>
    <row r="1" spans="1:7">
      <c r="A1" s="165" t="s">
        <v>30</v>
      </c>
      <c r="B1" s="3" t="str">
        <f>Info!C2</f>
        <v>Terabank</v>
      </c>
    </row>
    <row r="2" spans="1:7">
      <c r="A2" s="165" t="s">
        <v>31</v>
      </c>
      <c r="B2" s="309">
        <f>'1. key ratios'!B2</f>
        <v>45199</v>
      </c>
    </row>
    <row r="4" spans="1:7" ht="15.75" thickBot="1">
      <c r="A4" s="165" t="s">
        <v>412</v>
      </c>
      <c r="B4" s="315" t="s">
        <v>373</v>
      </c>
    </row>
    <row r="5" spans="1:7">
      <c r="A5" s="316"/>
      <c r="B5" s="317"/>
      <c r="C5" s="600" t="s">
        <v>374</v>
      </c>
      <c r="D5" s="600"/>
      <c r="E5" s="600"/>
      <c r="F5" s="600"/>
      <c r="G5" s="601" t="s">
        <v>375</v>
      </c>
    </row>
    <row r="6" spans="1:7">
      <c r="A6" s="318"/>
      <c r="B6" s="319"/>
      <c r="C6" s="320" t="s">
        <v>376</v>
      </c>
      <c r="D6" s="320" t="s">
        <v>377</v>
      </c>
      <c r="E6" s="320" t="s">
        <v>378</v>
      </c>
      <c r="F6" s="320" t="s">
        <v>379</v>
      </c>
      <c r="G6" s="602"/>
    </row>
    <row r="7" spans="1:7">
      <c r="A7" s="321"/>
      <c r="B7" s="322" t="s">
        <v>380</v>
      </c>
      <c r="C7" s="323"/>
      <c r="D7" s="323"/>
      <c r="E7" s="323"/>
      <c r="F7" s="323"/>
      <c r="G7" s="324"/>
    </row>
    <row r="8" spans="1:7">
      <c r="A8" s="325">
        <v>1</v>
      </c>
      <c r="B8" s="326" t="s">
        <v>381</v>
      </c>
      <c r="C8" s="327">
        <v>257448495.00000003</v>
      </c>
      <c r="D8" s="327">
        <v>0</v>
      </c>
      <c r="E8" s="327">
        <v>0</v>
      </c>
      <c r="F8" s="327">
        <v>275867767.75400007</v>
      </c>
      <c r="G8" s="327">
        <v>533316262.75400007</v>
      </c>
    </row>
    <row r="9" spans="1:7">
      <c r="A9" s="325">
        <v>2</v>
      </c>
      <c r="B9" s="328" t="s">
        <v>382</v>
      </c>
      <c r="C9" s="327">
        <v>257448495.00000003</v>
      </c>
      <c r="D9" s="327">
        <v>0</v>
      </c>
      <c r="E9" s="327">
        <v>0</v>
      </c>
      <c r="F9" s="327">
        <v>47981476.469999999</v>
      </c>
      <c r="G9" s="327">
        <v>305429971.47000003</v>
      </c>
    </row>
    <row r="10" spans="1:7">
      <c r="A10" s="325">
        <v>3</v>
      </c>
      <c r="B10" s="328" t="s">
        <v>383</v>
      </c>
      <c r="C10" s="329"/>
      <c r="D10" s="329"/>
      <c r="E10" s="329"/>
      <c r="F10" s="327">
        <v>227886291.28400004</v>
      </c>
      <c r="G10" s="327">
        <v>227886291.28400004</v>
      </c>
    </row>
    <row r="11" spans="1:7" ht="14.45" customHeight="1">
      <c r="A11" s="325">
        <v>4</v>
      </c>
      <c r="B11" s="326" t="s">
        <v>384</v>
      </c>
      <c r="C11" s="327">
        <v>184729928.56000066</v>
      </c>
      <c r="D11" s="327">
        <v>119249296.03999999</v>
      </c>
      <c r="E11" s="327">
        <v>98168543.100000039</v>
      </c>
      <c r="F11" s="327">
        <v>14815579.909999993</v>
      </c>
      <c r="G11" s="327">
        <v>375359772.21550059</v>
      </c>
    </row>
    <row r="12" spans="1:7">
      <c r="A12" s="325">
        <v>5</v>
      </c>
      <c r="B12" s="328" t="s">
        <v>385</v>
      </c>
      <c r="C12" s="327">
        <v>150839987.82000059</v>
      </c>
      <c r="D12" s="327">
        <v>112446683.96999998</v>
      </c>
      <c r="E12" s="327">
        <v>93787773.570000038</v>
      </c>
      <c r="F12" s="327">
        <v>13765773.329999993</v>
      </c>
      <c r="G12" s="327">
        <v>352298207.75550056</v>
      </c>
    </row>
    <row r="13" spans="1:7">
      <c r="A13" s="325">
        <v>6</v>
      </c>
      <c r="B13" s="328" t="s">
        <v>386</v>
      </c>
      <c r="C13" s="327">
        <v>33889940.740000084</v>
      </c>
      <c r="D13" s="327">
        <v>6802612.0700000022</v>
      </c>
      <c r="E13" s="327">
        <v>4380769.5299999993</v>
      </c>
      <c r="F13" s="327">
        <v>1049806.5799999998</v>
      </c>
      <c r="G13" s="327">
        <v>23061564.460000042</v>
      </c>
    </row>
    <row r="14" spans="1:7">
      <c r="A14" s="325">
        <v>7</v>
      </c>
      <c r="B14" s="326" t="s">
        <v>387</v>
      </c>
      <c r="C14" s="327">
        <v>298355529.16580009</v>
      </c>
      <c r="D14" s="327">
        <v>206878433.46999997</v>
      </c>
      <c r="E14" s="327">
        <v>125914491.64</v>
      </c>
      <c r="F14" s="327">
        <v>37001648.479999997</v>
      </c>
      <c r="G14" s="327">
        <v>258952841.21500003</v>
      </c>
    </row>
    <row r="15" spans="1:7" ht="39">
      <c r="A15" s="325">
        <v>8</v>
      </c>
      <c r="B15" s="328" t="s">
        <v>388</v>
      </c>
      <c r="C15" s="327">
        <v>281991255.30000007</v>
      </c>
      <c r="D15" s="327">
        <v>72998287.010000005</v>
      </c>
      <c r="E15" s="327">
        <v>80315651.25</v>
      </c>
      <c r="F15" s="327">
        <v>37001648.479999997</v>
      </c>
      <c r="G15" s="327">
        <v>236153421.02000004</v>
      </c>
    </row>
    <row r="16" spans="1:7" ht="26.25">
      <c r="A16" s="325">
        <v>9</v>
      </c>
      <c r="B16" s="328" t="s">
        <v>389</v>
      </c>
      <c r="C16" s="327">
        <v>16364273.865799997</v>
      </c>
      <c r="D16" s="327">
        <v>133880146.45999998</v>
      </c>
      <c r="E16" s="327">
        <v>45598840.390000001</v>
      </c>
      <c r="F16" s="327">
        <v>0</v>
      </c>
      <c r="G16" s="327">
        <v>22799420.195</v>
      </c>
    </row>
    <row r="17" spans="1:7">
      <c r="A17" s="325">
        <v>10</v>
      </c>
      <c r="B17" s="326" t="s">
        <v>390</v>
      </c>
      <c r="C17" s="327">
        <v>0</v>
      </c>
      <c r="D17" s="327">
        <v>0</v>
      </c>
      <c r="E17" s="327">
        <v>0</v>
      </c>
      <c r="F17" s="327">
        <v>0</v>
      </c>
      <c r="G17" s="327">
        <v>0</v>
      </c>
    </row>
    <row r="18" spans="1:7">
      <c r="A18" s="325">
        <v>11</v>
      </c>
      <c r="B18" s="326" t="s">
        <v>391</v>
      </c>
      <c r="C18" s="327">
        <v>0</v>
      </c>
      <c r="D18" s="327">
        <v>22023822.308487289</v>
      </c>
      <c r="E18" s="327">
        <v>4290774.4980103867</v>
      </c>
      <c r="F18" s="327">
        <v>10172014.566996656</v>
      </c>
      <c r="G18" s="327">
        <v>0</v>
      </c>
    </row>
    <row r="19" spans="1:7">
      <c r="A19" s="325">
        <v>12</v>
      </c>
      <c r="B19" s="328" t="s">
        <v>392</v>
      </c>
      <c r="C19" s="327">
        <v>0</v>
      </c>
      <c r="D19" s="327">
        <v>104170.02999999933</v>
      </c>
      <c r="E19" s="327">
        <v>0</v>
      </c>
      <c r="F19" s="327">
        <v>0</v>
      </c>
      <c r="G19" s="327">
        <v>0</v>
      </c>
    </row>
    <row r="20" spans="1:7">
      <c r="A20" s="325">
        <v>13</v>
      </c>
      <c r="B20" s="328" t="s">
        <v>393</v>
      </c>
      <c r="C20" s="327">
        <v>0</v>
      </c>
      <c r="D20" s="327">
        <v>21919652.278487287</v>
      </c>
      <c r="E20" s="327">
        <v>4290774.4980103867</v>
      </c>
      <c r="F20" s="327">
        <v>10172014.566996656</v>
      </c>
      <c r="G20" s="327">
        <v>0</v>
      </c>
    </row>
    <row r="21" spans="1:7">
      <c r="A21" s="330">
        <v>14</v>
      </c>
      <c r="B21" s="331" t="s">
        <v>394</v>
      </c>
      <c r="C21" s="329"/>
      <c r="D21" s="329"/>
      <c r="E21" s="329"/>
      <c r="F21" s="329"/>
      <c r="G21" s="332">
        <f>SUM(G8,G11,G14,G17,G18)</f>
        <v>1167628876.1845007</v>
      </c>
    </row>
    <row r="22" spans="1:7">
      <c r="A22" s="333"/>
      <c r="B22" s="334" t="s">
        <v>395</v>
      </c>
      <c r="C22" s="335"/>
      <c r="D22" s="336"/>
      <c r="E22" s="335"/>
      <c r="F22" s="335"/>
      <c r="G22" s="337"/>
    </row>
    <row r="23" spans="1:7">
      <c r="A23" s="325">
        <v>15</v>
      </c>
      <c r="B23" s="326" t="s">
        <v>396</v>
      </c>
      <c r="C23" s="338">
        <v>323416409.42439997</v>
      </c>
      <c r="D23" s="338">
        <v>64855800</v>
      </c>
      <c r="E23" s="338">
        <v>0</v>
      </c>
      <c r="F23" s="338">
        <v>2652721.4300000002</v>
      </c>
      <c r="G23" s="338">
        <v>13237802.518219998</v>
      </c>
    </row>
    <row r="24" spans="1:7">
      <c r="A24" s="325">
        <v>16</v>
      </c>
      <c r="B24" s="326" t="s">
        <v>397</v>
      </c>
      <c r="C24" s="338">
        <v>143641.11869999999</v>
      </c>
      <c r="D24" s="338">
        <v>182958823.4272604</v>
      </c>
      <c r="E24" s="338">
        <v>133888536.02302453</v>
      </c>
      <c r="F24" s="338">
        <v>817262816.58200097</v>
      </c>
      <c r="G24" s="338">
        <v>830886785.51358569</v>
      </c>
    </row>
    <row r="25" spans="1:7">
      <c r="A25" s="325">
        <v>17</v>
      </c>
      <c r="B25" s="328" t="s">
        <v>398</v>
      </c>
      <c r="C25" s="338" t="s">
        <v>724</v>
      </c>
      <c r="D25" s="338">
        <v>0</v>
      </c>
      <c r="E25" s="338">
        <v>0</v>
      </c>
      <c r="F25" s="338">
        <v>0</v>
      </c>
      <c r="G25" s="338">
        <v>0</v>
      </c>
    </row>
    <row r="26" spans="1:7" ht="26.25">
      <c r="A26" s="325">
        <v>18</v>
      </c>
      <c r="B26" s="328" t="s">
        <v>399</v>
      </c>
      <c r="C26" s="338">
        <v>143641.11869999999</v>
      </c>
      <c r="D26" s="338">
        <v>20017254.440000005</v>
      </c>
      <c r="E26" s="338">
        <v>25596.29</v>
      </c>
      <c r="F26" s="338">
        <v>3792584.8499999996</v>
      </c>
      <c r="G26" s="338">
        <v>6829517.3288050005</v>
      </c>
    </row>
    <row r="27" spans="1:7">
      <c r="A27" s="325">
        <v>19</v>
      </c>
      <c r="B27" s="328" t="s">
        <v>400</v>
      </c>
      <c r="C27" s="338" t="s">
        <v>724</v>
      </c>
      <c r="D27" s="338">
        <v>126556612.03504783</v>
      </c>
      <c r="E27" s="338">
        <v>105213299.51302449</v>
      </c>
      <c r="F27" s="338">
        <v>608660638.85200036</v>
      </c>
      <c r="G27" s="338">
        <v>633246498.79823637</v>
      </c>
    </row>
    <row r="28" spans="1:7">
      <c r="A28" s="325">
        <v>20</v>
      </c>
      <c r="B28" s="339" t="s">
        <v>401</v>
      </c>
      <c r="C28" s="338">
        <v>0</v>
      </c>
      <c r="D28" s="338">
        <v>0</v>
      </c>
      <c r="E28" s="338">
        <v>0</v>
      </c>
      <c r="F28" s="338">
        <v>0</v>
      </c>
      <c r="G28" s="338">
        <v>0</v>
      </c>
    </row>
    <row r="29" spans="1:7">
      <c r="A29" s="325">
        <v>21</v>
      </c>
      <c r="B29" s="328" t="s">
        <v>402</v>
      </c>
      <c r="C29" s="338" t="s">
        <v>724</v>
      </c>
      <c r="D29" s="338">
        <v>33119125.349999923</v>
      </c>
      <c r="E29" s="338">
        <v>28649640.220000021</v>
      </c>
      <c r="F29" s="338">
        <v>192329808.41000053</v>
      </c>
      <c r="G29" s="338">
        <v>178570036.78593796</v>
      </c>
    </row>
    <row r="30" spans="1:7">
      <c r="A30" s="325">
        <v>22</v>
      </c>
      <c r="B30" s="339" t="s">
        <v>401</v>
      </c>
      <c r="C30" s="338">
        <v>0</v>
      </c>
      <c r="D30" s="338">
        <v>10592041.197962295</v>
      </c>
      <c r="E30" s="338">
        <v>8838297.7042467352</v>
      </c>
      <c r="F30" s="338">
        <v>78973415.737812251</v>
      </c>
      <c r="G30" s="338">
        <v>61047889.68068248</v>
      </c>
    </row>
    <row r="31" spans="1:7">
      <c r="A31" s="325">
        <v>23</v>
      </c>
      <c r="B31" s="328" t="s">
        <v>403</v>
      </c>
      <c r="C31" s="338" t="s">
        <v>724</v>
      </c>
      <c r="D31" s="338">
        <v>3265831.6022126339</v>
      </c>
      <c r="E31" s="338">
        <v>0</v>
      </c>
      <c r="F31" s="338">
        <v>12479784.470000001</v>
      </c>
      <c r="G31" s="338">
        <v>12240732.600606317</v>
      </c>
    </row>
    <row r="32" spans="1:7">
      <c r="A32" s="325">
        <v>24</v>
      </c>
      <c r="B32" s="326" t="s">
        <v>404</v>
      </c>
      <c r="C32" s="338">
        <v>0</v>
      </c>
      <c r="D32" s="338">
        <v>0</v>
      </c>
      <c r="E32" s="338">
        <v>0</v>
      </c>
      <c r="F32" s="338">
        <v>0</v>
      </c>
      <c r="G32" s="338">
        <v>0</v>
      </c>
    </row>
    <row r="33" spans="1:7">
      <c r="A33" s="325">
        <v>25</v>
      </c>
      <c r="B33" s="326" t="s">
        <v>405</v>
      </c>
      <c r="C33" s="338">
        <v>41376402.994424984</v>
      </c>
      <c r="D33" s="338">
        <v>9566301.1999999918</v>
      </c>
      <c r="E33" s="338">
        <v>5269605.6699999906</v>
      </c>
      <c r="F33" s="338">
        <v>73793269.346077919</v>
      </c>
      <c r="G33" s="338">
        <v>122773711.61550289</v>
      </c>
    </row>
    <row r="34" spans="1:7">
      <c r="A34" s="325">
        <v>26</v>
      </c>
      <c r="B34" s="328" t="s">
        <v>406</v>
      </c>
      <c r="C34" s="329"/>
      <c r="D34" s="338">
        <v>372171.6799999997</v>
      </c>
      <c r="E34" s="338">
        <v>0</v>
      </c>
      <c r="F34" s="338">
        <v>0</v>
      </c>
      <c r="G34" s="338">
        <v>372171.6799999997</v>
      </c>
    </row>
    <row r="35" spans="1:7">
      <c r="A35" s="325">
        <v>27</v>
      </c>
      <c r="B35" s="328" t="s">
        <v>407</v>
      </c>
      <c r="C35" s="338">
        <v>41376402.994424984</v>
      </c>
      <c r="D35" s="338">
        <v>9194129.5199999921</v>
      </c>
      <c r="E35" s="338">
        <v>5269605.6699999906</v>
      </c>
      <c r="F35" s="338">
        <v>73793269.346077919</v>
      </c>
      <c r="G35" s="338">
        <v>122401539.93550289</v>
      </c>
    </row>
    <row r="36" spans="1:7">
      <c r="A36" s="325">
        <v>28</v>
      </c>
      <c r="B36" s="326" t="s">
        <v>408</v>
      </c>
      <c r="C36" s="338">
        <v>0</v>
      </c>
      <c r="D36" s="338">
        <v>24872747.20641271</v>
      </c>
      <c r="E36" s="338">
        <v>15477658.649589632</v>
      </c>
      <c r="F36" s="338">
        <v>39093766.548203379</v>
      </c>
      <c r="G36" s="338">
        <v>6491601.2578757349</v>
      </c>
    </row>
    <row r="37" spans="1:7">
      <c r="A37" s="330">
        <v>29</v>
      </c>
      <c r="B37" s="331" t="s">
        <v>409</v>
      </c>
      <c r="C37" s="329"/>
      <c r="D37" s="329"/>
      <c r="E37" s="329"/>
      <c r="F37" s="329"/>
      <c r="G37" s="332">
        <f>SUM(G23:G24,G32:G33,G36)</f>
        <v>973389900.90518427</v>
      </c>
    </row>
    <row r="38" spans="1:7">
      <c r="A38" s="321"/>
      <c r="B38" s="340"/>
      <c r="C38" s="341"/>
      <c r="D38" s="341"/>
      <c r="E38" s="341"/>
      <c r="F38" s="341"/>
      <c r="G38" s="342"/>
    </row>
    <row r="39" spans="1:7" ht="15.75" thickBot="1">
      <c r="A39" s="343">
        <v>30</v>
      </c>
      <c r="B39" s="344" t="s">
        <v>410</v>
      </c>
      <c r="C39" s="225"/>
      <c r="D39" s="226"/>
      <c r="E39" s="226"/>
      <c r="F39" s="227"/>
      <c r="G39" s="345">
        <f>IFERROR(G21/G37,0)</f>
        <v>1.1995489937780204</v>
      </c>
    </row>
    <row r="42" spans="1:7" ht="39">
      <c r="B42" s="172"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38"/>
  <sheetViews>
    <sheetView tabSelected="1" zoomScale="76" zoomScaleNormal="76" workbookViewId="0">
      <pane xSplit="1" ySplit="5" topLeftCell="B6" activePane="bottomRight" state="frozen"/>
      <selection activeCell="B6" sqref="B6"/>
      <selection pane="topRight" activeCell="B6" sqref="B6"/>
      <selection pane="bottomLeft" activeCell="B6" sqref="B6"/>
      <selection pane="bottomRight" activeCell="K25" sqref="K25"/>
    </sheetView>
  </sheetViews>
  <sheetFormatPr defaultColWidth="9.140625" defaultRowHeight="14.25"/>
  <cols>
    <col min="1" max="1" width="9.5703125" style="3" bestFit="1" customWidth="1"/>
    <col min="2" max="2" width="86" style="3" customWidth="1"/>
    <col min="3" max="3" width="14.28515625" style="3" bestFit="1" customWidth="1"/>
    <col min="4" max="4" width="14.28515625" style="4" bestFit="1" customWidth="1"/>
    <col min="5" max="6" width="13.85546875" style="4" bestFit="1" customWidth="1"/>
    <col min="7" max="7" width="18.42578125" style="4" bestFit="1" customWidth="1"/>
    <col min="8" max="8" width="6.7109375" style="5" customWidth="1"/>
    <col min="9" max="9" width="20.140625" style="5" bestFit="1" customWidth="1"/>
    <col min="10" max="10" width="17.140625" style="5" bestFit="1" customWidth="1"/>
    <col min="11" max="11" width="18.7109375" style="5" bestFit="1" customWidth="1"/>
    <col min="12" max="12" width="13.42578125" style="5" bestFit="1" customWidth="1"/>
    <col min="13" max="13" width="6.7109375" style="5" customWidth="1"/>
    <col min="14" max="14" width="18.85546875" style="5" bestFit="1" customWidth="1"/>
    <col min="15" max="15" width="20.140625" style="5" bestFit="1" customWidth="1"/>
    <col min="16" max="17" width="9.140625" style="5"/>
    <col min="18" max="18" width="10.42578125" style="5" bestFit="1" customWidth="1"/>
    <col min="19" max="20" width="17.7109375" style="5" bestFit="1" customWidth="1"/>
    <col min="21" max="22" width="9.140625" style="5"/>
    <col min="23" max="23" width="16.28515625" style="5" bestFit="1" customWidth="1"/>
    <col min="24" max="16384" width="9.140625" style="5"/>
  </cols>
  <sheetData>
    <row r="1" spans="1:7">
      <c r="A1" s="2" t="s">
        <v>30</v>
      </c>
      <c r="B1" s="3" t="str">
        <f>Info!C2</f>
        <v>Terabank</v>
      </c>
    </row>
    <row r="2" spans="1:7">
      <c r="A2" s="2" t="s">
        <v>31</v>
      </c>
      <c r="B2" s="309">
        <v>45199</v>
      </c>
    </row>
    <row r="3" spans="1:7" ht="15" thickBot="1">
      <c r="A3" s="2"/>
    </row>
    <row r="4" spans="1:7" ht="15" customHeight="1" thickBot="1">
      <c r="A4" s="6" t="s">
        <v>93</v>
      </c>
      <c r="B4" s="7" t="s">
        <v>92</v>
      </c>
      <c r="C4" s="7"/>
      <c r="D4" s="545" t="s">
        <v>700</v>
      </c>
      <c r="E4" s="546"/>
      <c r="F4" s="546"/>
      <c r="G4" s="547"/>
    </row>
    <row r="5" spans="1:7">
      <c r="A5" s="8" t="s">
        <v>6</v>
      </c>
      <c r="B5" s="9"/>
      <c r="C5" s="307" t="str">
        <f>INT((MONTH($B$2))/3)&amp;"Q"&amp;"-"&amp;YEAR($B$2)</f>
        <v>3Q-2023</v>
      </c>
      <c r="D5" s="307" t="str">
        <f>IF(INT(MONTH($B$2))=3, "4"&amp;"Q"&amp;"-"&amp;YEAR($B$2)-1, IF(INT(MONTH($B$2))=6, "1"&amp;"Q"&amp;"-"&amp;YEAR($B$2), IF(INT(MONTH($B$2))=9, "2"&amp;"Q"&amp;"-"&amp;YEAR($B$2),IF(INT(MONTH($B$2))=12, "3"&amp;"Q"&amp;"-"&amp;YEAR($B$2), 0))))</f>
        <v>2Q-2023</v>
      </c>
      <c r="E5" s="307" t="str">
        <f>IF(INT(MONTH($B$2))=3, "3"&amp;"Q"&amp;"-"&amp;YEAR($B$2)-1, IF(INT(MONTH($B$2))=6, "4"&amp;"Q"&amp;"-"&amp;YEAR($B$2)-1, IF(INT(MONTH($B$2))=9, "1"&amp;"Q"&amp;"-"&amp;YEAR($B$2),IF(INT(MONTH($B$2))=12, "2"&amp;"Q"&amp;"-"&amp;YEAR($B$2), 0))))</f>
        <v>1Q-2023</v>
      </c>
      <c r="F5" s="307" t="str">
        <f>IF(INT(MONTH($B$2))=3, "2"&amp;"Q"&amp;"-"&amp;YEAR($B$2)-1, IF(INT(MONTH($B$2))=6, "3"&amp;"Q"&amp;"-"&amp;YEAR($B$2)-1, IF(INT(MONTH($B$2))=9, "4"&amp;"Q"&amp;"-"&amp;YEAR($B$2)-1,IF(INT(MONTH($B$2))=12, "1"&amp;"Q"&amp;"-"&amp;YEAR($B$2), 0))))</f>
        <v>4Q-2022</v>
      </c>
      <c r="G5" s="308" t="str">
        <f>IF(INT(MONTH($B$2))=3, "1"&amp;"Q"&amp;"-"&amp;YEAR($B$2)-1, IF(INT(MONTH($B$2))=6, "2"&amp;"Q"&amp;"-"&amp;YEAR($B$2)-1, IF(INT(MONTH($B$2))=9, "3"&amp;"Q"&amp;"-"&amp;YEAR($B$2)-1,IF(INT(MONTH($B$2))=12, "4"&amp;"Q"&amp;"-"&amp;YEAR($B$2)-1, 0))))</f>
        <v>3Q-2022</v>
      </c>
    </row>
    <row r="6" spans="1:7">
      <c r="B6" s="144" t="s">
        <v>91</v>
      </c>
      <c r="C6" s="310"/>
      <c r="D6" s="310"/>
      <c r="E6" s="310"/>
      <c r="F6" s="310"/>
      <c r="G6" s="311"/>
    </row>
    <row r="7" spans="1:7">
      <c r="A7" s="10"/>
      <c r="B7" s="145" t="s">
        <v>89</v>
      </c>
      <c r="C7" s="310"/>
      <c r="D7" s="310"/>
      <c r="E7" s="310"/>
      <c r="F7" s="310"/>
      <c r="G7" s="311"/>
    </row>
    <row r="8" spans="1:7">
      <c r="A8" s="8">
        <v>1</v>
      </c>
      <c r="B8" s="11" t="s">
        <v>363</v>
      </c>
      <c r="C8" s="12">
        <v>222630595</v>
      </c>
      <c r="D8" s="12">
        <v>212850826</v>
      </c>
      <c r="E8" s="12">
        <v>203320753</v>
      </c>
      <c r="F8" s="12">
        <v>195947005</v>
      </c>
      <c r="G8" s="12">
        <v>191576687</v>
      </c>
    </row>
    <row r="9" spans="1:7">
      <c r="A9" s="8">
        <v>2</v>
      </c>
      <c r="B9" s="11" t="s">
        <v>364</v>
      </c>
      <c r="C9" s="12">
        <v>257448495</v>
      </c>
      <c r="D9" s="12">
        <v>229865876</v>
      </c>
      <c r="E9" s="12">
        <v>219963353</v>
      </c>
      <c r="F9" s="12">
        <v>213510005</v>
      </c>
      <c r="G9" s="12">
        <v>191576687</v>
      </c>
    </row>
    <row r="10" spans="1:7">
      <c r="A10" s="8">
        <v>3</v>
      </c>
      <c r="B10" s="11" t="s">
        <v>142</v>
      </c>
      <c r="C10" s="12">
        <v>305429971.47000003</v>
      </c>
      <c r="D10" s="12">
        <v>278176180.65999997</v>
      </c>
      <c r="E10" s="12">
        <v>251722453.05000001</v>
      </c>
      <c r="F10" s="12">
        <v>248013599.03999999</v>
      </c>
      <c r="G10" s="12">
        <v>227653127</v>
      </c>
    </row>
    <row r="11" spans="1:7">
      <c r="A11" s="8">
        <v>4</v>
      </c>
      <c r="B11" s="11" t="s">
        <v>366</v>
      </c>
      <c r="C11" s="12">
        <v>155077198.83591408</v>
      </c>
      <c r="D11" s="12">
        <v>163319746.53903344</v>
      </c>
      <c r="E11" s="12">
        <v>153177601.77370158</v>
      </c>
      <c r="F11" s="12">
        <v>147680541.80124769</v>
      </c>
      <c r="G11" s="12">
        <v>104212988.68897288</v>
      </c>
    </row>
    <row r="12" spans="1:7">
      <c r="A12" s="8">
        <v>5</v>
      </c>
      <c r="B12" s="11" t="s">
        <v>367</v>
      </c>
      <c r="C12" s="12">
        <v>186953503.96590069</v>
      </c>
      <c r="D12" s="12">
        <v>196222748.2535924</v>
      </c>
      <c r="E12" s="12">
        <v>183784102.29672137</v>
      </c>
      <c r="F12" s="12">
        <v>176651569.99664143</v>
      </c>
      <c r="G12" s="12">
        <v>130564920.95078498</v>
      </c>
    </row>
    <row r="13" spans="1:7">
      <c r="A13" s="8">
        <v>6</v>
      </c>
      <c r="B13" s="11" t="s">
        <v>365</v>
      </c>
      <c r="C13" s="12">
        <v>229245576.54862282</v>
      </c>
      <c r="D13" s="12">
        <v>239857756.53111845</v>
      </c>
      <c r="E13" s="12">
        <v>224372331.63801169</v>
      </c>
      <c r="F13" s="12">
        <v>223670846.47419217</v>
      </c>
      <c r="G13" s="12">
        <v>174435205.73728317</v>
      </c>
    </row>
    <row r="14" spans="1:7">
      <c r="A14" s="10"/>
      <c r="B14" s="144" t="s">
        <v>369</v>
      </c>
      <c r="C14" s="310"/>
      <c r="D14" s="310"/>
      <c r="E14" s="310"/>
      <c r="F14" s="310"/>
      <c r="G14" s="311"/>
    </row>
    <row r="15" spans="1:7" ht="15" customHeight="1">
      <c r="A15" s="8">
        <v>7</v>
      </c>
      <c r="B15" s="11" t="s">
        <v>368</v>
      </c>
      <c r="C15" s="12">
        <v>1328350164.4109159</v>
      </c>
      <c r="D15" s="12">
        <v>1298022881.8039694</v>
      </c>
      <c r="E15" s="12">
        <v>1202768881.8040941</v>
      </c>
      <c r="F15" s="12">
        <v>1212966342.928669</v>
      </c>
      <c r="G15" s="12">
        <v>1203246145.0536947</v>
      </c>
    </row>
    <row r="16" spans="1:7">
      <c r="A16" s="10"/>
      <c r="B16" s="144" t="s">
        <v>370</v>
      </c>
      <c r="C16" s="310"/>
      <c r="D16" s="310"/>
      <c r="E16" s="310"/>
      <c r="F16" s="310"/>
      <c r="G16" s="311"/>
    </row>
    <row r="17" spans="1:23">
      <c r="A17" s="8"/>
      <c r="B17" s="145" t="s">
        <v>354</v>
      </c>
      <c r="C17" s="310"/>
      <c r="D17" s="310"/>
      <c r="E17" s="310"/>
      <c r="F17" s="310"/>
      <c r="G17" s="311"/>
    </row>
    <row r="18" spans="1:23">
      <c r="A18" s="8">
        <v>8</v>
      </c>
      <c r="B18" s="11" t="s">
        <v>363</v>
      </c>
      <c r="C18" s="523">
        <v>0.16759932807230096</v>
      </c>
      <c r="D18" s="523">
        <v>0.16398079647423755</v>
      </c>
      <c r="E18" s="523">
        <v>0.16904390866433863</v>
      </c>
      <c r="F18" s="523">
        <v>0.1615436455779079</v>
      </c>
      <c r="G18" s="523">
        <v>0.1592165391823889</v>
      </c>
      <c r="I18" s="661"/>
      <c r="J18" s="661"/>
      <c r="K18" s="661"/>
      <c r="N18" s="661"/>
      <c r="O18" s="661"/>
      <c r="R18" s="661"/>
      <c r="S18" s="661"/>
      <c r="T18" s="661"/>
      <c r="W18" s="661"/>
    </row>
    <row r="19" spans="1:23" ht="15" customHeight="1">
      <c r="A19" s="8">
        <v>9</v>
      </c>
      <c r="B19" s="11" t="s">
        <v>364</v>
      </c>
      <c r="C19" s="523">
        <v>0.19381071489848523</v>
      </c>
      <c r="D19" s="523">
        <v>0.17708923257233836</v>
      </c>
      <c r="E19" s="523">
        <v>0.18288081469988299</v>
      </c>
      <c r="F19" s="523">
        <v>0.17602302507791504</v>
      </c>
      <c r="G19" s="523">
        <v>0.1592165391823889</v>
      </c>
      <c r="I19" s="661"/>
      <c r="J19" s="661"/>
      <c r="K19" s="661"/>
      <c r="N19" s="661"/>
      <c r="O19" s="661"/>
      <c r="R19" s="661"/>
      <c r="S19" s="661"/>
      <c r="T19" s="661"/>
      <c r="W19" s="661"/>
    </row>
    <row r="20" spans="1:23">
      <c r="A20" s="8">
        <v>10</v>
      </c>
      <c r="B20" s="11" t="s">
        <v>142</v>
      </c>
      <c r="C20" s="523">
        <v>0.22993182042887705</v>
      </c>
      <c r="D20" s="523">
        <v>0.21430760933381668</v>
      </c>
      <c r="E20" s="523">
        <v>0.20928580449506537</v>
      </c>
      <c r="F20" s="523">
        <v>0.20446865693006697</v>
      </c>
      <c r="G20" s="523">
        <v>0.18919913264284011</v>
      </c>
      <c r="I20" s="661"/>
      <c r="J20" s="661"/>
      <c r="K20" s="661"/>
      <c r="N20" s="661"/>
      <c r="O20" s="661"/>
      <c r="R20" s="661"/>
      <c r="S20" s="661"/>
      <c r="T20" s="661"/>
      <c r="W20" s="661"/>
    </row>
    <row r="21" spans="1:23">
      <c r="A21" s="8">
        <v>11</v>
      </c>
      <c r="B21" s="11" t="s">
        <v>366</v>
      </c>
      <c r="C21" s="523">
        <v>0.11674421623961348</v>
      </c>
      <c r="D21" s="523">
        <v>0.12582193182300033</v>
      </c>
      <c r="E21" s="523">
        <v>0.12735414433398271</v>
      </c>
      <c r="F21" s="523">
        <v>0.12175155779234374</v>
      </c>
      <c r="G21" s="523">
        <v>8.660986708112195E-2</v>
      </c>
      <c r="I21" s="661"/>
      <c r="J21" s="661"/>
      <c r="K21" s="661"/>
      <c r="N21" s="661"/>
      <c r="O21" s="661"/>
      <c r="R21" s="661"/>
      <c r="S21" s="661"/>
      <c r="T21" s="661"/>
      <c r="W21" s="661"/>
    </row>
    <row r="22" spans="1:23">
      <c r="A22" s="8">
        <v>12</v>
      </c>
      <c r="B22" s="11" t="s">
        <v>367</v>
      </c>
      <c r="C22" s="523">
        <v>0.14074113059549254</v>
      </c>
      <c r="D22" s="523">
        <v>0.15117048474591255</v>
      </c>
      <c r="E22" s="523">
        <v>0.15280084567955754</v>
      </c>
      <c r="F22" s="523">
        <v>0.14563600303213836</v>
      </c>
      <c r="G22" s="523">
        <v>0.10851056659313754</v>
      </c>
      <c r="I22" s="661"/>
      <c r="J22" s="661"/>
      <c r="K22" s="661"/>
      <c r="N22" s="661"/>
      <c r="O22" s="661"/>
      <c r="R22" s="661"/>
      <c r="S22" s="661"/>
      <c r="T22" s="661"/>
      <c r="W22" s="661"/>
    </row>
    <row r="23" spans="1:23">
      <c r="A23" s="8">
        <v>13</v>
      </c>
      <c r="B23" s="11" t="s">
        <v>365</v>
      </c>
      <c r="C23" s="523">
        <v>0.17257917580059659</v>
      </c>
      <c r="D23" s="523">
        <v>0.18478700174974447</v>
      </c>
      <c r="E23" s="523">
        <v>0.18654650534478764</v>
      </c>
      <c r="F23" s="523">
        <v>0.18439987867606117</v>
      </c>
      <c r="G23" s="523">
        <v>0.14497050869795142</v>
      </c>
      <c r="I23" s="661"/>
      <c r="J23" s="661"/>
      <c r="K23" s="661"/>
      <c r="N23" s="661"/>
      <c r="O23" s="661"/>
      <c r="R23" s="661"/>
      <c r="S23" s="661"/>
      <c r="T23" s="661"/>
      <c r="W23" s="661"/>
    </row>
    <row r="24" spans="1:23">
      <c r="A24" s="10"/>
      <c r="B24" s="144" t="s">
        <v>88</v>
      </c>
      <c r="C24" s="310"/>
      <c r="D24" s="310"/>
      <c r="E24" s="310"/>
      <c r="F24" s="310"/>
      <c r="G24" s="311"/>
      <c r="I24" s="661"/>
      <c r="J24" s="661"/>
      <c r="K24" s="661"/>
      <c r="N24" s="661"/>
      <c r="O24" s="661"/>
      <c r="R24" s="661"/>
      <c r="S24" s="661"/>
      <c r="T24" s="661"/>
      <c r="W24" s="661"/>
    </row>
    <row r="25" spans="1:23" ht="15" customHeight="1">
      <c r="A25" s="312">
        <v>14</v>
      </c>
      <c r="B25" s="11" t="s">
        <v>87</v>
      </c>
      <c r="C25" s="523">
        <v>0.10052750334230989</v>
      </c>
      <c r="D25" s="523">
        <v>9.9963525157391611E-2</v>
      </c>
      <c r="E25" s="523">
        <v>0.10008739898038196</v>
      </c>
      <c r="F25" s="523">
        <v>9.4240564415353986E-2</v>
      </c>
      <c r="G25" s="523">
        <v>9.3403919263166393E-2</v>
      </c>
      <c r="I25" s="661"/>
      <c r="J25" s="661"/>
      <c r="K25" s="661"/>
      <c r="N25" s="661"/>
      <c r="O25" s="661"/>
      <c r="R25" s="661"/>
      <c r="S25" s="661"/>
      <c r="T25" s="661"/>
      <c r="W25" s="661"/>
    </row>
    <row r="26" spans="1:23">
      <c r="A26" s="312">
        <v>15</v>
      </c>
      <c r="B26" s="11" t="s">
        <v>86</v>
      </c>
      <c r="C26" s="523">
        <v>5.7950259659093131E-2</v>
      </c>
      <c r="D26" s="523">
        <v>5.6125255334319571E-2</v>
      </c>
      <c r="E26" s="523">
        <v>5.4492376809453111E-2</v>
      </c>
      <c r="F26" s="523">
        <v>5.1747584817279611E-2</v>
      </c>
      <c r="G26" s="523">
        <v>5.0671786849231681E-2</v>
      </c>
      <c r="I26" s="661"/>
      <c r="J26" s="661"/>
      <c r="K26" s="661"/>
      <c r="N26" s="661"/>
      <c r="O26" s="661"/>
      <c r="R26" s="661"/>
      <c r="S26" s="661"/>
      <c r="T26" s="661"/>
      <c r="W26" s="661"/>
    </row>
    <row r="27" spans="1:23">
      <c r="A27" s="312">
        <v>16</v>
      </c>
      <c r="B27" s="11" t="s">
        <v>85</v>
      </c>
      <c r="C27" s="523">
        <v>2.073129605486557E-2</v>
      </c>
      <c r="D27" s="523">
        <v>1.9688300127130989E-2</v>
      </c>
      <c r="E27" s="523">
        <v>2.2606916291113506E-2</v>
      </c>
      <c r="F27" s="523">
        <v>2.700554436561722E-2</v>
      </c>
      <c r="G27" s="523">
        <v>3.2443815317666096E-2</v>
      </c>
      <c r="I27" s="661"/>
      <c r="J27" s="661"/>
      <c r="K27" s="661"/>
      <c r="N27" s="661"/>
      <c r="O27" s="661"/>
      <c r="R27" s="661"/>
      <c r="S27" s="661"/>
      <c r="T27" s="661"/>
      <c r="W27" s="661"/>
    </row>
    <row r="28" spans="1:23">
      <c r="A28" s="312">
        <v>17</v>
      </c>
      <c r="B28" s="11" t="s">
        <v>84</v>
      </c>
      <c r="C28" s="523">
        <v>4.2577243683216762E-2</v>
      </c>
      <c r="D28" s="523">
        <v>4.383826982307204E-2</v>
      </c>
      <c r="E28" s="523">
        <v>4.5595022170928853E-2</v>
      </c>
      <c r="F28" s="523">
        <v>4.2492979598074375E-2</v>
      </c>
      <c r="G28" s="523">
        <v>4.2732132413934712E-2</v>
      </c>
      <c r="I28" s="661"/>
      <c r="J28" s="661"/>
      <c r="K28" s="661"/>
      <c r="N28" s="661"/>
      <c r="O28" s="661"/>
      <c r="R28" s="661"/>
      <c r="S28" s="661"/>
      <c r="T28" s="661"/>
      <c r="W28" s="661"/>
    </row>
    <row r="29" spans="1:23">
      <c r="A29" s="312">
        <v>18</v>
      </c>
      <c r="B29" s="11" t="s">
        <v>166</v>
      </c>
      <c r="C29" s="523">
        <v>2.1939519008991944E-2</v>
      </c>
      <c r="D29" s="523">
        <v>2.0390977706213419E-2</v>
      </c>
      <c r="E29" s="523">
        <v>2.2536996261782731E-2</v>
      </c>
      <c r="F29" s="523">
        <v>1.9673079795157214E-2</v>
      </c>
      <c r="G29" s="523">
        <v>2.1891424727226716E-2</v>
      </c>
      <c r="I29" s="661"/>
      <c r="J29" s="661"/>
      <c r="K29" s="661"/>
      <c r="N29" s="661"/>
      <c r="O29" s="661"/>
      <c r="R29" s="661"/>
      <c r="S29" s="661"/>
      <c r="T29" s="661"/>
      <c r="W29" s="661"/>
    </row>
    <row r="30" spans="1:23">
      <c r="A30" s="312">
        <v>19</v>
      </c>
      <c r="B30" s="11" t="s">
        <v>167</v>
      </c>
      <c r="C30" s="523">
        <v>0.14806575038623998</v>
      </c>
      <c r="D30" s="523">
        <v>0.13674333227580249</v>
      </c>
      <c r="E30" s="523">
        <v>0.15112207695044377</v>
      </c>
      <c r="F30" s="523">
        <v>0.13722091627669303</v>
      </c>
      <c r="G30" s="523">
        <v>0.15356060795741178</v>
      </c>
      <c r="I30" s="661"/>
      <c r="J30" s="661"/>
      <c r="K30" s="661"/>
      <c r="N30" s="661"/>
      <c r="O30" s="661"/>
      <c r="R30" s="661"/>
      <c r="S30" s="661"/>
      <c r="T30" s="661"/>
      <c r="W30" s="661"/>
    </row>
    <row r="31" spans="1:23">
      <c r="A31" s="10"/>
      <c r="B31" s="144" t="s">
        <v>229</v>
      </c>
      <c r="C31" s="310"/>
      <c r="D31" s="310"/>
      <c r="E31" s="310"/>
      <c r="F31" s="310"/>
      <c r="G31" s="311"/>
      <c r="I31" s="661"/>
      <c r="J31" s="661"/>
      <c r="K31" s="661"/>
      <c r="N31" s="661"/>
      <c r="O31" s="661"/>
      <c r="R31" s="661"/>
      <c r="S31" s="661"/>
      <c r="T31" s="661"/>
      <c r="W31" s="661"/>
    </row>
    <row r="32" spans="1:23">
      <c r="A32" s="312">
        <v>20</v>
      </c>
      <c r="B32" s="11" t="s">
        <v>83</v>
      </c>
      <c r="C32" s="523">
        <v>3.1128505359127482E-2</v>
      </c>
      <c r="D32" s="523">
        <v>3.444935136936194E-2</v>
      </c>
      <c r="E32" s="523">
        <v>3.941219061812655E-2</v>
      </c>
      <c r="F32" s="523">
        <v>4.0940982893507581E-2</v>
      </c>
      <c r="G32" s="523">
        <v>3.9498173257889221E-2</v>
      </c>
      <c r="I32" s="661"/>
      <c r="J32" s="661"/>
      <c r="K32" s="661"/>
      <c r="N32" s="661"/>
      <c r="O32" s="661"/>
      <c r="R32" s="661"/>
      <c r="S32" s="661"/>
      <c r="T32" s="661"/>
      <c r="W32" s="661"/>
    </row>
    <row r="33" spans="1:23" ht="15" customHeight="1">
      <c r="A33" s="312">
        <v>21</v>
      </c>
      <c r="B33" s="11" t="s">
        <v>711</v>
      </c>
      <c r="C33" s="523">
        <v>2.2674508482547238E-2</v>
      </c>
      <c r="D33" s="523">
        <v>2.3634662914735365E-2</v>
      </c>
      <c r="E33" s="523">
        <v>2.5583292100362608E-2</v>
      </c>
      <c r="F33" s="523">
        <v>2.7425641985481062E-2</v>
      </c>
      <c r="G33" s="523">
        <v>2.9160885672538425E-2</v>
      </c>
      <c r="I33" s="661"/>
      <c r="J33" s="661"/>
      <c r="K33" s="661"/>
      <c r="N33" s="661"/>
      <c r="O33" s="661"/>
      <c r="R33" s="661"/>
      <c r="S33" s="661"/>
      <c r="T33" s="661"/>
      <c r="W33" s="661"/>
    </row>
    <row r="34" spans="1:23">
      <c r="A34" s="312">
        <v>22</v>
      </c>
      <c r="B34" s="11" t="s">
        <v>82</v>
      </c>
      <c r="C34" s="523">
        <v>0.49024826710168362</v>
      </c>
      <c r="D34" s="523">
        <v>0.4926295322331537</v>
      </c>
      <c r="E34" s="523">
        <v>0.47925739752052682</v>
      </c>
      <c r="F34" s="523">
        <v>0.48255987503221071</v>
      </c>
      <c r="G34" s="523">
        <v>0.47406484874942378</v>
      </c>
      <c r="I34" s="661"/>
      <c r="J34" s="661"/>
      <c r="K34" s="661"/>
      <c r="N34" s="661"/>
      <c r="O34" s="661"/>
      <c r="R34" s="661"/>
      <c r="S34" s="661"/>
      <c r="T34" s="661"/>
      <c r="W34" s="661"/>
    </row>
    <row r="35" spans="1:23" ht="15" customHeight="1">
      <c r="A35" s="312">
        <v>23</v>
      </c>
      <c r="B35" s="11" t="s">
        <v>81</v>
      </c>
      <c r="C35" s="523">
        <v>0.44960624496147317</v>
      </c>
      <c r="D35" s="523">
        <v>0.44473952742358391</v>
      </c>
      <c r="E35" s="523">
        <v>0.44269927634910872</v>
      </c>
      <c r="F35" s="523">
        <v>0.46267351613005275</v>
      </c>
      <c r="G35" s="523">
        <v>0.44046881651207476</v>
      </c>
      <c r="I35" s="661"/>
      <c r="J35" s="661"/>
      <c r="K35" s="661"/>
      <c r="N35" s="661"/>
      <c r="O35" s="661"/>
      <c r="R35" s="661"/>
      <c r="S35" s="661"/>
      <c r="T35" s="661"/>
      <c r="W35" s="661"/>
    </row>
    <row r="36" spans="1:23">
      <c r="A36" s="312">
        <v>24</v>
      </c>
      <c r="B36" s="11" t="s">
        <v>80</v>
      </c>
      <c r="C36" s="523">
        <v>0.14949720531514576</v>
      </c>
      <c r="D36" s="523">
        <v>0.1015989293982984</v>
      </c>
      <c r="E36" s="523">
        <v>5.3883708471691438E-3</v>
      </c>
      <c r="F36" s="523">
        <v>0.10147772442143688</v>
      </c>
      <c r="G36" s="523">
        <v>8.4945531941681862E-2</v>
      </c>
      <c r="I36" s="661"/>
      <c r="J36" s="661"/>
      <c r="K36" s="661"/>
      <c r="N36" s="661"/>
      <c r="O36" s="661"/>
      <c r="R36" s="661"/>
      <c r="S36" s="661"/>
      <c r="T36" s="661"/>
      <c r="W36" s="661"/>
    </row>
    <row r="37" spans="1:23" ht="15" customHeight="1">
      <c r="A37" s="10"/>
      <c r="B37" s="144" t="s">
        <v>230</v>
      </c>
      <c r="C37" s="310"/>
      <c r="D37" s="310"/>
      <c r="E37" s="310"/>
      <c r="F37" s="310"/>
      <c r="G37" s="311"/>
      <c r="I37" s="661"/>
      <c r="J37" s="661"/>
      <c r="K37" s="661"/>
      <c r="N37" s="661"/>
      <c r="O37" s="661"/>
      <c r="R37" s="661"/>
      <c r="S37" s="661"/>
      <c r="T37" s="661"/>
      <c r="W37" s="661"/>
    </row>
    <row r="38" spans="1:23" ht="15" customHeight="1">
      <c r="A38" s="312">
        <v>25</v>
      </c>
      <c r="B38" s="11" t="s">
        <v>79</v>
      </c>
      <c r="C38" s="523">
        <v>0.32304454996762971</v>
      </c>
      <c r="D38" s="523">
        <v>0.30324437929920262</v>
      </c>
      <c r="E38" s="523">
        <v>0.29119036137815829</v>
      </c>
      <c r="F38" s="523">
        <v>0.37349401604656957</v>
      </c>
      <c r="G38" s="523">
        <v>0.34044585492912416</v>
      </c>
      <c r="I38" s="661"/>
      <c r="J38" s="661"/>
      <c r="K38" s="661"/>
      <c r="N38" s="661"/>
      <c r="O38" s="661"/>
      <c r="R38" s="661"/>
      <c r="S38" s="661"/>
      <c r="T38" s="661"/>
      <c r="W38" s="661"/>
    </row>
    <row r="39" spans="1:23" ht="15" customHeight="1">
      <c r="A39" s="312">
        <v>26</v>
      </c>
      <c r="B39" s="11" t="s">
        <v>78</v>
      </c>
      <c r="C39" s="523">
        <v>0.49995594541553084</v>
      </c>
      <c r="D39" s="523">
        <v>0.47441820441378724</v>
      </c>
      <c r="E39" s="523">
        <v>0.51742456878162613</v>
      </c>
      <c r="F39" s="523">
        <v>0.52978992660351798</v>
      </c>
      <c r="G39" s="523">
        <v>0.50822831204296848</v>
      </c>
      <c r="I39" s="661"/>
      <c r="J39" s="661"/>
      <c r="K39" s="661"/>
      <c r="N39" s="661"/>
      <c r="O39" s="661"/>
      <c r="R39" s="661"/>
      <c r="S39" s="661"/>
      <c r="T39" s="661"/>
      <c r="W39" s="661"/>
    </row>
    <row r="40" spans="1:23" ht="15" customHeight="1">
      <c r="A40" s="312">
        <v>27</v>
      </c>
      <c r="B40" s="11" t="s">
        <v>77</v>
      </c>
      <c r="C40" s="523">
        <v>0.29682274689107518</v>
      </c>
      <c r="D40" s="523">
        <v>0.29657866167819508</v>
      </c>
      <c r="E40" s="523">
        <v>0.31741838962368235</v>
      </c>
      <c r="F40" s="523">
        <v>0.30806225610029836</v>
      </c>
      <c r="G40" s="523">
        <v>0.31340516545325781</v>
      </c>
      <c r="I40" s="661"/>
      <c r="J40" s="661"/>
      <c r="K40" s="661"/>
      <c r="N40" s="661"/>
      <c r="O40" s="661"/>
      <c r="R40" s="661"/>
      <c r="S40" s="661"/>
      <c r="T40" s="661"/>
      <c r="W40" s="661"/>
    </row>
    <row r="41" spans="1:23" ht="15" customHeight="1">
      <c r="A41" s="313"/>
      <c r="B41" s="144" t="s">
        <v>271</v>
      </c>
      <c r="C41" s="310"/>
      <c r="D41" s="310"/>
      <c r="E41" s="310"/>
      <c r="F41" s="310"/>
      <c r="G41" s="311"/>
      <c r="I41" s="661"/>
      <c r="J41" s="661"/>
      <c r="K41" s="661"/>
      <c r="N41" s="661"/>
      <c r="O41" s="661"/>
      <c r="R41" s="661"/>
      <c r="S41" s="661"/>
      <c r="T41" s="661"/>
      <c r="W41" s="661"/>
    </row>
    <row r="42" spans="1:23">
      <c r="A42" s="312">
        <v>28</v>
      </c>
      <c r="B42" s="11" t="s">
        <v>254</v>
      </c>
      <c r="C42" s="12">
        <v>305314595.43639147</v>
      </c>
      <c r="D42" s="12">
        <v>287026684.96774364</v>
      </c>
      <c r="E42" s="12">
        <v>285087260.81276661</v>
      </c>
      <c r="F42" s="12">
        <v>270863634.14016247</v>
      </c>
      <c r="G42" s="12">
        <v>213537839.46752173</v>
      </c>
      <c r="I42" s="662"/>
      <c r="J42" s="662"/>
      <c r="K42" s="662"/>
      <c r="L42" s="662"/>
      <c r="M42" s="662"/>
      <c r="N42" s="662"/>
      <c r="O42" s="662"/>
      <c r="P42" s="662"/>
      <c r="Q42" s="662"/>
      <c r="R42" s="662"/>
      <c r="S42" s="662"/>
      <c r="T42" s="662"/>
      <c r="U42" s="662"/>
      <c r="V42" s="662"/>
      <c r="W42" s="662"/>
    </row>
    <row r="43" spans="1:23" ht="15" customHeight="1">
      <c r="A43" s="312">
        <v>29</v>
      </c>
      <c r="B43" s="11" t="s">
        <v>266</v>
      </c>
      <c r="C43" s="12">
        <v>275336913.59790885</v>
      </c>
      <c r="D43" s="12">
        <v>241344401.93533337</v>
      </c>
      <c r="E43" s="12">
        <v>221114816.75528488</v>
      </c>
      <c r="F43" s="12">
        <v>202921230.2173782</v>
      </c>
      <c r="G43" s="12">
        <v>186114917.76108098</v>
      </c>
      <c r="I43" s="662"/>
      <c r="J43" s="662"/>
      <c r="K43" s="662"/>
      <c r="L43" s="662"/>
      <c r="M43" s="662"/>
      <c r="N43" s="662"/>
      <c r="O43" s="662"/>
      <c r="P43" s="662"/>
      <c r="Q43" s="662"/>
      <c r="R43" s="662"/>
      <c r="S43" s="662"/>
      <c r="T43" s="662"/>
      <c r="U43" s="662"/>
      <c r="V43" s="662"/>
      <c r="W43" s="662"/>
    </row>
    <row r="44" spans="1:23" ht="15" customHeight="1">
      <c r="A44" s="346">
        <v>30</v>
      </c>
      <c r="B44" s="347" t="s">
        <v>255</v>
      </c>
      <c r="C44" s="523">
        <v>1.1088763633134235</v>
      </c>
      <c r="D44" s="523">
        <v>1.189282546709538</v>
      </c>
      <c r="E44" s="523">
        <v>1.2893177625825145</v>
      </c>
      <c r="F44" s="523">
        <v>1.3348215652448063</v>
      </c>
      <c r="G44" s="523">
        <v>1.1473440282828056</v>
      </c>
      <c r="I44" s="661"/>
      <c r="J44" s="661"/>
      <c r="K44" s="661"/>
      <c r="N44" s="661"/>
      <c r="O44" s="661"/>
      <c r="R44" s="661"/>
      <c r="S44" s="661"/>
      <c r="T44" s="661"/>
      <c r="W44" s="661"/>
    </row>
    <row r="45" spans="1:23" ht="15" customHeight="1">
      <c r="A45" s="346"/>
      <c r="B45" s="144" t="s">
        <v>373</v>
      </c>
      <c r="C45" s="310"/>
      <c r="D45" s="310"/>
      <c r="E45" s="310"/>
      <c r="F45" s="310"/>
      <c r="G45" s="311"/>
      <c r="I45" s="661"/>
      <c r="J45" s="661"/>
      <c r="K45" s="661"/>
      <c r="N45" s="661"/>
      <c r="O45" s="661"/>
      <c r="R45" s="661"/>
      <c r="S45" s="661"/>
      <c r="T45" s="661"/>
      <c r="W45" s="661"/>
    </row>
    <row r="46" spans="1:23" ht="15" customHeight="1">
      <c r="A46" s="346">
        <v>31</v>
      </c>
      <c r="B46" s="347" t="s">
        <v>380</v>
      </c>
      <c r="C46" s="12">
        <v>1167628876.1845007</v>
      </c>
      <c r="D46" s="12">
        <v>1100299421.9140053</v>
      </c>
      <c r="E46" s="12">
        <v>998611616.30349815</v>
      </c>
      <c r="F46" s="12">
        <v>1037439935.3144952</v>
      </c>
      <c r="G46" s="12">
        <v>967377619.93699765</v>
      </c>
      <c r="I46" s="662"/>
      <c r="J46" s="662"/>
      <c r="K46" s="662"/>
      <c r="L46" s="662"/>
      <c r="M46" s="662"/>
      <c r="N46" s="662"/>
      <c r="O46" s="662"/>
      <c r="P46" s="662"/>
      <c r="Q46" s="662"/>
      <c r="R46" s="662"/>
      <c r="S46" s="662"/>
      <c r="T46" s="662"/>
      <c r="U46" s="662"/>
      <c r="V46" s="662"/>
      <c r="W46" s="662"/>
    </row>
    <row r="47" spans="1:23" ht="15" customHeight="1">
      <c r="A47" s="346">
        <v>32</v>
      </c>
      <c r="B47" s="347" t="s">
        <v>395</v>
      </c>
      <c r="C47" s="12">
        <v>973389900.90518427</v>
      </c>
      <c r="D47" s="12">
        <v>940380768.86007524</v>
      </c>
      <c r="E47" s="12">
        <v>848279215.83280253</v>
      </c>
      <c r="F47" s="12">
        <v>838276379.00200117</v>
      </c>
      <c r="G47" s="12">
        <v>769928022.85284698</v>
      </c>
      <c r="I47" s="662"/>
      <c r="J47" s="662"/>
      <c r="K47" s="662"/>
      <c r="L47" s="662"/>
      <c r="M47" s="662"/>
      <c r="N47" s="662"/>
      <c r="O47" s="662"/>
      <c r="P47" s="662"/>
      <c r="Q47" s="662"/>
      <c r="R47" s="662"/>
      <c r="S47" s="662"/>
      <c r="T47" s="662"/>
      <c r="U47" s="662"/>
      <c r="V47" s="662"/>
      <c r="W47" s="662"/>
    </row>
    <row r="48" spans="1:23" ht="15" thickBot="1">
      <c r="A48" s="314">
        <v>33</v>
      </c>
      <c r="B48" s="146" t="s">
        <v>413</v>
      </c>
      <c r="C48" s="523">
        <v>1.1995489937780204</v>
      </c>
      <c r="D48" s="523">
        <v>1.1700573409724049</v>
      </c>
      <c r="E48" s="523">
        <v>1.1772204218431852</v>
      </c>
      <c r="F48" s="523">
        <v>1.2375869836027178</v>
      </c>
      <c r="G48" s="523">
        <v>1.2564520204791771</v>
      </c>
      <c r="I48" s="661"/>
      <c r="J48" s="661"/>
      <c r="K48" s="661"/>
      <c r="N48" s="661"/>
      <c r="O48" s="661"/>
      <c r="R48" s="661"/>
      <c r="S48" s="661"/>
      <c r="T48" s="661"/>
      <c r="W48" s="661"/>
    </row>
    <row r="49" spans="1:11">
      <c r="A49" s="13"/>
    </row>
    <row r="50" spans="1:11" ht="38.25">
      <c r="B50" s="202" t="s">
        <v>708</v>
      </c>
    </row>
    <row r="51" spans="1:11" ht="51">
      <c r="B51" s="202" t="s">
        <v>270</v>
      </c>
    </row>
    <row r="52" spans="1:11">
      <c r="D52" s="663"/>
      <c r="E52" s="663"/>
      <c r="F52" s="663"/>
      <c r="G52" s="663"/>
      <c r="I52" s="661"/>
      <c r="J52" s="661"/>
      <c r="K52" s="661"/>
    </row>
    <row r="53" spans="1:11">
      <c r="B53" s="201"/>
      <c r="D53" s="663"/>
      <c r="E53" s="663"/>
      <c r="F53" s="663"/>
      <c r="G53" s="663"/>
      <c r="I53" s="661"/>
      <c r="J53" s="661"/>
      <c r="K53" s="661"/>
    </row>
    <row r="54" spans="1:11">
      <c r="D54" s="663"/>
      <c r="E54" s="663"/>
      <c r="F54" s="663"/>
      <c r="G54" s="663"/>
      <c r="I54" s="661"/>
      <c r="J54" s="661"/>
      <c r="K54" s="661"/>
    </row>
    <row r="55" spans="1:11">
      <c r="D55" s="663"/>
      <c r="E55" s="663"/>
      <c r="F55" s="663"/>
      <c r="G55" s="663"/>
      <c r="I55" s="661"/>
      <c r="J55" s="661"/>
      <c r="K55" s="661"/>
    </row>
    <row r="56" spans="1:11">
      <c r="D56" s="663"/>
      <c r="E56" s="663"/>
      <c r="F56" s="663"/>
      <c r="G56" s="663"/>
      <c r="I56" s="661"/>
      <c r="J56" s="661"/>
      <c r="K56" s="661"/>
    </row>
    <row r="57" spans="1:11">
      <c r="D57" s="663"/>
      <c r="E57" s="663"/>
      <c r="F57" s="663"/>
      <c r="G57" s="663"/>
      <c r="I57" s="661"/>
      <c r="J57" s="661"/>
      <c r="K57" s="661"/>
    </row>
    <row r="58" spans="1:11">
      <c r="D58" s="663"/>
      <c r="E58" s="663"/>
      <c r="F58" s="663"/>
      <c r="G58" s="663"/>
      <c r="I58" s="661"/>
      <c r="J58" s="661"/>
      <c r="K58" s="661"/>
    </row>
    <row r="59" spans="1:11">
      <c r="D59" s="663"/>
      <c r="E59" s="663"/>
      <c r="F59" s="663"/>
      <c r="G59" s="663"/>
      <c r="I59" s="661"/>
      <c r="J59" s="661"/>
      <c r="K59" s="661"/>
    </row>
    <row r="60" spans="1:11">
      <c r="D60" s="663"/>
      <c r="E60" s="663"/>
      <c r="F60" s="663"/>
      <c r="G60" s="663"/>
      <c r="I60" s="661"/>
      <c r="J60" s="661"/>
      <c r="K60" s="661"/>
    </row>
    <row r="61" spans="1:11">
      <c r="D61" s="663"/>
      <c r="E61" s="663"/>
      <c r="F61" s="663"/>
      <c r="G61" s="663"/>
      <c r="I61" s="661"/>
      <c r="J61" s="661"/>
      <c r="K61" s="661"/>
    </row>
    <row r="62" spans="1:11">
      <c r="D62" s="663"/>
      <c r="E62" s="663"/>
      <c r="F62" s="663"/>
      <c r="G62" s="663"/>
      <c r="I62" s="661"/>
      <c r="J62" s="661"/>
      <c r="K62" s="661"/>
    </row>
    <row r="63" spans="1:11">
      <c r="D63" s="663"/>
      <c r="E63" s="663"/>
      <c r="F63" s="663"/>
      <c r="G63" s="663"/>
      <c r="I63" s="661"/>
      <c r="J63" s="661"/>
      <c r="K63" s="661"/>
    </row>
    <row r="64" spans="1:11">
      <c r="D64" s="663"/>
      <c r="E64" s="663"/>
      <c r="F64" s="663"/>
      <c r="G64" s="663"/>
      <c r="I64" s="661"/>
      <c r="J64" s="661"/>
      <c r="K64" s="661"/>
    </row>
    <row r="65" spans="4:11">
      <c r="D65" s="663"/>
      <c r="E65" s="663"/>
      <c r="F65" s="663"/>
      <c r="G65" s="663"/>
      <c r="I65" s="661"/>
      <c r="J65" s="661"/>
      <c r="K65" s="661"/>
    </row>
    <row r="66" spans="4:11">
      <c r="D66" s="663"/>
      <c r="E66" s="663"/>
      <c r="F66" s="663"/>
      <c r="G66" s="663"/>
      <c r="I66" s="661"/>
      <c r="J66" s="661"/>
      <c r="K66" s="661"/>
    </row>
    <row r="67" spans="4:11">
      <c r="D67" s="663"/>
      <c r="E67" s="663"/>
      <c r="F67" s="663"/>
      <c r="G67" s="663"/>
      <c r="I67" s="661"/>
      <c r="J67" s="661"/>
      <c r="K67" s="661"/>
    </row>
    <row r="68" spans="4:11">
      <c r="D68" s="663"/>
      <c r="E68" s="663"/>
      <c r="F68" s="663"/>
      <c r="G68" s="663"/>
      <c r="I68" s="661"/>
      <c r="J68" s="661"/>
      <c r="K68" s="661"/>
    </row>
    <row r="69" spans="4:11">
      <c r="D69" s="663"/>
      <c r="E69" s="663"/>
      <c r="F69" s="663"/>
      <c r="G69" s="663"/>
      <c r="I69" s="661"/>
      <c r="J69" s="661"/>
      <c r="K69" s="661"/>
    </row>
    <row r="70" spans="4:11">
      <c r="D70" s="663"/>
      <c r="E70" s="663"/>
      <c r="F70" s="663"/>
      <c r="G70" s="663"/>
      <c r="I70" s="661"/>
      <c r="J70" s="661"/>
      <c r="K70" s="661"/>
    </row>
    <row r="71" spans="4:11">
      <c r="D71" s="663"/>
      <c r="E71" s="663"/>
      <c r="F71" s="663"/>
      <c r="G71" s="663"/>
      <c r="I71" s="661"/>
      <c r="J71" s="661"/>
      <c r="K71" s="661"/>
    </row>
    <row r="72" spans="4:11">
      <c r="D72" s="663"/>
      <c r="E72" s="663"/>
      <c r="F72" s="663"/>
      <c r="G72" s="663"/>
      <c r="I72" s="661"/>
      <c r="J72" s="661"/>
      <c r="K72" s="661"/>
    </row>
    <row r="73" spans="4:11">
      <c r="D73" s="663"/>
      <c r="E73" s="663"/>
      <c r="F73" s="663"/>
      <c r="G73" s="663"/>
      <c r="I73" s="661"/>
      <c r="J73" s="661"/>
      <c r="K73" s="661"/>
    </row>
    <row r="74" spans="4:11">
      <c r="D74" s="663"/>
      <c r="E74" s="663"/>
      <c r="F74" s="663"/>
      <c r="G74" s="663"/>
      <c r="I74" s="661"/>
      <c r="J74" s="661"/>
      <c r="K74" s="661"/>
    </row>
    <row r="75" spans="4:11">
      <c r="D75" s="663"/>
      <c r="E75" s="663"/>
      <c r="F75" s="663"/>
      <c r="G75" s="663"/>
      <c r="I75" s="661"/>
      <c r="J75" s="661"/>
      <c r="K75" s="661"/>
    </row>
    <row r="76" spans="4:11">
      <c r="D76" s="663"/>
      <c r="E76" s="663"/>
      <c r="F76" s="663"/>
      <c r="G76" s="663"/>
      <c r="I76" s="661"/>
      <c r="J76" s="661"/>
      <c r="K76" s="661"/>
    </row>
    <row r="77" spans="4:11">
      <c r="D77" s="663"/>
      <c r="E77" s="663"/>
      <c r="F77" s="663"/>
      <c r="G77" s="663"/>
      <c r="I77" s="661"/>
      <c r="J77" s="661"/>
      <c r="K77" s="661"/>
    </row>
    <row r="78" spans="4:11">
      <c r="D78" s="663"/>
      <c r="E78" s="663"/>
      <c r="F78" s="663"/>
      <c r="G78" s="663"/>
      <c r="I78" s="661"/>
      <c r="J78" s="661"/>
      <c r="K78" s="661"/>
    </row>
    <row r="79" spans="4:11">
      <c r="D79" s="663"/>
      <c r="E79" s="663"/>
      <c r="F79" s="663"/>
      <c r="G79" s="663"/>
      <c r="I79" s="661"/>
      <c r="J79" s="661"/>
      <c r="K79" s="661"/>
    </row>
    <row r="80" spans="4:11">
      <c r="D80" s="663"/>
      <c r="E80" s="663"/>
      <c r="F80" s="663"/>
      <c r="G80" s="663"/>
      <c r="I80" s="661"/>
      <c r="J80" s="661"/>
      <c r="K80" s="661"/>
    </row>
    <row r="81" spans="4:18">
      <c r="D81" s="663"/>
      <c r="E81" s="663"/>
      <c r="F81" s="663"/>
      <c r="G81" s="663"/>
      <c r="I81" s="662"/>
      <c r="J81" s="661"/>
      <c r="K81" s="661"/>
    </row>
    <row r="82" spans="4:18">
      <c r="D82" s="663"/>
      <c r="E82" s="663"/>
      <c r="F82" s="663"/>
      <c r="G82" s="663"/>
      <c r="I82" s="661"/>
      <c r="J82" s="661"/>
      <c r="K82" s="661"/>
    </row>
    <row r="87" spans="4:18">
      <c r="E87" s="663"/>
      <c r="F87" s="663"/>
      <c r="G87" s="663"/>
      <c r="I87" s="661"/>
      <c r="J87" s="661"/>
      <c r="K87" s="661"/>
      <c r="L87" s="661"/>
      <c r="O87" s="661"/>
      <c r="P87" s="661"/>
      <c r="Q87" s="661"/>
      <c r="R87" s="661"/>
    </row>
    <row r="88" spans="4:18">
      <c r="E88" s="663"/>
      <c r="F88" s="663"/>
      <c r="G88" s="663"/>
      <c r="I88" s="661"/>
      <c r="J88" s="661"/>
      <c r="K88" s="661"/>
      <c r="L88" s="661"/>
      <c r="O88" s="661"/>
      <c r="P88" s="661"/>
      <c r="Q88" s="661"/>
      <c r="R88" s="661"/>
    </row>
    <row r="89" spans="4:18">
      <c r="E89" s="663"/>
      <c r="F89" s="663"/>
      <c r="G89" s="663"/>
      <c r="I89" s="661"/>
      <c r="J89" s="661"/>
      <c r="K89" s="661"/>
      <c r="L89" s="661"/>
      <c r="O89" s="661"/>
      <c r="P89" s="661"/>
      <c r="Q89" s="661"/>
      <c r="R89" s="661"/>
    </row>
    <row r="90" spans="4:18">
      <c r="E90" s="663"/>
      <c r="F90" s="663"/>
      <c r="G90" s="663"/>
      <c r="I90" s="661"/>
      <c r="J90" s="661"/>
      <c r="K90" s="661"/>
      <c r="L90" s="661"/>
      <c r="O90" s="661"/>
      <c r="P90" s="661"/>
      <c r="Q90" s="661"/>
      <c r="R90" s="661"/>
    </row>
    <row r="91" spans="4:18">
      <c r="E91" s="663"/>
      <c r="F91" s="663"/>
      <c r="G91" s="663"/>
      <c r="I91" s="661"/>
      <c r="J91" s="661"/>
      <c r="K91" s="661"/>
      <c r="L91" s="661"/>
      <c r="O91" s="661"/>
      <c r="P91" s="661"/>
      <c r="Q91" s="661"/>
      <c r="R91" s="661"/>
    </row>
    <row r="92" spans="4:18">
      <c r="E92" s="663"/>
      <c r="F92" s="663"/>
      <c r="G92" s="663"/>
      <c r="I92" s="661"/>
      <c r="J92" s="661"/>
      <c r="K92" s="661"/>
      <c r="L92" s="661"/>
      <c r="O92" s="661"/>
      <c r="P92" s="661"/>
      <c r="Q92" s="661"/>
      <c r="R92" s="661"/>
    </row>
    <row r="93" spans="4:18">
      <c r="E93" s="663"/>
      <c r="F93" s="663"/>
      <c r="G93" s="663"/>
      <c r="I93" s="661"/>
      <c r="J93" s="661"/>
      <c r="K93" s="661"/>
      <c r="L93" s="661"/>
      <c r="O93" s="661"/>
      <c r="P93" s="661"/>
      <c r="Q93" s="661"/>
      <c r="R93" s="661"/>
    </row>
    <row r="94" spans="4:18">
      <c r="E94" s="663"/>
      <c r="F94" s="663"/>
      <c r="G94" s="663"/>
      <c r="I94" s="661"/>
      <c r="J94" s="661"/>
      <c r="K94" s="661"/>
      <c r="L94" s="661"/>
      <c r="O94" s="661"/>
      <c r="P94" s="661"/>
      <c r="Q94" s="661"/>
      <c r="R94" s="661"/>
    </row>
    <row r="95" spans="4:18">
      <c r="E95" s="663"/>
      <c r="F95" s="663"/>
      <c r="G95" s="663"/>
      <c r="I95" s="661"/>
      <c r="J95" s="661"/>
      <c r="K95" s="661"/>
      <c r="L95" s="661"/>
      <c r="O95" s="661"/>
      <c r="P95" s="661"/>
      <c r="Q95" s="661"/>
      <c r="R95" s="661"/>
    </row>
    <row r="96" spans="4:18">
      <c r="E96" s="663"/>
      <c r="F96" s="663"/>
      <c r="G96" s="663"/>
      <c r="I96" s="661"/>
      <c r="J96" s="661"/>
      <c r="K96" s="661"/>
      <c r="L96" s="661"/>
      <c r="O96" s="661"/>
      <c r="P96" s="661"/>
      <c r="Q96" s="661"/>
      <c r="R96" s="661"/>
    </row>
    <row r="97" spans="5:18">
      <c r="E97" s="663"/>
      <c r="F97" s="663"/>
      <c r="G97" s="663"/>
      <c r="I97" s="661"/>
      <c r="J97" s="661"/>
      <c r="K97" s="661"/>
      <c r="L97" s="661"/>
      <c r="O97" s="661"/>
      <c r="P97" s="661"/>
      <c r="Q97" s="661"/>
      <c r="R97" s="661"/>
    </row>
    <row r="98" spans="5:18">
      <c r="E98" s="663"/>
      <c r="F98" s="663"/>
      <c r="G98" s="663"/>
      <c r="I98" s="661"/>
      <c r="J98" s="661"/>
      <c r="K98" s="661"/>
      <c r="L98" s="661"/>
      <c r="O98" s="661"/>
      <c r="P98" s="661"/>
      <c r="Q98" s="661"/>
      <c r="R98" s="661"/>
    </row>
    <row r="99" spans="5:18">
      <c r="E99" s="663"/>
      <c r="F99" s="663"/>
      <c r="G99" s="663"/>
      <c r="I99" s="661"/>
      <c r="J99" s="661"/>
      <c r="K99" s="661"/>
      <c r="L99" s="661"/>
      <c r="O99" s="661"/>
      <c r="P99" s="661"/>
      <c r="Q99" s="661"/>
      <c r="R99" s="661"/>
    </row>
    <row r="100" spans="5:18">
      <c r="E100" s="663"/>
      <c r="F100" s="663"/>
      <c r="G100" s="663"/>
      <c r="I100" s="661"/>
      <c r="J100" s="661"/>
      <c r="K100" s="661"/>
      <c r="L100" s="661"/>
      <c r="O100" s="661"/>
      <c r="P100" s="661"/>
      <c r="Q100" s="661"/>
      <c r="R100" s="661"/>
    </row>
    <row r="101" spans="5:18">
      <c r="E101" s="663"/>
      <c r="F101" s="663"/>
      <c r="G101" s="663"/>
      <c r="I101" s="661"/>
      <c r="J101" s="661"/>
      <c r="K101" s="661"/>
      <c r="L101" s="661"/>
      <c r="O101" s="661"/>
      <c r="P101" s="661"/>
      <c r="Q101" s="661"/>
      <c r="R101" s="661"/>
    </row>
    <row r="102" spans="5:18">
      <c r="E102" s="663"/>
      <c r="F102" s="663"/>
      <c r="G102" s="663"/>
      <c r="I102" s="661"/>
      <c r="J102" s="661"/>
      <c r="K102" s="661"/>
      <c r="L102" s="661"/>
      <c r="O102" s="661"/>
      <c r="P102" s="661"/>
      <c r="Q102" s="661"/>
      <c r="R102" s="661"/>
    </row>
    <row r="103" spans="5:18">
      <c r="E103" s="663"/>
      <c r="F103" s="663"/>
      <c r="G103" s="663"/>
      <c r="I103" s="661"/>
      <c r="J103" s="661"/>
      <c r="K103" s="661"/>
      <c r="L103" s="661"/>
      <c r="O103" s="661"/>
      <c r="P103" s="661"/>
      <c r="Q103" s="661"/>
      <c r="R103" s="661"/>
    </row>
    <row r="104" spans="5:18">
      <c r="E104" s="663"/>
      <c r="F104" s="663"/>
      <c r="G104" s="663"/>
      <c r="I104" s="661"/>
      <c r="J104" s="661"/>
      <c r="K104" s="661"/>
      <c r="L104" s="661"/>
      <c r="O104" s="661"/>
      <c r="P104" s="661"/>
      <c r="Q104" s="661"/>
      <c r="R104" s="661"/>
    </row>
    <row r="105" spans="5:18">
      <c r="E105" s="663"/>
      <c r="F105" s="663"/>
      <c r="G105" s="663"/>
      <c r="I105" s="661"/>
      <c r="J105" s="661"/>
      <c r="K105" s="661"/>
      <c r="L105" s="661"/>
      <c r="O105" s="661"/>
      <c r="P105" s="661"/>
      <c r="Q105" s="661"/>
      <c r="R105" s="661"/>
    </row>
    <row r="106" spans="5:18">
      <c r="E106" s="663"/>
      <c r="F106" s="663"/>
      <c r="G106" s="663"/>
      <c r="I106" s="661"/>
      <c r="J106" s="661"/>
      <c r="K106" s="661"/>
      <c r="L106" s="661"/>
      <c r="O106" s="661"/>
      <c r="P106" s="661"/>
      <c r="Q106" s="661"/>
      <c r="R106" s="661"/>
    </row>
    <row r="107" spans="5:18">
      <c r="E107" s="663"/>
      <c r="F107" s="663"/>
      <c r="G107" s="663"/>
      <c r="I107" s="661"/>
      <c r="J107" s="661"/>
      <c r="K107" s="661"/>
      <c r="L107" s="661"/>
      <c r="O107" s="661"/>
      <c r="P107" s="661"/>
      <c r="Q107" s="661"/>
      <c r="R107" s="661"/>
    </row>
    <row r="108" spans="5:18">
      <c r="E108" s="663"/>
      <c r="F108" s="663"/>
      <c r="G108" s="663"/>
      <c r="I108" s="661"/>
      <c r="J108" s="661"/>
      <c r="K108" s="661"/>
      <c r="L108" s="661"/>
      <c r="O108" s="661"/>
      <c r="P108" s="661"/>
      <c r="Q108" s="661"/>
      <c r="R108" s="661"/>
    </row>
    <row r="109" spans="5:18">
      <c r="E109" s="663"/>
      <c r="F109" s="663"/>
      <c r="G109" s="663"/>
      <c r="I109" s="661"/>
      <c r="J109" s="661"/>
      <c r="K109" s="661"/>
      <c r="L109" s="661"/>
      <c r="O109" s="661"/>
      <c r="P109" s="661"/>
      <c r="Q109" s="661"/>
      <c r="R109" s="661"/>
    </row>
    <row r="110" spans="5:18">
      <c r="E110" s="663"/>
      <c r="F110" s="663"/>
      <c r="G110" s="663"/>
      <c r="I110" s="661"/>
      <c r="J110" s="661"/>
      <c r="K110" s="661"/>
      <c r="L110" s="661"/>
      <c r="O110" s="661"/>
      <c r="P110" s="661"/>
      <c r="Q110" s="661"/>
      <c r="R110" s="661"/>
    </row>
    <row r="111" spans="5:18">
      <c r="E111" s="663"/>
      <c r="F111" s="663"/>
      <c r="G111" s="663"/>
      <c r="I111" s="661"/>
      <c r="J111" s="661"/>
      <c r="K111" s="661"/>
      <c r="L111" s="661"/>
      <c r="O111" s="661"/>
      <c r="P111" s="661"/>
      <c r="Q111" s="661"/>
      <c r="R111" s="661"/>
    </row>
    <row r="112" spans="5:18">
      <c r="E112" s="663"/>
      <c r="F112" s="663"/>
      <c r="G112" s="663"/>
      <c r="I112" s="661"/>
      <c r="J112" s="661"/>
      <c r="K112" s="661"/>
      <c r="L112" s="661"/>
      <c r="O112" s="661"/>
      <c r="P112" s="661"/>
      <c r="Q112" s="661"/>
      <c r="R112" s="661"/>
    </row>
    <row r="113" spans="5:18">
      <c r="E113" s="663"/>
      <c r="F113" s="663"/>
      <c r="G113" s="663"/>
      <c r="I113" s="661"/>
      <c r="J113" s="661"/>
      <c r="K113" s="661"/>
      <c r="L113" s="661"/>
      <c r="O113" s="661"/>
      <c r="P113" s="661"/>
      <c r="Q113" s="661"/>
      <c r="R113" s="661"/>
    </row>
    <row r="114" spans="5:18">
      <c r="E114" s="663"/>
      <c r="F114" s="663"/>
      <c r="G114" s="663"/>
      <c r="I114" s="661"/>
      <c r="J114" s="661"/>
      <c r="K114" s="661"/>
      <c r="L114" s="661"/>
      <c r="O114" s="661"/>
      <c r="P114" s="661"/>
      <c r="Q114" s="661"/>
      <c r="R114" s="661"/>
    </row>
    <row r="115" spans="5:18">
      <c r="E115" s="663"/>
      <c r="F115" s="663"/>
      <c r="G115" s="663"/>
      <c r="I115" s="661"/>
      <c r="J115" s="661"/>
      <c r="K115" s="661"/>
      <c r="L115" s="661"/>
      <c r="O115" s="661"/>
      <c r="P115" s="661"/>
      <c r="Q115" s="661"/>
      <c r="R115" s="661"/>
    </row>
    <row r="116" spans="5:18">
      <c r="E116" s="663"/>
      <c r="F116" s="663"/>
      <c r="G116" s="663"/>
      <c r="I116" s="662"/>
      <c r="J116" s="661"/>
      <c r="K116" s="661"/>
      <c r="L116" s="661"/>
      <c r="O116" s="662"/>
      <c r="P116" s="661"/>
      <c r="Q116" s="661"/>
      <c r="R116" s="661"/>
    </row>
    <row r="117" spans="5:18">
      <c r="E117" s="663"/>
      <c r="F117" s="663"/>
      <c r="G117" s="663"/>
      <c r="I117" s="661"/>
      <c r="J117" s="661"/>
      <c r="K117" s="661"/>
      <c r="L117" s="661"/>
      <c r="O117" s="661"/>
      <c r="P117" s="661"/>
      <c r="Q117" s="661"/>
      <c r="R117" s="661"/>
    </row>
    <row r="118" spans="5:18">
      <c r="E118" s="663"/>
      <c r="F118" s="663"/>
      <c r="G118" s="663"/>
    </row>
    <row r="119" spans="5:18">
      <c r="E119" s="663"/>
      <c r="F119" s="663"/>
      <c r="G119" s="663"/>
    </row>
    <row r="120" spans="5:18">
      <c r="E120" s="663"/>
      <c r="F120" s="663"/>
      <c r="G120" s="663"/>
    </row>
    <row r="121" spans="5:18">
      <c r="E121" s="663"/>
      <c r="F121" s="663"/>
      <c r="G121" s="663"/>
    </row>
    <row r="122" spans="5:18">
      <c r="E122" s="663"/>
      <c r="F122" s="663"/>
      <c r="G122" s="663"/>
    </row>
    <row r="123" spans="5:18">
      <c r="E123" s="663"/>
      <c r="F123" s="663"/>
      <c r="G123" s="663"/>
    </row>
    <row r="124" spans="5:18">
      <c r="E124" s="663"/>
      <c r="F124" s="663"/>
      <c r="G124" s="663"/>
    </row>
    <row r="125" spans="5:18">
      <c r="E125" s="663"/>
      <c r="F125" s="663"/>
      <c r="G125" s="663"/>
    </row>
    <row r="126" spans="5:18">
      <c r="E126" s="663"/>
      <c r="F126" s="663"/>
      <c r="G126" s="663"/>
    </row>
    <row r="127" spans="5:18">
      <c r="E127" s="663"/>
      <c r="F127" s="663"/>
      <c r="G127" s="663"/>
    </row>
    <row r="128" spans="5:18">
      <c r="E128" s="663"/>
      <c r="F128" s="663"/>
      <c r="G128" s="663"/>
    </row>
    <row r="129" spans="5:7">
      <c r="E129" s="663"/>
      <c r="F129" s="663"/>
      <c r="G129" s="663"/>
    </row>
    <row r="130" spans="5:7">
      <c r="E130" s="663"/>
      <c r="F130" s="663"/>
      <c r="G130" s="663"/>
    </row>
    <row r="131" spans="5:7">
      <c r="E131" s="663"/>
      <c r="F131" s="663"/>
      <c r="G131" s="663"/>
    </row>
    <row r="132" spans="5:7">
      <c r="E132" s="663"/>
      <c r="F132" s="663"/>
      <c r="G132" s="663"/>
    </row>
    <row r="133" spans="5:7">
      <c r="E133" s="663"/>
      <c r="F133" s="663"/>
      <c r="G133" s="663"/>
    </row>
    <row r="134" spans="5:7">
      <c r="E134" s="663"/>
      <c r="F134" s="663"/>
      <c r="G134" s="663"/>
    </row>
    <row r="135" spans="5:7">
      <c r="E135" s="663"/>
      <c r="F135" s="663"/>
      <c r="G135" s="663"/>
    </row>
    <row r="136" spans="5:7">
      <c r="E136" s="663"/>
      <c r="F136" s="663"/>
      <c r="G136" s="663"/>
    </row>
    <row r="137" spans="5:7">
      <c r="E137" s="663"/>
      <c r="F137" s="663"/>
      <c r="G137" s="663"/>
    </row>
    <row r="138" spans="5:7">
      <c r="E138" s="663"/>
      <c r="F138" s="663"/>
      <c r="G138" s="663"/>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26"/>
  <sheetViews>
    <sheetView showGridLines="0" zoomScaleNormal="100" workbookViewId="0"/>
  </sheetViews>
  <sheetFormatPr defaultColWidth="9.140625" defaultRowHeight="12.75"/>
  <cols>
    <col min="1" max="1" width="11.85546875" style="350" bestFit="1" customWidth="1"/>
    <col min="2" max="2" width="105.140625" style="350" bestFit="1" customWidth="1"/>
    <col min="3" max="3" width="13.85546875" style="350" bestFit="1" customWidth="1"/>
    <col min="4" max="4" width="8.7109375" style="350" bestFit="1" customWidth="1"/>
    <col min="5" max="5" width="17.42578125" style="350" bestFit="1" customWidth="1"/>
    <col min="6" max="6" width="12" style="350" bestFit="1" customWidth="1"/>
    <col min="7" max="7" width="30.42578125" style="350" customWidth="1"/>
    <col min="8" max="8" width="12" style="350" bestFit="1" customWidth="1"/>
    <col min="9" max="16384" width="9.140625" style="350"/>
  </cols>
  <sheetData>
    <row r="1" spans="1:8" ht="13.5">
      <c r="A1" s="348" t="s">
        <v>30</v>
      </c>
      <c r="B1" s="433" t="str">
        <f>Info!C2</f>
        <v>Terabank</v>
      </c>
    </row>
    <row r="2" spans="1:8">
      <c r="A2" s="348" t="s">
        <v>31</v>
      </c>
      <c r="B2" s="432">
        <f>'1. key ratios'!B2</f>
        <v>45199</v>
      </c>
    </row>
    <row r="3" spans="1:8">
      <c r="A3" s="349" t="s">
        <v>416</v>
      </c>
    </row>
    <row r="5" spans="1:8" ht="12" customHeight="1">
      <c r="A5" s="603" t="s">
        <v>417</v>
      </c>
      <c r="B5" s="604"/>
      <c r="C5" s="609" t="s">
        <v>418</v>
      </c>
      <c r="D5" s="610"/>
      <c r="E5" s="610"/>
      <c r="F5" s="610"/>
      <c r="G5" s="610"/>
      <c r="H5" s="611"/>
    </row>
    <row r="6" spans="1:8">
      <c r="A6" s="605"/>
      <c r="B6" s="606"/>
      <c r="C6" s="612"/>
      <c r="D6" s="613"/>
      <c r="E6" s="613"/>
      <c r="F6" s="613"/>
      <c r="G6" s="613"/>
      <c r="H6" s="614"/>
    </row>
    <row r="7" spans="1:8">
      <c r="A7" s="607"/>
      <c r="B7" s="608"/>
      <c r="C7" s="431" t="s">
        <v>419</v>
      </c>
      <c r="D7" s="431" t="s">
        <v>420</v>
      </c>
      <c r="E7" s="431" t="s">
        <v>421</v>
      </c>
      <c r="F7" s="431" t="s">
        <v>422</v>
      </c>
      <c r="G7" s="431" t="s">
        <v>423</v>
      </c>
      <c r="H7" s="431" t="s">
        <v>64</v>
      </c>
    </row>
    <row r="8" spans="1:8">
      <c r="A8" s="427">
        <v>1</v>
      </c>
      <c r="B8" s="426" t="s">
        <v>51</v>
      </c>
      <c r="C8" s="532">
        <v>131674469.83000001</v>
      </c>
      <c r="D8" s="532">
        <v>22436302.60221263</v>
      </c>
      <c r="E8" s="532">
        <v>125281956.5</v>
      </c>
      <c r="F8" s="532">
        <v>0</v>
      </c>
      <c r="G8" s="424">
        <v>0</v>
      </c>
      <c r="H8" s="424">
        <f t="shared" ref="H8:H21" si="0">SUM(C8:G8)</f>
        <v>279392728.93221265</v>
      </c>
    </row>
    <row r="9" spans="1:8">
      <c r="A9" s="427">
        <v>2</v>
      </c>
      <c r="B9" s="426" t="s">
        <v>52</v>
      </c>
      <c r="C9" s="424">
        <v>0</v>
      </c>
      <c r="D9" s="424">
        <v>0</v>
      </c>
      <c r="E9" s="424">
        <v>0</v>
      </c>
      <c r="F9" s="424">
        <v>0</v>
      </c>
      <c r="G9" s="424">
        <v>0</v>
      </c>
      <c r="H9" s="424">
        <f t="shared" si="0"/>
        <v>0</v>
      </c>
    </row>
    <row r="10" spans="1:8">
      <c r="A10" s="427">
        <v>3</v>
      </c>
      <c r="B10" s="426" t="s">
        <v>164</v>
      </c>
      <c r="C10" s="424">
        <v>0</v>
      </c>
      <c r="D10" s="424">
        <v>0</v>
      </c>
      <c r="E10" s="424">
        <v>0</v>
      </c>
      <c r="F10" s="424">
        <v>0</v>
      </c>
      <c r="G10" s="424">
        <v>0</v>
      </c>
      <c r="H10" s="424">
        <f t="shared" si="0"/>
        <v>0</v>
      </c>
    </row>
    <row r="11" spans="1:8">
      <c r="A11" s="427">
        <v>4</v>
      </c>
      <c r="B11" s="426" t="s">
        <v>53</v>
      </c>
      <c r="C11" s="424">
        <v>0</v>
      </c>
      <c r="D11" s="424">
        <v>0</v>
      </c>
      <c r="E11" s="424">
        <v>0</v>
      </c>
      <c r="F11" s="424">
        <v>0</v>
      </c>
      <c r="G11" s="424">
        <v>0</v>
      </c>
      <c r="H11" s="424">
        <f t="shared" si="0"/>
        <v>0</v>
      </c>
    </row>
    <row r="12" spans="1:8">
      <c r="A12" s="427">
        <v>5</v>
      </c>
      <c r="B12" s="426" t="s">
        <v>54</v>
      </c>
      <c r="C12" s="424">
        <v>0</v>
      </c>
      <c r="D12" s="424">
        <v>0</v>
      </c>
      <c r="E12" s="424">
        <v>0</v>
      </c>
      <c r="F12" s="424">
        <v>0</v>
      </c>
      <c r="G12" s="424">
        <v>0</v>
      </c>
      <c r="H12" s="424">
        <f t="shared" si="0"/>
        <v>0</v>
      </c>
    </row>
    <row r="13" spans="1:8">
      <c r="A13" s="427">
        <v>6</v>
      </c>
      <c r="B13" s="426" t="s">
        <v>55</v>
      </c>
      <c r="C13" s="424">
        <v>0</v>
      </c>
      <c r="D13" s="424">
        <v>23345147.540000003</v>
      </c>
      <c r="E13" s="424">
        <v>0</v>
      </c>
      <c r="F13" s="424">
        <v>2652721.4300000002</v>
      </c>
      <c r="G13" s="424">
        <v>0</v>
      </c>
      <c r="H13" s="424">
        <f t="shared" si="0"/>
        <v>25997868.970000003</v>
      </c>
    </row>
    <row r="14" spans="1:8">
      <c r="A14" s="427">
        <v>7</v>
      </c>
      <c r="B14" s="426" t="s">
        <v>56</v>
      </c>
      <c r="C14" s="424">
        <v>0</v>
      </c>
      <c r="D14" s="424">
        <v>35976518.589421526</v>
      </c>
      <c r="E14" s="424">
        <v>177426932.22086236</v>
      </c>
      <c r="F14" s="424">
        <v>316736899.41890067</v>
      </c>
      <c r="G14" s="533">
        <v>0</v>
      </c>
      <c r="H14" s="424">
        <f t="shared" si="0"/>
        <v>530140350.22918457</v>
      </c>
    </row>
    <row r="15" spans="1:8">
      <c r="A15" s="427">
        <v>8</v>
      </c>
      <c r="B15" s="428" t="s">
        <v>57</v>
      </c>
      <c r="C15" s="424">
        <v>0</v>
      </c>
      <c r="D15" s="424">
        <v>29680319.818457004</v>
      </c>
      <c r="E15" s="424">
        <v>185538878.41507897</v>
      </c>
      <c r="F15" s="424">
        <v>397999398.82328296</v>
      </c>
      <c r="G15" s="424" t="s">
        <v>725</v>
      </c>
      <c r="H15" s="424">
        <f t="shared" si="0"/>
        <v>613218597.05681896</v>
      </c>
    </row>
    <row r="16" spans="1:8">
      <c r="A16" s="427">
        <v>9</v>
      </c>
      <c r="B16" s="426" t="s">
        <v>58</v>
      </c>
      <c r="C16" s="424">
        <v>0</v>
      </c>
      <c r="D16" s="424">
        <v>2264153.1931260005</v>
      </c>
      <c r="E16" s="424">
        <v>14089914.527854016</v>
      </c>
      <c r="F16" s="424">
        <v>97977397.991178885</v>
      </c>
      <c r="G16" s="424">
        <v>0</v>
      </c>
      <c r="H16" s="424">
        <f t="shared" si="0"/>
        <v>114331465.7121589</v>
      </c>
    </row>
    <row r="17" spans="1:8">
      <c r="A17" s="427">
        <v>10</v>
      </c>
      <c r="B17" s="430" t="s">
        <v>431</v>
      </c>
      <c r="C17" s="424">
        <v>0</v>
      </c>
      <c r="D17" s="424">
        <v>677272.0568319998</v>
      </c>
      <c r="E17" s="424">
        <v>2691277.7004640033</v>
      </c>
      <c r="F17" s="424">
        <v>8186361.2318060007</v>
      </c>
      <c r="G17" s="424">
        <v>0</v>
      </c>
      <c r="H17" s="424">
        <f t="shared" si="0"/>
        <v>11554910.989102004</v>
      </c>
    </row>
    <row r="18" spans="1:8">
      <c r="A18" s="427">
        <v>11</v>
      </c>
      <c r="B18" s="426" t="s">
        <v>60</v>
      </c>
      <c r="C18" s="424">
        <v>0</v>
      </c>
      <c r="D18" s="424">
        <v>0</v>
      </c>
      <c r="E18" s="424">
        <v>0</v>
      </c>
      <c r="F18" s="424">
        <v>0</v>
      </c>
      <c r="G18" s="424">
        <v>0</v>
      </c>
      <c r="H18" s="424">
        <f t="shared" si="0"/>
        <v>0</v>
      </c>
    </row>
    <row r="19" spans="1:8">
      <c r="A19" s="427">
        <v>12</v>
      </c>
      <c r="B19" s="426" t="s">
        <v>61</v>
      </c>
      <c r="C19" s="424">
        <v>0</v>
      </c>
      <c r="D19" s="424">
        <v>0</v>
      </c>
      <c r="E19" s="424">
        <v>0</v>
      </c>
      <c r="F19" s="424">
        <v>0</v>
      </c>
      <c r="G19" s="424">
        <v>0</v>
      </c>
      <c r="H19" s="424">
        <f t="shared" si="0"/>
        <v>0</v>
      </c>
    </row>
    <row r="20" spans="1:8">
      <c r="A20" s="429">
        <v>13</v>
      </c>
      <c r="B20" s="428" t="s">
        <v>144</v>
      </c>
      <c r="C20" s="424">
        <v>0</v>
      </c>
      <c r="D20" s="424">
        <v>0</v>
      </c>
      <c r="E20" s="424">
        <v>0</v>
      </c>
      <c r="F20" s="424">
        <v>0</v>
      </c>
      <c r="G20" s="424">
        <v>0</v>
      </c>
      <c r="H20" s="424">
        <f t="shared" si="0"/>
        <v>0</v>
      </c>
    </row>
    <row r="21" spans="1:8">
      <c r="A21" s="427">
        <v>14</v>
      </c>
      <c r="B21" s="426" t="s">
        <v>63</v>
      </c>
      <c r="C21" s="532">
        <v>47762883.196235895</v>
      </c>
      <c r="D21" s="532">
        <v>0</v>
      </c>
      <c r="E21" s="532">
        <v>0</v>
      </c>
      <c r="F21" s="532">
        <v>43968258.899999991</v>
      </c>
      <c r="G21" s="424">
        <v>0</v>
      </c>
      <c r="H21" s="424">
        <f t="shared" si="0"/>
        <v>91731142.096235886</v>
      </c>
    </row>
    <row r="22" spans="1:8">
      <c r="A22" s="425">
        <v>15</v>
      </c>
      <c r="B22" s="424" t="s">
        <v>64</v>
      </c>
      <c r="C22" s="424">
        <f>SUM(C18:C21)+SUM(C8:C16)</f>
        <v>179437353.02623591</v>
      </c>
      <c r="D22" s="424">
        <f t="shared" ref="D22:H22" si="1">SUM(D18:D21)+SUM(D8:D16)</f>
        <v>113702441.74321717</v>
      </c>
      <c r="E22" s="424">
        <f t="shared" si="1"/>
        <v>502337681.66379541</v>
      </c>
      <c r="F22" s="424">
        <f t="shared" si="1"/>
        <v>859334676.56336248</v>
      </c>
      <c r="G22" s="424">
        <f t="shared" si="1"/>
        <v>0</v>
      </c>
      <c r="H22" s="424">
        <f t="shared" si="1"/>
        <v>1654812152.9966111</v>
      </c>
    </row>
    <row r="26" spans="1:8" ht="25.5">
      <c r="B26" s="353"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6"/>
  <sheetViews>
    <sheetView showGridLines="0" zoomScaleNormal="100" workbookViewId="0"/>
  </sheetViews>
  <sheetFormatPr defaultColWidth="9.140625" defaultRowHeight="12.75"/>
  <cols>
    <col min="1" max="1" width="11.85546875" style="434" bestFit="1" customWidth="1"/>
    <col min="2" max="2" width="86.85546875" style="350" customWidth="1"/>
    <col min="3" max="4" width="31.5703125" style="350" customWidth="1"/>
    <col min="5" max="5" width="15.140625" style="350" bestFit="1" customWidth="1"/>
    <col min="6" max="6" width="11.85546875" style="350" bestFit="1" customWidth="1"/>
    <col min="7" max="7" width="21.5703125" style="350" bestFit="1" customWidth="1"/>
    <col min="8" max="8" width="41.42578125" style="350" customWidth="1"/>
    <col min="9" max="16384" width="9.140625" style="350"/>
  </cols>
  <sheetData>
    <row r="1" spans="1:8" ht="13.5">
      <c r="A1" s="348" t="s">
        <v>30</v>
      </c>
      <c r="B1" s="433" t="str">
        <f>Info!C2</f>
        <v>Terabank</v>
      </c>
      <c r="C1" s="447"/>
      <c r="D1" s="447"/>
      <c r="E1" s="447"/>
      <c r="F1" s="447"/>
      <c r="G1" s="447"/>
      <c r="H1" s="447"/>
    </row>
    <row r="2" spans="1:8">
      <c r="A2" s="348" t="s">
        <v>31</v>
      </c>
      <c r="B2" s="432">
        <f>'1. key ratios'!B2</f>
        <v>45199</v>
      </c>
      <c r="C2" s="447"/>
      <c r="D2" s="447"/>
      <c r="E2" s="447"/>
      <c r="F2" s="447"/>
      <c r="G2" s="447"/>
      <c r="H2" s="447"/>
    </row>
    <row r="3" spans="1:8">
      <c r="A3" s="349" t="s">
        <v>424</v>
      </c>
      <c r="B3" s="447"/>
      <c r="C3" s="447"/>
      <c r="D3" s="447"/>
      <c r="E3" s="447"/>
      <c r="F3" s="447"/>
      <c r="G3" s="447"/>
      <c r="H3" s="447"/>
    </row>
    <row r="4" spans="1:8">
      <c r="A4" s="448"/>
      <c r="B4" s="447"/>
      <c r="C4" s="446" t="s">
        <v>0</v>
      </c>
      <c r="D4" s="446" t="s">
        <v>1</v>
      </c>
      <c r="E4" s="446" t="s">
        <v>2</v>
      </c>
      <c r="F4" s="446" t="s">
        <v>3</v>
      </c>
      <c r="G4" s="446" t="s">
        <v>4</v>
      </c>
      <c r="H4" s="446" t="s">
        <v>5</v>
      </c>
    </row>
    <row r="5" spans="1:8" ht="33.950000000000003" customHeight="1">
      <c r="A5" s="603" t="s">
        <v>425</v>
      </c>
      <c r="B5" s="604"/>
      <c r="C5" s="617" t="s">
        <v>426</v>
      </c>
      <c r="D5" s="617"/>
      <c r="E5" s="617" t="s">
        <v>663</v>
      </c>
      <c r="F5" s="615" t="s">
        <v>427</v>
      </c>
      <c r="G5" s="615" t="s">
        <v>428</v>
      </c>
      <c r="H5" s="444" t="s">
        <v>662</v>
      </c>
    </row>
    <row r="6" spans="1:8" ht="25.5">
      <c r="A6" s="607"/>
      <c r="B6" s="608"/>
      <c r="C6" s="445" t="s">
        <v>429</v>
      </c>
      <c r="D6" s="445" t="s">
        <v>430</v>
      </c>
      <c r="E6" s="617"/>
      <c r="F6" s="616"/>
      <c r="G6" s="616"/>
      <c r="H6" s="444" t="s">
        <v>661</v>
      </c>
    </row>
    <row r="7" spans="1:8">
      <c r="A7" s="442">
        <v>1</v>
      </c>
      <c r="B7" s="426" t="s">
        <v>51</v>
      </c>
      <c r="C7" s="436">
        <v>0</v>
      </c>
      <c r="D7" s="436">
        <v>279392729.32221264</v>
      </c>
      <c r="E7" s="436">
        <v>0</v>
      </c>
      <c r="F7" s="436">
        <v>0</v>
      </c>
      <c r="G7" s="436">
        <v>0</v>
      </c>
      <c r="H7" s="435">
        <f>C7+D7-E7-F7</f>
        <v>279392729.32221264</v>
      </c>
    </row>
    <row r="8" spans="1:8">
      <c r="A8" s="442">
        <v>2</v>
      </c>
      <c r="B8" s="426" t="s">
        <v>52</v>
      </c>
      <c r="C8" s="436">
        <v>0</v>
      </c>
      <c r="D8" s="436">
        <v>0</v>
      </c>
      <c r="E8" s="436">
        <v>0</v>
      </c>
      <c r="F8" s="436">
        <v>0</v>
      </c>
      <c r="G8" s="436">
        <v>0</v>
      </c>
      <c r="H8" s="435">
        <f t="shared" ref="H8:H20" si="0">C8+D8-E8-F8</f>
        <v>0</v>
      </c>
    </row>
    <row r="9" spans="1:8">
      <c r="A9" s="442">
        <v>3</v>
      </c>
      <c r="B9" s="426" t="s">
        <v>164</v>
      </c>
      <c r="C9" s="436">
        <v>0</v>
      </c>
      <c r="D9" s="436">
        <v>0</v>
      </c>
      <c r="E9" s="436">
        <v>0</v>
      </c>
      <c r="F9" s="436">
        <v>0</v>
      </c>
      <c r="G9" s="436">
        <v>0</v>
      </c>
      <c r="H9" s="435">
        <f t="shared" si="0"/>
        <v>0</v>
      </c>
    </row>
    <row r="10" spans="1:8">
      <c r="A10" s="442">
        <v>4</v>
      </c>
      <c r="B10" s="426" t="s">
        <v>53</v>
      </c>
      <c r="C10" s="436">
        <v>0</v>
      </c>
      <c r="D10" s="436">
        <v>0</v>
      </c>
      <c r="E10" s="436">
        <v>0</v>
      </c>
      <c r="F10" s="436">
        <v>0</v>
      </c>
      <c r="G10" s="436">
        <v>0</v>
      </c>
      <c r="H10" s="435">
        <f t="shared" si="0"/>
        <v>0</v>
      </c>
    </row>
    <row r="11" spans="1:8">
      <c r="A11" s="442">
        <v>5</v>
      </c>
      <c r="B11" s="426" t="s">
        <v>54</v>
      </c>
      <c r="C11" s="436">
        <v>0</v>
      </c>
      <c r="D11" s="436">
        <v>0</v>
      </c>
      <c r="E11" s="436">
        <v>0</v>
      </c>
      <c r="F11" s="436">
        <v>0</v>
      </c>
      <c r="G11" s="436">
        <v>0</v>
      </c>
      <c r="H11" s="435">
        <f t="shared" si="0"/>
        <v>0</v>
      </c>
    </row>
    <row r="12" spans="1:8">
      <c r="A12" s="442">
        <v>6</v>
      </c>
      <c r="B12" s="426" t="s">
        <v>55</v>
      </c>
      <c r="C12" s="436">
        <v>0</v>
      </c>
      <c r="D12" s="436">
        <v>25997868.969999999</v>
      </c>
      <c r="E12" s="436">
        <v>0</v>
      </c>
      <c r="F12" s="436">
        <v>0</v>
      </c>
      <c r="G12" s="436">
        <v>0</v>
      </c>
      <c r="H12" s="435">
        <f t="shared" si="0"/>
        <v>25997868.969999999</v>
      </c>
    </row>
    <row r="13" spans="1:8">
      <c r="A13" s="442">
        <v>7</v>
      </c>
      <c r="B13" s="426" t="s">
        <v>56</v>
      </c>
      <c r="C13" s="436">
        <v>73191.050700000153</v>
      </c>
      <c r="D13" s="436">
        <v>533636247.46301186</v>
      </c>
      <c r="E13" s="436">
        <v>3569088.2845277395</v>
      </c>
      <c r="F13" s="436">
        <v>0</v>
      </c>
      <c r="G13" s="436">
        <v>0</v>
      </c>
      <c r="H13" s="435">
        <f t="shared" si="0"/>
        <v>530140350.22918415</v>
      </c>
    </row>
    <row r="14" spans="1:8">
      <c r="A14" s="442">
        <v>8</v>
      </c>
      <c r="B14" s="428" t="s">
        <v>57</v>
      </c>
      <c r="C14" s="436">
        <v>34569999.497700028</v>
      </c>
      <c r="D14" s="436">
        <v>601147558.69560051</v>
      </c>
      <c r="E14" s="436">
        <v>22498961.136481017</v>
      </c>
      <c r="F14" s="436">
        <v>0</v>
      </c>
      <c r="G14" s="436">
        <v>1089166.0166312917</v>
      </c>
      <c r="H14" s="435">
        <f t="shared" si="0"/>
        <v>613218597.05681944</v>
      </c>
    </row>
    <row r="15" spans="1:8">
      <c r="A15" s="442">
        <v>9</v>
      </c>
      <c r="B15" s="426" t="s">
        <v>58</v>
      </c>
      <c r="C15" s="436">
        <v>4167723.1620999984</v>
      </c>
      <c r="D15" s="436">
        <v>112545729.52060017</v>
      </c>
      <c r="E15" s="436">
        <v>2381986.970540998</v>
      </c>
      <c r="F15" s="436">
        <v>0</v>
      </c>
      <c r="G15" s="436">
        <v>0</v>
      </c>
      <c r="H15" s="435">
        <f t="shared" si="0"/>
        <v>114331465.71215917</v>
      </c>
    </row>
    <row r="16" spans="1:8">
      <c r="A16" s="442">
        <v>10</v>
      </c>
      <c r="B16" s="430" t="s">
        <v>431</v>
      </c>
      <c r="C16" s="436">
        <v>22335733.177999973</v>
      </c>
      <c r="D16" s="436">
        <v>0</v>
      </c>
      <c r="E16" s="436">
        <v>10780822.188898012</v>
      </c>
      <c r="F16" s="436">
        <v>0</v>
      </c>
      <c r="G16" s="436">
        <v>1089166.0166312917</v>
      </c>
      <c r="H16" s="435">
        <f t="shared" si="0"/>
        <v>11554910.989101961</v>
      </c>
    </row>
    <row r="17" spans="1:8">
      <c r="A17" s="442">
        <v>11</v>
      </c>
      <c r="B17" s="426" t="s">
        <v>60</v>
      </c>
      <c r="C17" s="436">
        <v>0</v>
      </c>
      <c r="D17" s="436">
        <v>0</v>
      </c>
      <c r="E17" s="436">
        <v>0</v>
      </c>
      <c r="F17" s="436">
        <v>0</v>
      </c>
      <c r="G17" s="436">
        <v>0</v>
      </c>
      <c r="H17" s="435">
        <f t="shared" si="0"/>
        <v>0</v>
      </c>
    </row>
    <row r="18" spans="1:8">
      <c r="A18" s="442">
        <v>12</v>
      </c>
      <c r="B18" s="426" t="s">
        <v>61</v>
      </c>
      <c r="C18" s="436">
        <v>0</v>
      </c>
      <c r="D18" s="436">
        <v>0</v>
      </c>
      <c r="E18" s="436">
        <v>0</v>
      </c>
      <c r="F18" s="436">
        <v>0</v>
      </c>
      <c r="G18" s="436">
        <v>0</v>
      </c>
      <c r="H18" s="435">
        <f t="shared" si="0"/>
        <v>0</v>
      </c>
    </row>
    <row r="19" spans="1:8">
      <c r="A19" s="443">
        <v>13</v>
      </c>
      <c r="B19" s="428" t="s">
        <v>144</v>
      </c>
      <c r="C19" s="436">
        <v>0</v>
      </c>
      <c r="D19" s="436">
        <v>0</v>
      </c>
      <c r="E19" s="436">
        <v>0</v>
      </c>
      <c r="F19" s="436">
        <v>0</v>
      </c>
      <c r="G19" s="436">
        <v>0</v>
      </c>
      <c r="H19" s="435">
        <f t="shared" si="0"/>
        <v>0</v>
      </c>
    </row>
    <row r="20" spans="1:8">
      <c r="A20" s="442">
        <v>14</v>
      </c>
      <c r="B20" s="426" t="s">
        <v>63</v>
      </c>
      <c r="C20" s="436">
        <v>15102371.34659224</v>
      </c>
      <c r="D20" s="436">
        <v>101765738.14964366</v>
      </c>
      <c r="E20" s="436">
        <v>54000</v>
      </c>
      <c r="F20" s="436">
        <v>0</v>
      </c>
      <c r="G20" s="436">
        <v>0</v>
      </c>
      <c r="H20" s="435">
        <f t="shared" si="0"/>
        <v>116814109.49623591</v>
      </c>
    </row>
    <row r="21" spans="1:8" s="439" customFormat="1">
      <c r="A21" s="441">
        <v>15</v>
      </c>
      <c r="B21" s="440" t="s">
        <v>64</v>
      </c>
      <c r="C21" s="440">
        <f t="shared" ref="C21:H21" si="1">SUM(C7:C15)+SUM(C17:C20)</f>
        <v>53913285.057092272</v>
      </c>
      <c r="D21" s="440">
        <f t="shared" si="1"/>
        <v>1654485872.1210687</v>
      </c>
      <c r="E21" s="440">
        <f t="shared" si="1"/>
        <v>28504036.391549755</v>
      </c>
      <c r="F21" s="440">
        <f t="shared" si="1"/>
        <v>0</v>
      </c>
      <c r="G21" s="440">
        <f t="shared" si="1"/>
        <v>1089166.0166312917</v>
      </c>
      <c r="H21" s="435">
        <f t="shared" si="1"/>
        <v>1679895120.7866111</v>
      </c>
    </row>
    <row r="22" spans="1:8">
      <c r="A22" s="438">
        <v>16</v>
      </c>
      <c r="B22" s="437" t="s">
        <v>432</v>
      </c>
      <c r="C22" s="436">
        <v>38810913.710500032</v>
      </c>
      <c r="D22" s="436">
        <v>1216185028.7092123</v>
      </c>
      <c r="E22" s="436">
        <v>28290122.021319579</v>
      </c>
      <c r="F22" s="436">
        <v>0</v>
      </c>
      <c r="G22" s="436">
        <v>1089166.0166312917</v>
      </c>
      <c r="H22" s="435">
        <f>C22+D22-E22-F22</f>
        <v>1226705820.3983927</v>
      </c>
    </row>
    <row r="23" spans="1:8">
      <c r="A23" s="438">
        <v>17</v>
      </c>
      <c r="B23" s="437" t="s">
        <v>433</v>
      </c>
      <c r="C23" s="541">
        <v>0</v>
      </c>
      <c r="D23" s="436">
        <v>179022687.81</v>
      </c>
      <c r="E23" s="436">
        <v>159921.34778736567</v>
      </c>
      <c r="F23" s="436">
        <v>0</v>
      </c>
      <c r="G23" s="436">
        <v>0</v>
      </c>
      <c r="H23" s="435">
        <f>C23+D23-E23-F23</f>
        <v>178862766.46221262</v>
      </c>
    </row>
    <row r="26" spans="1:8" ht="42.6" customHeight="1">
      <c r="B26" s="353"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6"/>
  <sheetViews>
    <sheetView showGridLines="0" zoomScaleNormal="100" workbookViewId="0"/>
  </sheetViews>
  <sheetFormatPr defaultColWidth="9.140625" defaultRowHeight="12.75"/>
  <cols>
    <col min="1" max="1" width="11" style="350" bestFit="1" customWidth="1"/>
    <col min="2" max="2" width="93.42578125" style="350" customWidth="1"/>
    <col min="3" max="4" width="35" style="350" customWidth="1"/>
    <col min="5" max="5" width="15.140625" style="350" bestFit="1" customWidth="1"/>
    <col min="6" max="6" width="11.85546875" style="350" bestFit="1" customWidth="1"/>
    <col min="7" max="7" width="22" style="350" customWidth="1"/>
    <col min="8" max="8" width="19.85546875" style="350" customWidth="1"/>
    <col min="9" max="16384" width="9.140625" style="350"/>
  </cols>
  <sheetData>
    <row r="1" spans="1:8" ht="13.5">
      <c r="A1" s="348" t="s">
        <v>30</v>
      </c>
      <c r="B1" s="433" t="str">
        <f>Info!C2</f>
        <v>Terabank</v>
      </c>
      <c r="C1" s="447"/>
      <c r="D1" s="447"/>
      <c r="E1" s="447"/>
      <c r="F1" s="447"/>
      <c r="G1" s="447"/>
      <c r="H1" s="447"/>
    </row>
    <row r="2" spans="1:8">
      <c r="A2" s="348" t="s">
        <v>31</v>
      </c>
      <c r="B2" s="432">
        <f>'1. key ratios'!B2</f>
        <v>45199</v>
      </c>
      <c r="C2" s="447"/>
      <c r="D2" s="447"/>
      <c r="E2" s="447"/>
      <c r="F2" s="447"/>
      <c r="G2" s="447"/>
      <c r="H2" s="447"/>
    </row>
    <row r="3" spans="1:8">
      <c r="A3" s="349" t="s">
        <v>434</v>
      </c>
      <c r="B3" s="447"/>
      <c r="C3" s="447"/>
      <c r="D3" s="447"/>
      <c r="E3" s="447"/>
      <c r="F3" s="447"/>
      <c r="G3" s="447"/>
      <c r="H3" s="447"/>
    </row>
    <row r="4" spans="1:8">
      <c r="A4" s="448"/>
      <c r="B4" s="447"/>
      <c r="C4" s="446" t="s">
        <v>0</v>
      </c>
      <c r="D4" s="446" t="s">
        <v>1</v>
      </c>
      <c r="E4" s="446" t="s">
        <v>2</v>
      </c>
      <c r="F4" s="446" t="s">
        <v>3</v>
      </c>
      <c r="G4" s="446" t="s">
        <v>4</v>
      </c>
      <c r="H4" s="446" t="s">
        <v>5</v>
      </c>
    </row>
    <row r="5" spans="1:8" ht="41.45" customHeight="1">
      <c r="A5" s="603" t="s">
        <v>425</v>
      </c>
      <c r="B5" s="604"/>
      <c r="C5" s="617" t="s">
        <v>426</v>
      </c>
      <c r="D5" s="617"/>
      <c r="E5" s="617" t="s">
        <v>663</v>
      </c>
      <c r="F5" s="615" t="s">
        <v>427</v>
      </c>
      <c r="G5" s="615" t="s">
        <v>428</v>
      </c>
      <c r="H5" s="444" t="s">
        <v>662</v>
      </c>
    </row>
    <row r="6" spans="1:8" ht="25.5">
      <c r="A6" s="607"/>
      <c r="B6" s="608"/>
      <c r="C6" s="445" t="s">
        <v>429</v>
      </c>
      <c r="D6" s="445" t="s">
        <v>430</v>
      </c>
      <c r="E6" s="617"/>
      <c r="F6" s="616"/>
      <c r="G6" s="616"/>
      <c r="H6" s="444" t="s">
        <v>661</v>
      </c>
    </row>
    <row r="7" spans="1:8">
      <c r="A7" s="436">
        <v>1</v>
      </c>
      <c r="B7" s="451" t="s">
        <v>522</v>
      </c>
      <c r="C7" s="436">
        <v>1549154.9999999998</v>
      </c>
      <c r="D7" s="436">
        <v>347835547.97221243</v>
      </c>
      <c r="E7" s="436">
        <v>1324579.4399999983</v>
      </c>
      <c r="F7" s="436">
        <v>0</v>
      </c>
      <c r="G7" s="436">
        <v>224066.91565668426</v>
      </c>
      <c r="H7" s="435">
        <f t="shared" ref="H7:H34" si="0">C7+D7-E7-F7</f>
        <v>348060123.53221244</v>
      </c>
    </row>
    <row r="8" spans="1:8">
      <c r="A8" s="436">
        <v>2</v>
      </c>
      <c r="B8" s="451" t="s">
        <v>435</v>
      </c>
      <c r="C8" s="436">
        <v>787358.37000000023</v>
      </c>
      <c r="D8" s="436">
        <v>68430802.539999992</v>
      </c>
      <c r="E8" s="436">
        <v>496192.54999999946</v>
      </c>
      <c r="F8" s="436">
        <v>0</v>
      </c>
      <c r="G8" s="436">
        <v>38271.195324336164</v>
      </c>
      <c r="H8" s="435">
        <f t="shared" si="0"/>
        <v>68721968.359999999</v>
      </c>
    </row>
    <row r="9" spans="1:8">
      <c r="A9" s="436">
        <v>3</v>
      </c>
      <c r="B9" s="451" t="s">
        <v>436</v>
      </c>
      <c r="C9" s="436">
        <v>0</v>
      </c>
      <c r="D9" s="436">
        <v>23556585.650000002</v>
      </c>
      <c r="E9" s="436">
        <v>199.9</v>
      </c>
      <c r="F9" s="436">
        <v>0</v>
      </c>
      <c r="G9" s="436">
        <v>0</v>
      </c>
      <c r="H9" s="435">
        <f t="shared" si="0"/>
        <v>23556385.750000004</v>
      </c>
    </row>
    <row r="10" spans="1:8">
      <c r="A10" s="436">
        <v>4</v>
      </c>
      <c r="B10" s="451" t="s">
        <v>523</v>
      </c>
      <c r="C10" s="436">
        <v>896328.64</v>
      </c>
      <c r="D10" s="436">
        <v>102168366.27999994</v>
      </c>
      <c r="E10" s="436">
        <v>758184</v>
      </c>
      <c r="F10" s="436">
        <v>0</v>
      </c>
      <c r="G10" s="436">
        <v>0</v>
      </c>
      <c r="H10" s="435">
        <f t="shared" si="0"/>
        <v>102306510.91999994</v>
      </c>
    </row>
    <row r="11" spans="1:8">
      <c r="A11" s="436">
        <v>5</v>
      </c>
      <c r="B11" s="451" t="s">
        <v>437</v>
      </c>
      <c r="C11" s="436">
        <v>2209400.6</v>
      </c>
      <c r="D11" s="436">
        <v>78427802.38000004</v>
      </c>
      <c r="E11" s="436">
        <v>1710940.860000002</v>
      </c>
      <c r="F11" s="436">
        <v>0</v>
      </c>
      <c r="G11" s="436">
        <v>0</v>
      </c>
      <c r="H11" s="435">
        <f t="shared" si="0"/>
        <v>78926262.120000035</v>
      </c>
    </row>
    <row r="12" spans="1:8">
      <c r="A12" s="436">
        <v>6</v>
      </c>
      <c r="B12" s="451" t="s">
        <v>438</v>
      </c>
      <c r="C12" s="436">
        <v>1676785.7100000002</v>
      </c>
      <c r="D12" s="436">
        <v>30583263.866161615</v>
      </c>
      <c r="E12" s="436">
        <v>1621269.9245259077</v>
      </c>
      <c r="F12" s="436">
        <v>0</v>
      </c>
      <c r="G12" s="436">
        <v>4257.7759456918584</v>
      </c>
      <c r="H12" s="435">
        <f t="shared" si="0"/>
        <v>30638779.651635706</v>
      </c>
    </row>
    <row r="13" spans="1:8">
      <c r="A13" s="436">
        <v>7</v>
      </c>
      <c r="B13" s="451" t="s">
        <v>439</v>
      </c>
      <c r="C13" s="436">
        <v>2005342.27</v>
      </c>
      <c r="D13" s="436">
        <v>81266160.188024208</v>
      </c>
      <c r="E13" s="436">
        <v>1530492.403555203</v>
      </c>
      <c r="F13" s="436">
        <v>0</v>
      </c>
      <c r="G13" s="436">
        <v>12345.734737322835</v>
      </c>
      <c r="H13" s="435">
        <f t="shared" si="0"/>
        <v>81741010.054469004</v>
      </c>
    </row>
    <row r="14" spans="1:8">
      <c r="A14" s="436">
        <v>8</v>
      </c>
      <c r="B14" s="451" t="s">
        <v>440</v>
      </c>
      <c r="C14" s="436">
        <v>2089156.5500000003</v>
      </c>
      <c r="D14" s="436">
        <v>55291470.280000024</v>
      </c>
      <c r="E14" s="436">
        <v>1200821.0199999993</v>
      </c>
      <c r="F14" s="436">
        <v>0</v>
      </c>
      <c r="G14" s="436">
        <v>15930.622522060185</v>
      </c>
      <c r="H14" s="435">
        <f t="shared" si="0"/>
        <v>56179805.810000025</v>
      </c>
    </row>
    <row r="15" spans="1:8">
      <c r="A15" s="436">
        <v>9</v>
      </c>
      <c r="B15" s="451" t="s">
        <v>441</v>
      </c>
      <c r="C15" s="436">
        <v>3081.11</v>
      </c>
      <c r="D15" s="436">
        <v>30750534.039999992</v>
      </c>
      <c r="E15" s="436">
        <v>143429.05999999997</v>
      </c>
      <c r="F15" s="436">
        <v>0</v>
      </c>
      <c r="G15" s="436">
        <v>0</v>
      </c>
      <c r="H15" s="435">
        <f t="shared" si="0"/>
        <v>30610186.089999992</v>
      </c>
    </row>
    <row r="16" spans="1:8">
      <c r="A16" s="436">
        <v>10</v>
      </c>
      <c r="B16" s="451" t="s">
        <v>442</v>
      </c>
      <c r="C16" s="436">
        <v>878820.59</v>
      </c>
      <c r="D16" s="436">
        <v>13487607.210000003</v>
      </c>
      <c r="E16" s="436">
        <v>656218.04999999993</v>
      </c>
      <c r="F16" s="436">
        <v>0</v>
      </c>
      <c r="G16" s="436">
        <v>0</v>
      </c>
      <c r="H16" s="435">
        <f t="shared" si="0"/>
        <v>13710209.750000002</v>
      </c>
    </row>
    <row r="17" spans="1:8">
      <c r="A17" s="436">
        <v>11</v>
      </c>
      <c r="B17" s="451" t="s">
        <v>443</v>
      </c>
      <c r="C17" s="436">
        <v>801933.04999999993</v>
      </c>
      <c r="D17" s="436">
        <v>9847006.0700000022</v>
      </c>
      <c r="E17" s="436">
        <v>385443.89000000042</v>
      </c>
      <c r="F17" s="436">
        <v>0</v>
      </c>
      <c r="G17" s="436">
        <v>0</v>
      </c>
      <c r="H17" s="435">
        <f t="shared" si="0"/>
        <v>10263495.230000002</v>
      </c>
    </row>
    <row r="18" spans="1:8">
      <c r="A18" s="436">
        <v>12</v>
      </c>
      <c r="B18" s="451" t="s">
        <v>444</v>
      </c>
      <c r="C18" s="436">
        <v>4498192.46</v>
      </c>
      <c r="D18" s="436">
        <v>80331870.22999993</v>
      </c>
      <c r="E18" s="436">
        <v>2641448.3499999936</v>
      </c>
      <c r="F18" s="436">
        <v>0</v>
      </c>
      <c r="G18" s="436">
        <v>283525.94885697175</v>
      </c>
      <c r="H18" s="435">
        <f t="shared" si="0"/>
        <v>82188614.339999929</v>
      </c>
    </row>
    <row r="19" spans="1:8">
      <c r="A19" s="436">
        <v>13</v>
      </c>
      <c r="B19" s="451" t="s">
        <v>445</v>
      </c>
      <c r="C19" s="436">
        <v>922115.69999999984</v>
      </c>
      <c r="D19" s="436">
        <v>25401416.169999998</v>
      </c>
      <c r="E19" s="436">
        <v>621215.80999999947</v>
      </c>
      <c r="F19" s="436">
        <v>0</v>
      </c>
      <c r="G19" s="436">
        <v>14650.04</v>
      </c>
      <c r="H19" s="435">
        <f t="shared" si="0"/>
        <v>25702316.059999999</v>
      </c>
    </row>
    <row r="20" spans="1:8">
      <c r="A20" s="436">
        <v>14</v>
      </c>
      <c r="B20" s="451" t="s">
        <v>446</v>
      </c>
      <c r="C20" s="436">
        <v>4478904.6400000006</v>
      </c>
      <c r="D20" s="436">
        <v>104464100.53000003</v>
      </c>
      <c r="E20" s="436">
        <v>3166381.2600000012</v>
      </c>
      <c r="F20" s="436">
        <v>0</v>
      </c>
      <c r="G20" s="436">
        <v>162245.91788657141</v>
      </c>
      <c r="H20" s="435">
        <f t="shared" si="0"/>
        <v>105776623.91000003</v>
      </c>
    </row>
    <row r="21" spans="1:8">
      <c r="A21" s="436">
        <v>15</v>
      </c>
      <c r="B21" s="451" t="s">
        <v>447</v>
      </c>
      <c r="C21" s="436">
        <v>876382.10999999987</v>
      </c>
      <c r="D21" s="436">
        <v>33684421.56000001</v>
      </c>
      <c r="E21" s="436">
        <v>489250.87999999983</v>
      </c>
      <c r="F21" s="436">
        <v>0</v>
      </c>
      <c r="G21" s="436">
        <v>46156.08</v>
      </c>
      <c r="H21" s="435">
        <f t="shared" si="0"/>
        <v>34071552.790000007</v>
      </c>
    </row>
    <row r="22" spans="1:8">
      <c r="A22" s="436">
        <v>16</v>
      </c>
      <c r="B22" s="451" t="s">
        <v>448</v>
      </c>
      <c r="C22" s="436">
        <v>0</v>
      </c>
      <c r="D22" s="436">
        <v>349394.87</v>
      </c>
      <c r="E22" s="436">
        <v>1028.5</v>
      </c>
      <c r="F22" s="436">
        <v>0</v>
      </c>
      <c r="G22" s="436">
        <v>0</v>
      </c>
      <c r="H22" s="435">
        <f t="shared" si="0"/>
        <v>348366.37</v>
      </c>
    </row>
    <row r="23" spans="1:8">
      <c r="A23" s="436">
        <v>17</v>
      </c>
      <c r="B23" s="451" t="s">
        <v>526</v>
      </c>
      <c r="C23" s="436">
        <v>895.27</v>
      </c>
      <c r="D23" s="436">
        <v>5278326.4600000009</v>
      </c>
      <c r="E23" s="436">
        <v>92826.359999999986</v>
      </c>
      <c r="F23" s="436">
        <v>0</v>
      </c>
      <c r="G23" s="436">
        <v>0</v>
      </c>
      <c r="H23" s="435">
        <f t="shared" si="0"/>
        <v>5186395.37</v>
      </c>
    </row>
    <row r="24" spans="1:8">
      <c r="A24" s="436">
        <v>18</v>
      </c>
      <c r="B24" s="451" t="s">
        <v>449</v>
      </c>
      <c r="C24" s="436">
        <v>7649.94</v>
      </c>
      <c r="D24" s="436">
        <v>15658023.950000001</v>
      </c>
      <c r="E24" s="436">
        <v>20633.719999999998</v>
      </c>
      <c r="F24" s="436">
        <v>0</v>
      </c>
      <c r="G24" s="436">
        <v>0</v>
      </c>
      <c r="H24" s="435">
        <f t="shared" si="0"/>
        <v>15645040.17</v>
      </c>
    </row>
    <row r="25" spans="1:8">
      <c r="A25" s="436">
        <v>19</v>
      </c>
      <c r="B25" s="451" t="s">
        <v>450</v>
      </c>
      <c r="C25" s="436">
        <v>51288.67</v>
      </c>
      <c r="D25" s="436">
        <v>1955750.9999999998</v>
      </c>
      <c r="E25" s="436">
        <v>31476.65</v>
      </c>
      <c r="F25" s="436">
        <v>0</v>
      </c>
      <c r="G25" s="436">
        <v>0</v>
      </c>
      <c r="H25" s="435">
        <f t="shared" si="0"/>
        <v>1975563.0199999998</v>
      </c>
    </row>
    <row r="26" spans="1:8">
      <c r="A26" s="436">
        <v>20</v>
      </c>
      <c r="B26" s="451" t="s">
        <v>525</v>
      </c>
      <c r="C26" s="436">
        <v>170978.33999999997</v>
      </c>
      <c r="D26" s="436">
        <v>34784983.969999962</v>
      </c>
      <c r="E26" s="436">
        <v>256151.52000000005</v>
      </c>
      <c r="F26" s="436">
        <v>0</v>
      </c>
      <c r="G26" s="436">
        <v>18744.281833247882</v>
      </c>
      <c r="H26" s="435">
        <f t="shared" si="0"/>
        <v>34699810.789999962</v>
      </c>
    </row>
    <row r="27" spans="1:8">
      <c r="A27" s="436">
        <v>21</v>
      </c>
      <c r="B27" s="451" t="s">
        <v>451</v>
      </c>
      <c r="C27" s="436">
        <v>128993.31</v>
      </c>
      <c r="D27" s="436">
        <v>4581483.95</v>
      </c>
      <c r="E27" s="436">
        <v>108362.85</v>
      </c>
      <c r="F27" s="436">
        <v>0</v>
      </c>
      <c r="G27" s="436">
        <v>0</v>
      </c>
      <c r="H27" s="435">
        <f t="shared" si="0"/>
        <v>4602114.41</v>
      </c>
    </row>
    <row r="28" spans="1:8">
      <c r="A28" s="436">
        <v>22</v>
      </c>
      <c r="B28" s="451" t="s">
        <v>452</v>
      </c>
      <c r="C28" s="436">
        <v>577252.77</v>
      </c>
      <c r="D28" s="436">
        <v>924109.32999999984</v>
      </c>
      <c r="E28" s="436">
        <v>346781.71999999991</v>
      </c>
      <c r="F28" s="436">
        <v>0</v>
      </c>
      <c r="G28" s="436">
        <v>0</v>
      </c>
      <c r="H28" s="435">
        <f t="shared" si="0"/>
        <v>1154580.3799999999</v>
      </c>
    </row>
    <row r="29" spans="1:8">
      <c r="A29" s="436">
        <v>23</v>
      </c>
      <c r="B29" s="451" t="s">
        <v>453</v>
      </c>
      <c r="C29" s="436">
        <v>4675658.549999997</v>
      </c>
      <c r="D29" s="436">
        <v>156085112.93722671</v>
      </c>
      <c r="E29" s="436">
        <v>3476716.8132382622</v>
      </c>
      <c r="F29" s="436">
        <v>0</v>
      </c>
      <c r="G29" s="436">
        <v>129628.37692471303</v>
      </c>
      <c r="H29" s="435">
        <f t="shared" si="0"/>
        <v>157284054.67398846</v>
      </c>
    </row>
    <row r="30" spans="1:8">
      <c r="A30" s="436">
        <v>24</v>
      </c>
      <c r="B30" s="451" t="s">
        <v>524</v>
      </c>
      <c r="C30" s="436">
        <v>3425624.7299999995</v>
      </c>
      <c r="D30" s="436">
        <v>156781564.77999961</v>
      </c>
      <c r="E30" s="436">
        <v>3609026.3599999812</v>
      </c>
      <c r="F30" s="436">
        <v>0</v>
      </c>
      <c r="G30" s="436">
        <v>33842.178470147468</v>
      </c>
      <c r="H30" s="435">
        <f t="shared" si="0"/>
        <v>156598163.14999962</v>
      </c>
    </row>
    <row r="31" spans="1:8">
      <c r="A31" s="436">
        <v>25</v>
      </c>
      <c r="B31" s="451" t="s">
        <v>454</v>
      </c>
      <c r="C31" s="436">
        <v>2937512.49</v>
      </c>
      <c r="D31" s="436">
        <v>52603933.939999998</v>
      </c>
      <c r="E31" s="436">
        <v>1629304.5399999996</v>
      </c>
      <c r="F31" s="436">
        <v>0</v>
      </c>
      <c r="G31" s="436">
        <v>26903.497378053045</v>
      </c>
      <c r="H31" s="435">
        <f t="shared" si="0"/>
        <v>53912141.890000001</v>
      </c>
    </row>
    <row r="32" spans="1:8">
      <c r="A32" s="436">
        <v>26</v>
      </c>
      <c r="B32" s="451" t="s">
        <v>521</v>
      </c>
      <c r="C32" s="436">
        <v>3162102.84</v>
      </c>
      <c r="D32" s="436">
        <v>38190493.770000063</v>
      </c>
      <c r="E32" s="436">
        <v>1971745.5900000043</v>
      </c>
      <c r="F32" s="436">
        <v>0</v>
      </c>
      <c r="G32" s="436">
        <v>78597.451095492317</v>
      </c>
      <c r="H32" s="435">
        <f t="shared" si="0"/>
        <v>39380851.020000055</v>
      </c>
    </row>
    <row r="33" spans="1:8">
      <c r="A33" s="436">
        <v>27</v>
      </c>
      <c r="B33" s="436" t="s">
        <v>455</v>
      </c>
      <c r="C33" s="436">
        <v>15102371.34659224</v>
      </c>
      <c r="D33" s="436">
        <v>101765738.14964366</v>
      </c>
      <c r="E33" s="436">
        <v>0</v>
      </c>
      <c r="F33" s="436">
        <v>0</v>
      </c>
      <c r="G33" s="436">
        <v>0</v>
      </c>
      <c r="H33" s="435">
        <f t="shared" si="0"/>
        <v>116868109.49623591</v>
      </c>
    </row>
    <row r="34" spans="1:8">
      <c r="A34" s="436">
        <v>28</v>
      </c>
      <c r="B34" s="440" t="s">
        <v>64</v>
      </c>
      <c r="C34" s="440">
        <f>SUM(C7:C33)</f>
        <v>53913285.056592233</v>
      </c>
      <c r="D34" s="440">
        <f>SUM(D7:D33)</f>
        <v>1654485872.0732682</v>
      </c>
      <c r="E34" s="440">
        <f>SUM(E7:E33)</f>
        <v>28290122.021319348</v>
      </c>
      <c r="F34" s="440">
        <f>SUM(F7:F33)</f>
        <v>0</v>
      </c>
      <c r="G34" s="440">
        <f>SUM(G7:G33)</f>
        <v>1089166.0166312922</v>
      </c>
      <c r="H34" s="435">
        <f t="shared" si="0"/>
        <v>1680109035.108541</v>
      </c>
    </row>
    <row r="36" spans="1:8">
      <c r="B36" s="450"/>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40625" defaultRowHeight="12.75"/>
  <cols>
    <col min="1" max="1" width="11.85546875" style="350" bestFit="1" customWidth="1"/>
    <col min="2" max="2" width="108" style="350" bestFit="1" customWidth="1"/>
    <col min="3" max="3" width="35.5703125" style="350" customWidth="1"/>
    <col min="4" max="4" width="38.42578125" style="350" customWidth="1"/>
    <col min="5" max="16384" width="9.140625" style="350"/>
  </cols>
  <sheetData>
    <row r="1" spans="1:4" ht="13.5">
      <c r="A1" s="348" t="s">
        <v>30</v>
      </c>
      <c r="B1" s="433" t="str">
        <f>Info!C2</f>
        <v>Terabank</v>
      </c>
    </row>
    <row r="2" spans="1:4">
      <c r="A2" s="348" t="s">
        <v>31</v>
      </c>
      <c r="B2" s="432">
        <f>'1. key ratios'!B2</f>
        <v>45199</v>
      </c>
    </row>
    <row r="3" spans="1:4">
      <c r="A3" s="349" t="s">
        <v>456</v>
      </c>
    </row>
    <row r="5" spans="1:4">
      <c r="A5" s="618" t="s">
        <v>670</v>
      </c>
      <c r="B5" s="618"/>
      <c r="C5" s="431" t="s">
        <v>473</v>
      </c>
      <c r="D5" s="431" t="s">
        <v>514</v>
      </c>
    </row>
    <row r="6" spans="1:4">
      <c r="A6" s="459">
        <v>1</v>
      </c>
      <c r="B6" s="452" t="s">
        <v>669</v>
      </c>
      <c r="C6" s="454">
        <v>28247048.029081509</v>
      </c>
      <c r="D6" s="454">
        <v>61351.807184741716</v>
      </c>
    </row>
    <row r="7" spans="1:4">
      <c r="A7" s="456">
        <v>2</v>
      </c>
      <c r="B7" s="452" t="s">
        <v>668</v>
      </c>
      <c r="C7" s="454">
        <v>8240517.9480301756</v>
      </c>
      <c r="D7" s="454">
        <v>98569.930602623936</v>
      </c>
    </row>
    <row r="8" spans="1:4">
      <c r="A8" s="458">
        <v>2.1</v>
      </c>
      <c r="B8" s="457" t="s">
        <v>529</v>
      </c>
      <c r="C8" s="454">
        <v>1009601.1999999995</v>
      </c>
      <c r="D8" s="454">
        <v>98569.930602623936</v>
      </c>
    </row>
    <row r="9" spans="1:4">
      <c r="A9" s="458">
        <v>2.2000000000000002</v>
      </c>
      <c r="B9" s="457" t="s">
        <v>527</v>
      </c>
      <c r="C9" s="454">
        <v>7230916.7480301764</v>
      </c>
      <c r="D9" s="454">
        <v>0</v>
      </c>
    </row>
    <row r="10" spans="1:4">
      <c r="A10" s="459">
        <v>3</v>
      </c>
      <c r="B10" s="452" t="s">
        <v>667</v>
      </c>
      <c r="C10" s="454">
        <v>8389011.3632308766</v>
      </c>
      <c r="D10" s="454">
        <v>0</v>
      </c>
    </row>
    <row r="11" spans="1:4">
      <c r="A11" s="458">
        <v>3.1</v>
      </c>
      <c r="B11" s="457" t="s">
        <v>458</v>
      </c>
      <c r="C11" s="454">
        <v>1089165.593412546</v>
      </c>
      <c r="D11" s="454">
        <v>0</v>
      </c>
    </row>
    <row r="12" spans="1:4">
      <c r="A12" s="458">
        <v>3.2</v>
      </c>
      <c r="B12" s="457" t="s">
        <v>666</v>
      </c>
      <c r="C12" s="454">
        <v>3237057.1723322319</v>
      </c>
      <c r="D12" s="454">
        <v>0</v>
      </c>
    </row>
    <row r="13" spans="1:4">
      <c r="A13" s="458">
        <v>3.3</v>
      </c>
      <c r="B13" s="457" t="s">
        <v>528</v>
      </c>
      <c r="C13" s="454">
        <v>4062788.5974861002</v>
      </c>
      <c r="D13" s="454">
        <v>0</v>
      </c>
    </row>
    <row r="14" spans="1:4">
      <c r="A14" s="456">
        <v>4</v>
      </c>
      <c r="B14" s="455" t="s">
        <v>665</v>
      </c>
      <c r="C14" s="454">
        <v>191566.11424918505</v>
      </c>
      <c r="D14" s="454">
        <v>0</v>
      </c>
    </row>
    <row r="15" spans="1:4">
      <c r="A15" s="453">
        <v>5</v>
      </c>
      <c r="B15" s="452" t="s">
        <v>664</v>
      </c>
      <c r="C15" s="424">
        <f>C6+C7-C10+C14</f>
        <v>28290120.72812999</v>
      </c>
      <c r="D15" s="424">
        <f>D6+D7-D10+D14</f>
        <v>159921.73778736565</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40625" defaultRowHeight="12.75"/>
  <cols>
    <col min="1" max="1" width="11.85546875" style="350" bestFit="1" customWidth="1"/>
    <col min="2" max="2" width="128.85546875" style="350" bestFit="1" customWidth="1"/>
    <col min="3" max="3" width="37" style="350" customWidth="1"/>
    <col min="4" max="4" width="50.5703125" style="350" customWidth="1"/>
    <col min="5" max="16384" width="9.140625" style="350"/>
  </cols>
  <sheetData>
    <row r="1" spans="1:4" ht="13.5">
      <c r="A1" s="348" t="s">
        <v>30</v>
      </c>
      <c r="B1" s="433" t="str">
        <f>Info!C2</f>
        <v>Terabank</v>
      </c>
    </row>
    <row r="2" spans="1:4">
      <c r="A2" s="348" t="s">
        <v>31</v>
      </c>
      <c r="B2" s="432">
        <f>'1. key ratios'!B2</f>
        <v>45199</v>
      </c>
    </row>
    <row r="3" spans="1:4">
      <c r="A3" s="349" t="s">
        <v>460</v>
      </c>
    </row>
    <row r="4" spans="1:4">
      <c r="A4" s="349"/>
    </row>
    <row r="5" spans="1:4" ht="15" customHeight="1">
      <c r="A5" s="619" t="s">
        <v>530</v>
      </c>
      <c r="B5" s="620"/>
      <c r="C5" s="623" t="s">
        <v>461</v>
      </c>
      <c r="D5" s="623" t="s">
        <v>462</v>
      </c>
    </row>
    <row r="6" spans="1:4">
      <c r="A6" s="621"/>
      <c r="B6" s="622"/>
      <c r="C6" s="623"/>
      <c r="D6" s="623"/>
    </row>
    <row r="7" spans="1:4">
      <c r="A7" s="424">
        <v>1</v>
      </c>
      <c r="B7" s="424" t="s">
        <v>457</v>
      </c>
      <c r="C7" s="454">
        <v>41266583.659999996</v>
      </c>
      <c r="D7" s="460"/>
    </row>
    <row r="8" spans="1:4">
      <c r="A8" s="454">
        <v>2</v>
      </c>
      <c r="B8" s="454" t="s">
        <v>463</v>
      </c>
      <c r="C8" s="454">
        <v>5747797.6885480015</v>
      </c>
      <c r="D8" s="460"/>
    </row>
    <row r="9" spans="1:4">
      <c r="A9" s="454">
        <v>3</v>
      </c>
      <c r="B9" s="463" t="s">
        <v>673</v>
      </c>
      <c r="C9" s="454">
        <v>294733.63522400084</v>
      </c>
      <c r="D9" s="460"/>
    </row>
    <row r="10" spans="1:4">
      <c r="A10" s="454">
        <v>4</v>
      </c>
      <c r="B10" s="454" t="s">
        <v>464</v>
      </c>
      <c r="C10" s="454">
        <v>8498201.2737719938</v>
      </c>
      <c r="D10" s="460"/>
    </row>
    <row r="11" spans="1:4">
      <c r="A11" s="454">
        <v>5</v>
      </c>
      <c r="B11" s="462" t="s">
        <v>672</v>
      </c>
      <c r="C11" s="454">
        <v>4295286.6290809987</v>
      </c>
      <c r="D11" s="460"/>
    </row>
    <row r="12" spans="1:4">
      <c r="A12" s="454">
        <v>6</v>
      </c>
      <c r="B12" s="462" t="s">
        <v>465</v>
      </c>
      <c r="C12" s="454">
        <v>3024771.1932600001</v>
      </c>
      <c r="D12" s="460"/>
    </row>
    <row r="13" spans="1:4">
      <c r="A13" s="454">
        <v>7</v>
      </c>
      <c r="B13" s="462" t="s">
        <v>468</v>
      </c>
      <c r="C13" s="454">
        <v>1152033.218993</v>
      </c>
      <c r="D13" s="460"/>
    </row>
    <row r="14" spans="1:4">
      <c r="A14" s="454">
        <v>8</v>
      </c>
      <c r="B14" s="462" t="s">
        <v>466</v>
      </c>
      <c r="C14" s="454">
        <v>0</v>
      </c>
      <c r="D14" s="454"/>
    </row>
    <row r="15" spans="1:4">
      <c r="A15" s="454">
        <v>9</v>
      </c>
      <c r="B15" s="462" t="s">
        <v>467</v>
      </c>
      <c r="C15" s="454">
        <v>0</v>
      </c>
      <c r="D15" s="454"/>
    </row>
    <row r="16" spans="1:4">
      <c r="A16" s="454">
        <v>10</v>
      </c>
      <c r="B16" s="462" t="s">
        <v>469</v>
      </c>
      <c r="C16" s="454">
        <v>0</v>
      </c>
      <c r="D16" s="454"/>
    </row>
    <row r="17" spans="1:4">
      <c r="A17" s="454">
        <v>11</v>
      </c>
      <c r="B17" s="462" t="s">
        <v>671</v>
      </c>
      <c r="C17" s="454">
        <v>26110.232437999985</v>
      </c>
      <c r="D17" s="460"/>
    </row>
    <row r="18" spans="1:4">
      <c r="A18" s="424">
        <v>12</v>
      </c>
      <c r="B18" s="461" t="s">
        <v>459</v>
      </c>
      <c r="C18" s="424">
        <f>C7+C8+C9-C10</f>
        <v>38810913.710000001</v>
      </c>
      <c r="D18" s="460"/>
    </row>
    <row r="21" spans="1:4">
      <c r="B21" s="348"/>
    </row>
    <row r="22" spans="1:4">
      <c r="B22" s="348"/>
    </row>
    <row r="23" spans="1:4">
      <c r="B23" s="34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28"/>
  <sheetViews>
    <sheetView showGridLines="0" zoomScaleNormal="100" workbookViewId="0"/>
  </sheetViews>
  <sheetFormatPr defaultColWidth="9.140625" defaultRowHeight="12.75"/>
  <cols>
    <col min="1" max="1" width="11.85546875" style="447" bestFit="1" customWidth="1"/>
    <col min="2" max="2" width="63.85546875" style="447" customWidth="1"/>
    <col min="3" max="3" width="15.5703125" style="447" customWidth="1"/>
    <col min="4" max="18" width="22.28515625" style="447" customWidth="1"/>
    <col min="19" max="19" width="23.28515625" style="447" bestFit="1" customWidth="1"/>
    <col min="20" max="26" width="22.28515625" style="447" customWidth="1"/>
    <col min="27" max="27" width="23.28515625" style="447" bestFit="1" customWidth="1"/>
    <col min="28" max="28" width="20" style="447" customWidth="1"/>
    <col min="29" max="16384" width="9.140625" style="447"/>
  </cols>
  <sheetData>
    <row r="1" spans="1:28" ht="13.5">
      <c r="A1" s="348" t="s">
        <v>30</v>
      </c>
      <c r="B1" s="433" t="str">
        <f>Info!C2</f>
        <v>Terabank</v>
      </c>
    </row>
    <row r="2" spans="1:28">
      <c r="A2" s="348" t="s">
        <v>31</v>
      </c>
      <c r="B2" s="432">
        <f>'1. key ratios'!B2</f>
        <v>45199</v>
      </c>
      <c r="C2" s="448"/>
    </row>
    <row r="3" spans="1:28">
      <c r="A3" s="349" t="s">
        <v>470</v>
      </c>
    </row>
    <row r="5" spans="1:28" ht="15" customHeight="1">
      <c r="A5" s="625" t="s">
        <v>685</v>
      </c>
      <c r="B5" s="626"/>
      <c r="C5" s="631" t="s">
        <v>471</v>
      </c>
      <c r="D5" s="632"/>
      <c r="E5" s="632"/>
      <c r="F5" s="632"/>
      <c r="G5" s="632"/>
      <c r="H5" s="632"/>
      <c r="I5" s="632"/>
      <c r="J5" s="632"/>
      <c r="K5" s="632"/>
      <c r="L5" s="632"/>
      <c r="M5" s="632"/>
      <c r="N5" s="632"/>
      <c r="O5" s="632"/>
      <c r="P5" s="632"/>
      <c r="Q5" s="632"/>
      <c r="R5" s="632"/>
      <c r="S5" s="632"/>
      <c r="T5" s="472"/>
      <c r="U5" s="472"/>
      <c r="V5" s="472"/>
      <c r="W5" s="472"/>
      <c r="X5" s="472"/>
      <c r="Y5" s="472"/>
      <c r="Z5" s="472"/>
      <c r="AA5" s="471"/>
      <c r="AB5" s="466"/>
    </row>
    <row r="6" spans="1:28" ht="12" customHeight="1">
      <c r="A6" s="627"/>
      <c r="B6" s="628"/>
      <c r="C6" s="633" t="s">
        <v>64</v>
      </c>
      <c r="D6" s="635" t="s">
        <v>684</v>
      </c>
      <c r="E6" s="635"/>
      <c r="F6" s="635"/>
      <c r="G6" s="635"/>
      <c r="H6" s="635" t="s">
        <v>683</v>
      </c>
      <c r="I6" s="635"/>
      <c r="J6" s="635"/>
      <c r="K6" s="635"/>
      <c r="L6" s="469"/>
      <c r="M6" s="636" t="s">
        <v>682</v>
      </c>
      <c r="N6" s="636"/>
      <c r="O6" s="636"/>
      <c r="P6" s="636"/>
      <c r="Q6" s="636"/>
      <c r="R6" s="636"/>
      <c r="S6" s="616"/>
      <c r="T6" s="470"/>
      <c r="U6" s="624" t="s">
        <v>681</v>
      </c>
      <c r="V6" s="624"/>
      <c r="W6" s="624"/>
      <c r="X6" s="624"/>
      <c r="Y6" s="624"/>
      <c r="Z6" s="624"/>
      <c r="AA6" s="617"/>
      <c r="AB6" s="469"/>
    </row>
    <row r="7" spans="1:28">
      <c r="A7" s="629"/>
      <c r="B7" s="630"/>
      <c r="C7" s="634"/>
      <c r="D7" s="468"/>
      <c r="E7" s="444" t="s">
        <v>472</v>
      </c>
      <c r="F7" s="444" t="s">
        <v>679</v>
      </c>
      <c r="G7" s="446" t="s">
        <v>680</v>
      </c>
      <c r="H7" s="448"/>
      <c r="I7" s="444" t="s">
        <v>472</v>
      </c>
      <c r="J7" s="444" t="s">
        <v>679</v>
      </c>
      <c r="K7" s="446" t="s">
        <v>680</v>
      </c>
      <c r="L7" s="467"/>
      <c r="M7" s="444" t="s">
        <v>472</v>
      </c>
      <c r="N7" s="444" t="s">
        <v>679</v>
      </c>
      <c r="O7" s="444" t="s">
        <v>678</v>
      </c>
      <c r="P7" s="444" t="s">
        <v>677</v>
      </c>
      <c r="Q7" s="444" t="s">
        <v>676</v>
      </c>
      <c r="R7" s="444" t="s">
        <v>675</v>
      </c>
      <c r="S7" s="444" t="s">
        <v>674</v>
      </c>
      <c r="T7" s="467"/>
      <c r="U7" s="444" t="s">
        <v>472</v>
      </c>
      <c r="V7" s="444" t="s">
        <v>679</v>
      </c>
      <c r="W7" s="444" t="s">
        <v>678</v>
      </c>
      <c r="X7" s="444" t="s">
        <v>677</v>
      </c>
      <c r="Y7" s="444" t="s">
        <v>676</v>
      </c>
      <c r="Z7" s="444" t="s">
        <v>675</v>
      </c>
      <c r="AA7" s="444" t="s">
        <v>674</v>
      </c>
      <c r="AB7" s="466"/>
    </row>
    <row r="8" spans="1:28">
      <c r="A8" s="465">
        <v>1</v>
      </c>
      <c r="B8" s="440" t="s">
        <v>473</v>
      </c>
      <c r="C8" s="440">
        <v>1254995942.3714128</v>
      </c>
      <c r="D8" s="440">
        <v>1147807708.1314111</v>
      </c>
      <c r="E8" s="440">
        <v>23162600.162939396</v>
      </c>
      <c r="F8" s="440">
        <v>0</v>
      </c>
      <c r="G8" s="440">
        <v>0</v>
      </c>
      <c r="H8" s="440">
        <v>68377320.530000001</v>
      </c>
      <c r="I8" s="440">
        <v>14042037.740000002</v>
      </c>
      <c r="J8" s="440">
        <v>9450656.2999999989</v>
      </c>
      <c r="K8" s="440">
        <v>0</v>
      </c>
      <c r="L8" s="440">
        <v>38810913.710000016</v>
      </c>
      <c r="M8" s="440">
        <v>2208743.7400000002</v>
      </c>
      <c r="N8" s="440">
        <v>3734704.1600000011</v>
      </c>
      <c r="O8" s="440">
        <v>3990274.13</v>
      </c>
      <c r="P8" s="440">
        <v>4121042.42</v>
      </c>
      <c r="Q8" s="440">
        <v>8036899.3099999996</v>
      </c>
      <c r="R8" s="440">
        <v>3850121.0399999991</v>
      </c>
      <c r="S8" s="440">
        <v>2892.11</v>
      </c>
      <c r="T8" s="436"/>
      <c r="U8" s="436">
        <v>0</v>
      </c>
      <c r="V8" s="436">
        <v>0</v>
      </c>
      <c r="W8" s="436">
        <v>0</v>
      </c>
      <c r="X8" s="436">
        <v>0</v>
      </c>
      <c r="Y8" s="436">
        <v>0</v>
      </c>
      <c r="Z8" s="436">
        <v>0</v>
      </c>
      <c r="AA8" s="436">
        <v>0</v>
      </c>
    </row>
    <row r="9" spans="1:28">
      <c r="A9" s="436">
        <v>1.1000000000000001</v>
      </c>
      <c r="B9" s="456" t="s">
        <v>474</v>
      </c>
      <c r="C9" s="436">
        <v>0</v>
      </c>
      <c r="D9" s="436">
        <v>0</v>
      </c>
      <c r="E9" s="436">
        <v>0</v>
      </c>
      <c r="F9" s="436">
        <v>0</v>
      </c>
      <c r="G9" s="436">
        <v>0</v>
      </c>
      <c r="H9" s="436">
        <v>0</v>
      </c>
      <c r="I9" s="436">
        <v>0</v>
      </c>
      <c r="J9" s="436">
        <v>0</v>
      </c>
      <c r="K9" s="436">
        <v>0</v>
      </c>
      <c r="L9" s="436">
        <v>0</v>
      </c>
      <c r="M9" s="436">
        <v>0</v>
      </c>
      <c r="N9" s="436">
        <v>0</v>
      </c>
      <c r="O9" s="436">
        <v>0</v>
      </c>
      <c r="P9" s="436">
        <v>0</v>
      </c>
      <c r="Q9" s="436">
        <v>0</v>
      </c>
      <c r="R9" s="436">
        <v>0</v>
      </c>
      <c r="S9" s="436">
        <v>0</v>
      </c>
      <c r="T9" s="436"/>
      <c r="U9" s="436">
        <v>0</v>
      </c>
      <c r="V9" s="436">
        <v>0</v>
      </c>
      <c r="W9" s="436">
        <v>0</v>
      </c>
      <c r="X9" s="436">
        <v>0</v>
      </c>
      <c r="Y9" s="436">
        <v>0</v>
      </c>
      <c r="Z9" s="436">
        <v>0</v>
      </c>
      <c r="AA9" s="436">
        <v>0</v>
      </c>
    </row>
    <row r="10" spans="1:28">
      <c r="A10" s="436">
        <v>1.2</v>
      </c>
      <c r="B10" s="456" t="s">
        <v>475</v>
      </c>
      <c r="C10" s="436">
        <v>0</v>
      </c>
      <c r="D10" s="436">
        <v>0</v>
      </c>
      <c r="E10" s="436">
        <v>0</v>
      </c>
      <c r="F10" s="436">
        <v>0</v>
      </c>
      <c r="G10" s="436">
        <v>0</v>
      </c>
      <c r="H10" s="436">
        <v>0</v>
      </c>
      <c r="I10" s="436">
        <v>0</v>
      </c>
      <c r="J10" s="436">
        <v>0</v>
      </c>
      <c r="K10" s="436">
        <v>0</v>
      </c>
      <c r="L10" s="436">
        <v>0</v>
      </c>
      <c r="M10" s="436">
        <v>0</v>
      </c>
      <c r="N10" s="436">
        <v>0</v>
      </c>
      <c r="O10" s="436">
        <v>0</v>
      </c>
      <c r="P10" s="436">
        <v>0</v>
      </c>
      <c r="Q10" s="436">
        <v>0</v>
      </c>
      <c r="R10" s="436">
        <v>0</v>
      </c>
      <c r="S10" s="436">
        <v>0</v>
      </c>
      <c r="T10" s="436"/>
      <c r="U10" s="436">
        <v>0</v>
      </c>
      <c r="V10" s="436">
        <v>0</v>
      </c>
      <c r="W10" s="436">
        <v>0</v>
      </c>
      <c r="X10" s="436">
        <v>0</v>
      </c>
      <c r="Y10" s="436">
        <v>0</v>
      </c>
      <c r="Z10" s="436">
        <v>0</v>
      </c>
      <c r="AA10" s="436">
        <v>0</v>
      </c>
    </row>
    <row r="11" spans="1:28">
      <c r="A11" s="436">
        <v>1.3</v>
      </c>
      <c r="B11" s="456" t="s">
        <v>476</v>
      </c>
      <c r="C11" s="436">
        <v>0</v>
      </c>
      <c r="D11" s="436">
        <v>0</v>
      </c>
      <c r="E11" s="436">
        <v>0</v>
      </c>
      <c r="F11" s="436">
        <v>0</v>
      </c>
      <c r="G11" s="436">
        <v>0</v>
      </c>
      <c r="H11" s="436">
        <v>0</v>
      </c>
      <c r="I11" s="436">
        <v>0</v>
      </c>
      <c r="J11" s="436">
        <v>0</v>
      </c>
      <c r="K11" s="436">
        <v>0</v>
      </c>
      <c r="L11" s="436">
        <v>0</v>
      </c>
      <c r="M11" s="436">
        <v>0</v>
      </c>
      <c r="N11" s="436">
        <v>0</v>
      </c>
      <c r="O11" s="436">
        <v>0</v>
      </c>
      <c r="P11" s="436">
        <v>0</v>
      </c>
      <c r="Q11" s="436">
        <v>0</v>
      </c>
      <c r="R11" s="436">
        <v>0</v>
      </c>
      <c r="S11" s="436">
        <v>0</v>
      </c>
      <c r="T11" s="436"/>
      <c r="U11" s="436">
        <v>0</v>
      </c>
      <c r="V11" s="436">
        <v>0</v>
      </c>
      <c r="W11" s="436">
        <v>0</v>
      </c>
      <c r="X11" s="436">
        <v>0</v>
      </c>
      <c r="Y11" s="436">
        <v>0</v>
      </c>
      <c r="Z11" s="436">
        <v>0</v>
      </c>
      <c r="AA11" s="436">
        <v>0</v>
      </c>
    </row>
    <row r="12" spans="1:28">
      <c r="A12" s="436">
        <v>1.4</v>
      </c>
      <c r="B12" s="456" t="s">
        <v>477</v>
      </c>
      <c r="C12" s="436">
        <v>25358585.390000001</v>
      </c>
      <c r="D12" s="436">
        <v>24157009.800000001</v>
      </c>
      <c r="E12" s="436">
        <v>229392.01</v>
      </c>
      <c r="F12" s="436">
        <v>0</v>
      </c>
      <c r="G12" s="436">
        <v>0</v>
      </c>
      <c r="H12" s="436">
        <v>986365.32</v>
      </c>
      <c r="I12" s="436">
        <v>0</v>
      </c>
      <c r="J12" s="436">
        <v>0</v>
      </c>
      <c r="K12" s="436">
        <v>0</v>
      </c>
      <c r="L12" s="436">
        <v>215210.27</v>
      </c>
      <c r="M12" s="436">
        <v>0</v>
      </c>
      <c r="N12" s="436">
        <v>0</v>
      </c>
      <c r="O12" s="436">
        <v>0</v>
      </c>
      <c r="P12" s="436">
        <v>0</v>
      </c>
      <c r="Q12" s="436">
        <v>0</v>
      </c>
      <c r="R12" s="436">
        <v>65015.28</v>
      </c>
      <c r="S12" s="436">
        <v>0</v>
      </c>
      <c r="T12" s="436"/>
      <c r="U12" s="436">
        <v>0</v>
      </c>
      <c r="V12" s="436">
        <v>0</v>
      </c>
      <c r="W12" s="436">
        <v>0</v>
      </c>
      <c r="X12" s="436">
        <v>0</v>
      </c>
      <c r="Y12" s="436">
        <v>0</v>
      </c>
      <c r="Z12" s="436">
        <v>0</v>
      </c>
      <c r="AA12" s="436">
        <v>0</v>
      </c>
    </row>
    <row r="13" spans="1:28">
      <c r="A13" s="436">
        <v>1.5</v>
      </c>
      <c r="B13" s="456" t="s">
        <v>478</v>
      </c>
      <c r="C13" s="436">
        <v>552877517.77834678</v>
      </c>
      <c r="D13" s="436">
        <v>510721665.28834599</v>
      </c>
      <c r="E13" s="436">
        <v>11345573.552939396</v>
      </c>
      <c r="F13" s="436">
        <v>0</v>
      </c>
      <c r="G13" s="436">
        <v>0</v>
      </c>
      <c r="H13" s="436">
        <v>31640856.43999999</v>
      </c>
      <c r="I13" s="436">
        <v>7276811.1600000011</v>
      </c>
      <c r="J13" s="436">
        <v>2477136.7500000005</v>
      </c>
      <c r="K13" s="436">
        <v>0</v>
      </c>
      <c r="L13" s="436">
        <v>10514996.049999999</v>
      </c>
      <c r="M13" s="436">
        <v>466403.22</v>
      </c>
      <c r="N13" s="436">
        <v>308614.39999999997</v>
      </c>
      <c r="O13" s="436">
        <v>596902.08000000007</v>
      </c>
      <c r="P13" s="436">
        <v>445034.82999999996</v>
      </c>
      <c r="Q13" s="436">
        <v>5433113.7299999995</v>
      </c>
      <c r="R13" s="436">
        <v>871551.17999999993</v>
      </c>
      <c r="S13" s="436">
        <v>0</v>
      </c>
      <c r="T13" s="436"/>
      <c r="U13" s="436">
        <v>0</v>
      </c>
      <c r="V13" s="436">
        <v>0</v>
      </c>
      <c r="W13" s="436">
        <v>0</v>
      </c>
      <c r="X13" s="436">
        <v>0</v>
      </c>
      <c r="Y13" s="436">
        <v>0</v>
      </c>
      <c r="Z13" s="436">
        <v>0</v>
      </c>
      <c r="AA13" s="436">
        <v>0</v>
      </c>
    </row>
    <row r="14" spans="1:28">
      <c r="A14" s="436">
        <v>1.6</v>
      </c>
      <c r="B14" s="456" t="s">
        <v>479</v>
      </c>
      <c r="C14" s="436">
        <v>676759839.20306611</v>
      </c>
      <c r="D14" s="436">
        <v>612929033.04306495</v>
      </c>
      <c r="E14" s="436">
        <v>11587634.6</v>
      </c>
      <c r="F14" s="436">
        <v>0</v>
      </c>
      <c r="G14" s="436">
        <v>0</v>
      </c>
      <c r="H14" s="436">
        <v>35750098.770000011</v>
      </c>
      <c r="I14" s="436">
        <v>6765226.5800000001</v>
      </c>
      <c r="J14" s="436">
        <v>6973519.5499999989</v>
      </c>
      <c r="K14" s="436">
        <v>0</v>
      </c>
      <c r="L14" s="436">
        <v>28080707.390000015</v>
      </c>
      <c r="M14" s="436">
        <v>1742340.5200000005</v>
      </c>
      <c r="N14" s="436">
        <v>3426089.7600000012</v>
      </c>
      <c r="O14" s="436">
        <v>3393372.05</v>
      </c>
      <c r="P14" s="436">
        <v>3676007.59</v>
      </c>
      <c r="Q14" s="436">
        <v>2603785.58</v>
      </c>
      <c r="R14" s="436">
        <v>2913554.5799999991</v>
      </c>
      <c r="S14" s="436">
        <v>2892.11</v>
      </c>
      <c r="T14" s="436"/>
      <c r="U14" s="436">
        <v>0</v>
      </c>
      <c r="V14" s="436">
        <v>0</v>
      </c>
      <c r="W14" s="436">
        <v>0</v>
      </c>
      <c r="X14" s="436">
        <v>0</v>
      </c>
      <c r="Y14" s="436">
        <v>0</v>
      </c>
      <c r="Z14" s="436">
        <v>0</v>
      </c>
      <c r="AA14" s="436">
        <v>0</v>
      </c>
    </row>
    <row r="15" spans="1:28">
      <c r="A15" s="465">
        <v>2</v>
      </c>
      <c r="B15" s="440" t="s">
        <v>480</v>
      </c>
      <c r="C15" s="440">
        <v>178862766.07221261</v>
      </c>
      <c r="D15" s="440">
        <v>178862766.07221261</v>
      </c>
      <c r="E15" s="440">
        <v>0</v>
      </c>
      <c r="F15" s="440">
        <v>0</v>
      </c>
      <c r="G15" s="440">
        <v>0</v>
      </c>
      <c r="H15" s="440">
        <v>0</v>
      </c>
      <c r="I15" s="440">
        <v>0</v>
      </c>
      <c r="J15" s="440">
        <v>0</v>
      </c>
      <c r="K15" s="440">
        <v>0</v>
      </c>
      <c r="L15" s="440">
        <v>0</v>
      </c>
      <c r="M15" s="440">
        <v>0</v>
      </c>
      <c r="N15" s="440">
        <v>0</v>
      </c>
      <c r="O15" s="440">
        <v>0</v>
      </c>
      <c r="P15" s="440">
        <v>0</v>
      </c>
      <c r="Q15" s="440">
        <v>0</v>
      </c>
      <c r="R15" s="440">
        <v>0</v>
      </c>
      <c r="S15" s="440">
        <v>0</v>
      </c>
      <c r="T15" s="436"/>
      <c r="U15" s="436">
        <v>0</v>
      </c>
      <c r="V15" s="436">
        <v>0</v>
      </c>
      <c r="W15" s="436">
        <v>0</v>
      </c>
      <c r="X15" s="436">
        <v>0</v>
      </c>
      <c r="Y15" s="436">
        <v>0</v>
      </c>
      <c r="Z15" s="436">
        <v>0</v>
      </c>
      <c r="AA15" s="436">
        <v>0</v>
      </c>
    </row>
    <row r="16" spans="1:28">
      <c r="A16" s="436">
        <v>2.1</v>
      </c>
      <c r="B16" s="456" t="s">
        <v>474</v>
      </c>
      <c r="C16" s="436">
        <v>0</v>
      </c>
      <c r="D16" s="436">
        <v>0</v>
      </c>
      <c r="E16" s="436">
        <v>0</v>
      </c>
      <c r="F16" s="436">
        <v>0</v>
      </c>
      <c r="G16" s="436">
        <v>0</v>
      </c>
      <c r="H16" s="436">
        <v>0</v>
      </c>
      <c r="I16" s="436">
        <v>0</v>
      </c>
      <c r="J16" s="436">
        <v>0</v>
      </c>
      <c r="K16" s="436">
        <v>0</v>
      </c>
      <c r="L16" s="436">
        <v>0</v>
      </c>
      <c r="M16" s="436">
        <v>0</v>
      </c>
      <c r="N16" s="436">
        <v>0</v>
      </c>
      <c r="O16" s="436">
        <v>0</v>
      </c>
      <c r="P16" s="436">
        <v>0</v>
      </c>
      <c r="Q16" s="436">
        <v>0</v>
      </c>
      <c r="R16" s="436">
        <v>0</v>
      </c>
      <c r="S16" s="436">
        <v>0</v>
      </c>
      <c r="T16" s="436"/>
      <c r="U16" s="436">
        <v>0</v>
      </c>
      <c r="V16" s="436">
        <v>0</v>
      </c>
      <c r="W16" s="436">
        <v>0</v>
      </c>
      <c r="X16" s="436">
        <v>0</v>
      </c>
      <c r="Y16" s="436">
        <v>0</v>
      </c>
      <c r="Z16" s="436">
        <v>0</v>
      </c>
      <c r="AA16" s="436">
        <v>0</v>
      </c>
    </row>
    <row r="17" spans="1:27">
      <c r="A17" s="436">
        <v>2.2000000000000002</v>
      </c>
      <c r="B17" s="456" t="s">
        <v>475</v>
      </c>
      <c r="C17" s="436">
        <v>36654245.962212637</v>
      </c>
      <c r="D17" s="436">
        <v>36654245.962212637</v>
      </c>
      <c r="E17" s="436">
        <v>0</v>
      </c>
      <c r="F17" s="436">
        <v>0</v>
      </c>
      <c r="G17" s="436">
        <v>0</v>
      </c>
      <c r="H17" s="436">
        <v>0</v>
      </c>
      <c r="I17" s="436">
        <v>0</v>
      </c>
      <c r="J17" s="436">
        <v>0</v>
      </c>
      <c r="K17" s="436">
        <v>0</v>
      </c>
      <c r="L17" s="436">
        <v>0</v>
      </c>
      <c r="M17" s="436">
        <v>0</v>
      </c>
      <c r="N17" s="436">
        <v>0</v>
      </c>
      <c r="O17" s="436">
        <v>0</v>
      </c>
      <c r="P17" s="436">
        <v>0</v>
      </c>
      <c r="Q17" s="436">
        <v>0</v>
      </c>
      <c r="R17" s="436">
        <v>0</v>
      </c>
      <c r="S17" s="436">
        <v>0</v>
      </c>
      <c r="T17" s="436"/>
      <c r="U17" s="436">
        <v>0</v>
      </c>
      <c r="V17" s="436">
        <v>0</v>
      </c>
      <c r="W17" s="436">
        <v>0</v>
      </c>
      <c r="X17" s="436">
        <v>0</v>
      </c>
      <c r="Y17" s="436">
        <v>0</v>
      </c>
      <c r="Z17" s="436">
        <v>0</v>
      </c>
      <c r="AA17" s="436">
        <v>0</v>
      </c>
    </row>
    <row r="18" spans="1:27">
      <c r="A18" s="436">
        <v>2.2999999999999998</v>
      </c>
      <c r="B18" s="456" t="s">
        <v>476</v>
      </c>
      <c r="C18" s="436">
        <v>111064013.13999999</v>
      </c>
      <c r="D18" s="436">
        <v>111064013.13999999</v>
      </c>
      <c r="E18" s="436">
        <v>0</v>
      </c>
      <c r="F18" s="436">
        <v>0</v>
      </c>
      <c r="G18" s="436">
        <v>0</v>
      </c>
      <c r="H18" s="436">
        <v>0</v>
      </c>
      <c r="I18" s="436">
        <v>0</v>
      </c>
      <c r="J18" s="436">
        <v>0</v>
      </c>
      <c r="K18" s="436">
        <v>0</v>
      </c>
      <c r="L18" s="436">
        <v>0</v>
      </c>
      <c r="M18" s="436">
        <v>0</v>
      </c>
      <c r="N18" s="436">
        <v>0</v>
      </c>
      <c r="O18" s="436">
        <v>0</v>
      </c>
      <c r="P18" s="436">
        <v>0</v>
      </c>
      <c r="Q18" s="436">
        <v>0</v>
      </c>
      <c r="R18" s="436">
        <v>0</v>
      </c>
      <c r="S18" s="436">
        <v>0</v>
      </c>
      <c r="T18" s="436"/>
      <c r="U18" s="436">
        <v>0</v>
      </c>
      <c r="V18" s="436">
        <v>0</v>
      </c>
      <c r="W18" s="436">
        <v>0</v>
      </c>
      <c r="X18" s="436">
        <v>0</v>
      </c>
      <c r="Y18" s="436">
        <v>0</v>
      </c>
      <c r="Z18" s="436">
        <v>0</v>
      </c>
      <c r="AA18" s="436">
        <v>0</v>
      </c>
    </row>
    <row r="19" spans="1:27">
      <c r="A19" s="436">
        <v>2.4</v>
      </c>
      <c r="B19" s="456" t="s">
        <v>477</v>
      </c>
      <c r="C19" s="436">
        <v>31144506.969999999</v>
      </c>
      <c r="D19" s="436">
        <v>31144506.969999999</v>
      </c>
      <c r="E19" s="436">
        <v>0</v>
      </c>
      <c r="F19" s="436">
        <v>0</v>
      </c>
      <c r="G19" s="436">
        <v>0</v>
      </c>
      <c r="H19" s="436">
        <v>0</v>
      </c>
      <c r="I19" s="436">
        <v>0</v>
      </c>
      <c r="J19" s="436">
        <v>0</v>
      </c>
      <c r="K19" s="436">
        <v>0</v>
      </c>
      <c r="L19" s="436">
        <v>0</v>
      </c>
      <c r="M19" s="436">
        <v>0</v>
      </c>
      <c r="N19" s="436">
        <v>0</v>
      </c>
      <c r="O19" s="436">
        <v>0</v>
      </c>
      <c r="P19" s="436">
        <v>0</v>
      </c>
      <c r="Q19" s="436">
        <v>0</v>
      </c>
      <c r="R19" s="436">
        <v>0</v>
      </c>
      <c r="S19" s="436">
        <v>0</v>
      </c>
      <c r="T19" s="436"/>
      <c r="U19" s="436">
        <v>0</v>
      </c>
      <c r="V19" s="436">
        <v>0</v>
      </c>
      <c r="W19" s="436">
        <v>0</v>
      </c>
      <c r="X19" s="436">
        <v>0</v>
      </c>
      <c r="Y19" s="436">
        <v>0</v>
      </c>
      <c r="Z19" s="436">
        <v>0</v>
      </c>
      <c r="AA19" s="436">
        <v>0</v>
      </c>
    </row>
    <row r="20" spans="1:27">
      <c r="A20" s="436">
        <v>2.5</v>
      </c>
      <c r="B20" s="456" t="s">
        <v>478</v>
      </c>
      <c r="C20" s="436">
        <v>0</v>
      </c>
      <c r="D20" s="436">
        <v>0</v>
      </c>
      <c r="E20" s="436">
        <v>0</v>
      </c>
      <c r="F20" s="436">
        <v>0</v>
      </c>
      <c r="G20" s="436">
        <v>0</v>
      </c>
      <c r="H20" s="436">
        <v>0</v>
      </c>
      <c r="I20" s="436">
        <v>0</v>
      </c>
      <c r="J20" s="436">
        <v>0</v>
      </c>
      <c r="K20" s="436">
        <v>0</v>
      </c>
      <c r="L20" s="436">
        <v>0</v>
      </c>
      <c r="M20" s="436">
        <v>0</v>
      </c>
      <c r="N20" s="436">
        <v>0</v>
      </c>
      <c r="O20" s="436">
        <v>0</v>
      </c>
      <c r="P20" s="436">
        <v>0</v>
      </c>
      <c r="Q20" s="436">
        <v>0</v>
      </c>
      <c r="R20" s="436">
        <v>0</v>
      </c>
      <c r="S20" s="436">
        <v>0</v>
      </c>
      <c r="T20" s="436"/>
      <c r="U20" s="436">
        <v>0</v>
      </c>
      <c r="V20" s="436">
        <v>0</v>
      </c>
      <c r="W20" s="436">
        <v>0</v>
      </c>
      <c r="X20" s="436">
        <v>0</v>
      </c>
      <c r="Y20" s="436">
        <v>0</v>
      </c>
      <c r="Z20" s="436">
        <v>0</v>
      </c>
      <c r="AA20" s="436">
        <v>0</v>
      </c>
    </row>
    <row r="21" spans="1:27">
      <c r="A21" s="436">
        <v>2.6</v>
      </c>
      <c r="B21" s="456" t="s">
        <v>479</v>
      </c>
      <c r="C21" s="436">
        <v>0</v>
      </c>
      <c r="D21" s="436">
        <v>0</v>
      </c>
      <c r="E21" s="436">
        <v>0</v>
      </c>
      <c r="F21" s="436">
        <v>0</v>
      </c>
      <c r="G21" s="436">
        <v>0</v>
      </c>
      <c r="H21" s="436">
        <v>0</v>
      </c>
      <c r="I21" s="436">
        <v>0</v>
      </c>
      <c r="J21" s="436">
        <v>0</v>
      </c>
      <c r="K21" s="436">
        <v>0</v>
      </c>
      <c r="L21" s="436">
        <v>0</v>
      </c>
      <c r="M21" s="436">
        <v>0</v>
      </c>
      <c r="N21" s="436">
        <v>0</v>
      </c>
      <c r="O21" s="436">
        <v>0</v>
      </c>
      <c r="P21" s="436">
        <v>0</v>
      </c>
      <c r="Q21" s="436">
        <v>0</v>
      </c>
      <c r="R21" s="436">
        <v>0</v>
      </c>
      <c r="S21" s="436">
        <v>0</v>
      </c>
      <c r="T21" s="436"/>
      <c r="U21" s="436">
        <v>0</v>
      </c>
      <c r="V21" s="436">
        <v>0</v>
      </c>
      <c r="W21" s="436">
        <v>0</v>
      </c>
      <c r="X21" s="436">
        <v>0</v>
      </c>
      <c r="Y21" s="436">
        <v>0</v>
      </c>
      <c r="Z21" s="436">
        <v>0</v>
      </c>
      <c r="AA21" s="436">
        <v>0</v>
      </c>
    </row>
    <row r="22" spans="1:27">
      <c r="A22" s="465">
        <v>3</v>
      </c>
      <c r="B22" s="440" t="s">
        <v>520</v>
      </c>
      <c r="C22" s="440">
        <v>80100597.823900089</v>
      </c>
      <c r="D22" s="440">
        <v>31583435.723899998</v>
      </c>
      <c r="E22" s="464"/>
      <c r="F22" s="464"/>
      <c r="G22" s="464"/>
      <c r="H22" s="440">
        <v>4200755.38</v>
      </c>
      <c r="I22" s="464"/>
      <c r="J22" s="464"/>
      <c r="K22" s="464"/>
      <c r="L22" s="440">
        <v>1243941.75</v>
      </c>
      <c r="M22" s="464"/>
      <c r="N22" s="464"/>
      <c r="O22" s="464"/>
      <c r="P22" s="464"/>
      <c r="Q22" s="464"/>
      <c r="R22" s="464"/>
      <c r="S22" s="464"/>
      <c r="T22" s="440"/>
      <c r="U22" s="464"/>
      <c r="V22" s="464"/>
      <c r="W22" s="464"/>
      <c r="X22" s="464"/>
      <c r="Y22" s="464"/>
      <c r="Z22" s="464"/>
      <c r="AA22" s="464"/>
    </row>
    <row r="23" spans="1:27">
      <c r="A23" s="436">
        <v>3.1</v>
      </c>
      <c r="B23" s="456" t="s">
        <v>474</v>
      </c>
      <c r="C23" s="440">
        <v>0</v>
      </c>
      <c r="D23" s="440">
        <v>0</v>
      </c>
      <c r="E23" s="464"/>
      <c r="F23" s="464"/>
      <c r="G23" s="464"/>
      <c r="H23" s="440">
        <v>0</v>
      </c>
      <c r="I23" s="464"/>
      <c r="J23" s="464"/>
      <c r="K23" s="464"/>
      <c r="L23" s="440">
        <v>0</v>
      </c>
      <c r="M23" s="464"/>
      <c r="N23" s="464"/>
      <c r="O23" s="464"/>
      <c r="P23" s="464"/>
      <c r="Q23" s="464"/>
      <c r="R23" s="464"/>
      <c r="S23" s="464"/>
      <c r="T23" s="440"/>
      <c r="U23" s="464"/>
      <c r="V23" s="464"/>
      <c r="W23" s="464"/>
      <c r="X23" s="464"/>
      <c r="Y23" s="464"/>
      <c r="Z23" s="464"/>
      <c r="AA23" s="464"/>
    </row>
    <row r="24" spans="1:27">
      <c r="A24" s="436">
        <v>3.2</v>
      </c>
      <c r="B24" s="456" t="s">
        <v>475</v>
      </c>
      <c r="C24" s="440">
        <v>0</v>
      </c>
      <c r="D24" s="440">
        <v>0</v>
      </c>
      <c r="E24" s="464"/>
      <c r="F24" s="464"/>
      <c r="G24" s="464"/>
      <c r="H24" s="440">
        <v>0</v>
      </c>
      <c r="I24" s="464"/>
      <c r="J24" s="464"/>
      <c r="K24" s="464"/>
      <c r="L24" s="440">
        <v>0</v>
      </c>
      <c r="M24" s="464"/>
      <c r="N24" s="464"/>
      <c r="O24" s="464"/>
      <c r="P24" s="464"/>
      <c r="Q24" s="464"/>
      <c r="R24" s="464"/>
      <c r="S24" s="464"/>
      <c r="T24" s="440"/>
      <c r="U24" s="464"/>
      <c r="V24" s="464"/>
      <c r="W24" s="464"/>
      <c r="X24" s="464"/>
      <c r="Y24" s="464"/>
      <c r="Z24" s="464"/>
      <c r="AA24" s="464"/>
    </row>
    <row r="25" spans="1:27">
      <c r="A25" s="436">
        <v>3.3</v>
      </c>
      <c r="B25" s="456" t="s">
        <v>476</v>
      </c>
      <c r="C25" s="440">
        <v>0</v>
      </c>
      <c r="D25" s="440">
        <v>0</v>
      </c>
      <c r="E25" s="464"/>
      <c r="F25" s="464"/>
      <c r="G25" s="464"/>
      <c r="H25" s="440">
        <v>0</v>
      </c>
      <c r="I25" s="464"/>
      <c r="J25" s="464"/>
      <c r="K25" s="464"/>
      <c r="L25" s="440">
        <v>0</v>
      </c>
      <c r="M25" s="464"/>
      <c r="N25" s="464"/>
      <c r="O25" s="464"/>
      <c r="P25" s="464"/>
      <c r="Q25" s="464"/>
      <c r="R25" s="464"/>
      <c r="S25" s="464"/>
      <c r="T25" s="440"/>
      <c r="U25" s="464"/>
      <c r="V25" s="464"/>
      <c r="W25" s="464"/>
      <c r="X25" s="464"/>
      <c r="Y25" s="464"/>
      <c r="Z25" s="464"/>
      <c r="AA25" s="464"/>
    </row>
    <row r="26" spans="1:27">
      <c r="A26" s="436">
        <v>3.4</v>
      </c>
      <c r="B26" s="456" t="s">
        <v>477</v>
      </c>
      <c r="C26" s="440">
        <v>1144796.3648000001</v>
      </c>
      <c r="D26" s="440">
        <v>1144796.3648000001</v>
      </c>
      <c r="E26" s="464"/>
      <c r="F26" s="464"/>
      <c r="G26" s="464"/>
      <c r="H26" s="440">
        <v>0</v>
      </c>
      <c r="I26" s="464"/>
      <c r="J26" s="464"/>
      <c r="K26" s="464"/>
      <c r="L26" s="440">
        <v>0</v>
      </c>
      <c r="M26" s="464"/>
      <c r="N26" s="464"/>
      <c r="O26" s="464"/>
      <c r="P26" s="464"/>
      <c r="Q26" s="464"/>
      <c r="R26" s="464"/>
      <c r="S26" s="464"/>
      <c r="T26" s="440"/>
      <c r="U26" s="464"/>
      <c r="V26" s="464"/>
      <c r="W26" s="464"/>
      <c r="X26" s="464"/>
      <c r="Y26" s="464"/>
      <c r="Z26" s="464"/>
      <c r="AA26" s="464"/>
    </row>
    <row r="27" spans="1:27">
      <c r="A27" s="436">
        <v>3.5</v>
      </c>
      <c r="B27" s="456" t="s">
        <v>478</v>
      </c>
      <c r="C27" s="440">
        <v>67967252.944700077</v>
      </c>
      <c r="D27" s="440">
        <v>19450090.844699994</v>
      </c>
      <c r="E27" s="464"/>
      <c r="F27" s="464"/>
      <c r="G27" s="464"/>
      <c r="H27" s="440">
        <v>4200755.38</v>
      </c>
      <c r="I27" s="464"/>
      <c r="J27" s="464"/>
      <c r="K27" s="464"/>
      <c r="L27" s="440">
        <v>1243941.75</v>
      </c>
      <c r="M27" s="464"/>
      <c r="N27" s="464"/>
      <c r="O27" s="464"/>
      <c r="P27" s="464"/>
      <c r="Q27" s="464"/>
      <c r="R27" s="464"/>
      <c r="S27" s="464"/>
      <c r="T27" s="440"/>
      <c r="U27" s="464"/>
      <c r="V27" s="464"/>
      <c r="W27" s="464"/>
      <c r="X27" s="464"/>
      <c r="Y27" s="464"/>
      <c r="Z27" s="464"/>
      <c r="AA27" s="464"/>
    </row>
    <row r="28" spans="1:27">
      <c r="A28" s="436">
        <v>3.6</v>
      </c>
      <c r="B28" s="456" t="s">
        <v>479</v>
      </c>
      <c r="C28" s="440">
        <v>10988548.514400003</v>
      </c>
      <c r="D28" s="440">
        <v>10988548.514400003</v>
      </c>
      <c r="E28" s="464"/>
      <c r="F28" s="464"/>
      <c r="G28" s="464"/>
      <c r="H28" s="440">
        <v>0</v>
      </c>
      <c r="I28" s="464"/>
      <c r="J28" s="464"/>
      <c r="K28" s="464"/>
      <c r="L28" s="440">
        <v>0</v>
      </c>
      <c r="M28" s="464"/>
      <c r="N28" s="464"/>
      <c r="O28" s="464"/>
      <c r="P28" s="464"/>
      <c r="Q28" s="464"/>
      <c r="R28" s="464"/>
      <c r="S28" s="464"/>
      <c r="T28" s="440"/>
      <c r="U28" s="464"/>
      <c r="V28" s="464"/>
      <c r="W28" s="464"/>
      <c r="X28" s="464"/>
      <c r="Y28" s="464"/>
      <c r="Z28" s="464"/>
      <c r="AA28" s="46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2"/>
  <sheetViews>
    <sheetView showGridLines="0" zoomScaleNormal="100" workbookViewId="0"/>
  </sheetViews>
  <sheetFormatPr defaultColWidth="9.140625" defaultRowHeight="12.75"/>
  <cols>
    <col min="1" max="1" width="11.85546875" style="447" bestFit="1" customWidth="1"/>
    <col min="2" max="2" width="90.28515625" style="447" bestFit="1" customWidth="1"/>
    <col min="3" max="3" width="20.140625" style="447" customWidth="1"/>
    <col min="4" max="4" width="22.28515625" style="447" customWidth="1"/>
    <col min="5" max="7" width="17.140625" style="447" customWidth="1"/>
    <col min="8" max="8" width="22.28515625" style="447" customWidth="1"/>
    <col min="9" max="10" width="17.140625" style="447" customWidth="1"/>
    <col min="11" max="27" width="22.28515625" style="447" customWidth="1"/>
    <col min="28" max="16384" width="9.140625" style="447"/>
  </cols>
  <sheetData>
    <row r="1" spans="1:27" ht="13.5">
      <c r="A1" s="348" t="s">
        <v>30</v>
      </c>
      <c r="B1" s="433" t="str">
        <f>Info!C2</f>
        <v>Terabank</v>
      </c>
    </row>
    <row r="2" spans="1:27">
      <c r="A2" s="348" t="s">
        <v>31</v>
      </c>
      <c r="B2" s="432">
        <f>'1. key ratios'!B2</f>
        <v>45199</v>
      </c>
    </row>
    <row r="3" spans="1:27">
      <c r="A3" s="349" t="s">
        <v>482</v>
      </c>
      <c r="C3" s="449"/>
    </row>
    <row r="4" spans="1:27" ht="13.5" thickBot="1">
      <c r="A4" s="349"/>
      <c r="B4" s="449"/>
      <c r="C4" s="449"/>
    </row>
    <row r="5" spans="1:27" ht="13.5" customHeight="1">
      <c r="A5" s="637" t="s">
        <v>688</v>
      </c>
      <c r="B5" s="638"/>
      <c r="C5" s="646" t="s">
        <v>687</v>
      </c>
      <c r="D5" s="647"/>
      <c r="E5" s="647"/>
      <c r="F5" s="647"/>
      <c r="G5" s="647"/>
      <c r="H5" s="647"/>
      <c r="I5" s="647"/>
      <c r="J5" s="647"/>
      <c r="K5" s="647"/>
      <c r="L5" s="647"/>
      <c r="M5" s="647"/>
      <c r="N5" s="647"/>
      <c r="O5" s="647"/>
      <c r="P5" s="647"/>
      <c r="Q5" s="647"/>
      <c r="R5" s="647"/>
      <c r="S5" s="648"/>
      <c r="T5" s="472"/>
      <c r="U5" s="472"/>
      <c r="V5" s="472"/>
      <c r="W5" s="472"/>
      <c r="X5" s="472"/>
      <c r="Y5" s="472"/>
      <c r="Z5" s="472"/>
      <c r="AA5" s="471"/>
    </row>
    <row r="6" spans="1:27" ht="12" customHeight="1">
      <c r="A6" s="639"/>
      <c r="B6" s="640"/>
      <c r="C6" s="643" t="s">
        <v>64</v>
      </c>
      <c r="D6" s="635" t="s">
        <v>684</v>
      </c>
      <c r="E6" s="635"/>
      <c r="F6" s="635"/>
      <c r="G6" s="635"/>
      <c r="H6" s="635" t="s">
        <v>683</v>
      </c>
      <c r="I6" s="635"/>
      <c r="J6" s="635"/>
      <c r="K6" s="635"/>
      <c r="L6" s="469"/>
      <c r="M6" s="636" t="s">
        <v>682</v>
      </c>
      <c r="N6" s="636"/>
      <c r="O6" s="636"/>
      <c r="P6" s="636"/>
      <c r="Q6" s="636"/>
      <c r="R6" s="636"/>
      <c r="S6" s="645"/>
      <c r="T6" s="472"/>
      <c r="U6" s="624" t="s">
        <v>681</v>
      </c>
      <c r="V6" s="624"/>
      <c r="W6" s="624"/>
      <c r="X6" s="624"/>
      <c r="Y6" s="624"/>
      <c r="Z6" s="624"/>
      <c r="AA6" s="617"/>
    </row>
    <row r="7" spans="1:27" ht="25.5">
      <c r="A7" s="641"/>
      <c r="B7" s="642"/>
      <c r="C7" s="644"/>
      <c r="D7" s="468"/>
      <c r="E7" s="444" t="s">
        <v>472</v>
      </c>
      <c r="F7" s="444" t="s">
        <v>679</v>
      </c>
      <c r="G7" s="446" t="s">
        <v>680</v>
      </c>
      <c r="H7" s="448"/>
      <c r="I7" s="444" t="s">
        <v>472</v>
      </c>
      <c r="J7" s="444" t="s">
        <v>679</v>
      </c>
      <c r="K7" s="446" t="s">
        <v>680</v>
      </c>
      <c r="L7" s="467"/>
      <c r="M7" s="444" t="s">
        <v>472</v>
      </c>
      <c r="N7" s="444" t="s">
        <v>679</v>
      </c>
      <c r="O7" s="444" t="s">
        <v>678</v>
      </c>
      <c r="P7" s="444" t="s">
        <v>677</v>
      </c>
      <c r="Q7" s="444" t="s">
        <v>676</v>
      </c>
      <c r="R7" s="444" t="s">
        <v>675</v>
      </c>
      <c r="S7" s="503" t="s">
        <v>674</v>
      </c>
      <c r="T7" s="502"/>
      <c r="U7" s="444" t="s">
        <v>472</v>
      </c>
      <c r="V7" s="444" t="s">
        <v>679</v>
      </c>
      <c r="W7" s="444" t="s">
        <v>678</v>
      </c>
      <c r="X7" s="444" t="s">
        <v>677</v>
      </c>
      <c r="Y7" s="444" t="s">
        <v>676</v>
      </c>
      <c r="Z7" s="444" t="s">
        <v>675</v>
      </c>
      <c r="AA7" s="444" t="s">
        <v>674</v>
      </c>
    </row>
    <row r="8" spans="1:27">
      <c r="A8" s="501">
        <v>1</v>
      </c>
      <c r="B8" s="500" t="s">
        <v>473</v>
      </c>
      <c r="C8" s="499">
        <v>1254995942.3714154</v>
      </c>
      <c r="D8" s="436">
        <v>1147807708.1314118</v>
      </c>
      <c r="E8" s="436">
        <v>23162600.162939381</v>
      </c>
      <c r="F8" s="436">
        <v>0</v>
      </c>
      <c r="G8" s="436">
        <v>0</v>
      </c>
      <c r="H8" s="436">
        <v>68377320.530000046</v>
      </c>
      <c r="I8" s="436">
        <v>14042037.74</v>
      </c>
      <c r="J8" s="436">
        <v>9450656.3000000007</v>
      </c>
      <c r="K8" s="436">
        <v>0</v>
      </c>
      <c r="L8" s="436">
        <v>38810913.709999993</v>
      </c>
      <c r="M8" s="436">
        <v>2208743.7400000016</v>
      </c>
      <c r="N8" s="436">
        <v>3734704.1600000011</v>
      </c>
      <c r="O8" s="436">
        <v>3990274.1300000004</v>
      </c>
      <c r="P8" s="436">
        <v>4121042.4200000004</v>
      </c>
      <c r="Q8" s="436">
        <v>8036899.3099999996</v>
      </c>
      <c r="R8" s="436">
        <v>3850121.04</v>
      </c>
      <c r="S8" s="436">
        <v>2892.11</v>
      </c>
      <c r="T8" s="479"/>
      <c r="U8" s="436"/>
      <c r="V8" s="436"/>
      <c r="W8" s="436"/>
      <c r="X8" s="436"/>
      <c r="Y8" s="436"/>
      <c r="Z8" s="436"/>
      <c r="AA8" s="478"/>
    </row>
    <row r="9" spans="1:27">
      <c r="A9" s="492">
        <v>1.1000000000000001</v>
      </c>
      <c r="B9" s="498" t="s">
        <v>483</v>
      </c>
      <c r="C9" s="499">
        <v>295121879.24000049</v>
      </c>
      <c r="D9" s="436">
        <v>269929460.60000014</v>
      </c>
      <c r="E9" s="436">
        <v>269929460.60000014</v>
      </c>
      <c r="F9" s="436">
        <v>0</v>
      </c>
      <c r="G9" s="436">
        <v>0</v>
      </c>
      <c r="H9" s="436">
        <v>12573653.729999999</v>
      </c>
      <c r="I9" s="436">
        <v>11357815.199999997</v>
      </c>
      <c r="J9" s="436">
        <v>1215838.53</v>
      </c>
      <c r="K9" s="436">
        <v>0</v>
      </c>
      <c r="L9" s="436">
        <v>12618764.91</v>
      </c>
      <c r="M9" s="436">
        <v>7164424.0100000007</v>
      </c>
      <c r="N9" s="436">
        <v>1434397.8299999998</v>
      </c>
      <c r="O9" s="436">
        <v>643183.84000000008</v>
      </c>
      <c r="P9" s="436">
        <v>945198.13999999978</v>
      </c>
      <c r="Q9" s="436">
        <v>2055935.07</v>
      </c>
      <c r="R9" s="436">
        <v>375626.02</v>
      </c>
      <c r="S9" s="436">
        <v>0</v>
      </c>
      <c r="T9" s="479"/>
      <c r="U9" s="436"/>
      <c r="V9" s="436"/>
      <c r="W9" s="436"/>
      <c r="X9" s="436"/>
      <c r="Y9" s="436"/>
      <c r="Z9" s="436"/>
      <c r="AA9" s="478"/>
    </row>
    <row r="10" spans="1:27">
      <c r="A10" s="496" t="s">
        <v>14</v>
      </c>
      <c r="B10" s="497" t="s">
        <v>484</v>
      </c>
      <c r="C10" s="499">
        <v>1064920865.9499967</v>
      </c>
      <c r="D10" s="436">
        <v>965825541.40999842</v>
      </c>
      <c r="E10" s="436">
        <v>965825541.40999842</v>
      </c>
      <c r="F10" s="436">
        <v>0</v>
      </c>
      <c r="G10" s="436">
        <v>0</v>
      </c>
      <c r="H10" s="436">
        <v>65360651.310000025</v>
      </c>
      <c r="I10" s="436">
        <v>56825044.900000006</v>
      </c>
      <c r="J10" s="436">
        <v>8535606.4100000001</v>
      </c>
      <c r="K10" s="436">
        <v>0</v>
      </c>
      <c r="L10" s="436">
        <v>33734673.230000041</v>
      </c>
      <c r="M10" s="436">
        <v>14321980.459999997</v>
      </c>
      <c r="N10" s="436">
        <v>3241832.1800000006</v>
      </c>
      <c r="O10" s="436">
        <v>2389448.37</v>
      </c>
      <c r="P10" s="436">
        <v>2675984.1900000009</v>
      </c>
      <c r="Q10" s="436">
        <v>7545588.7399999993</v>
      </c>
      <c r="R10" s="436">
        <v>3559839.29</v>
      </c>
      <c r="S10" s="436">
        <v>0</v>
      </c>
      <c r="T10" s="479"/>
      <c r="U10" s="436"/>
      <c r="V10" s="436"/>
      <c r="W10" s="436"/>
      <c r="X10" s="436"/>
      <c r="Y10" s="436"/>
      <c r="Z10" s="436"/>
      <c r="AA10" s="478"/>
    </row>
    <row r="11" spans="1:27">
      <c r="A11" s="494" t="s">
        <v>485</v>
      </c>
      <c r="B11" s="495" t="s">
        <v>486</v>
      </c>
      <c r="C11" s="499">
        <v>1064920865.9499967</v>
      </c>
      <c r="D11" s="436">
        <v>965825541.40999842</v>
      </c>
      <c r="E11" s="436">
        <v>965825541.40999842</v>
      </c>
      <c r="F11" s="436">
        <v>0</v>
      </c>
      <c r="G11" s="436">
        <v>0</v>
      </c>
      <c r="H11" s="436">
        <v>65360651.310000025</v>
      </c>
      <c r="I11" s="436">
        <v>56825044.900000006</v>
      </c>
      <c r="J11" s="436">
        <v>8535606.4100000001</v>
      </c>
      <c r="K11" s="436">
        <v>0</v>
      </c>
      <c r="L11" s="436">
        <v>33734673.230000041</v>
      </c>
      <c r="M11" s="436">
        <v>14321980.459999997</v>
      </c>
      <c r="N11" s="436">
        <v>3241832.1800000006</v>
      </c>
      <c r="O11" s="436">
        <v>2389448.37</v>
      </c>
      <c r="P11" s="436">
        <v>0</v>
      </c>
      <c r="Q11" s="436">
        <v>0</v>
      </c>
      <c r="R11" s="436">
        <v>0</v>
      </c>
      <c r="S11" s="436">
        <v>0</v>
      </c>
      <c r="T11" s="479"/>
      <c r="U11" s="436"/>
      <c r="V11" s="436"/>
      <c r="W11" s="436"/>
      <c r="X11" s="436"/>
      <c r="Y11" s="436"/>
      <c r="Z11" s="436"/>
      <c r="AA11" s="478"/>
    </row>
    <row r="12" spans="1:27">
      <c r="A12" s="494" t="s">
        <v>487</v>
      </c>
      <c r="B12" s="495" t="s">
        <v>488</v>
      </c>
      <c r="C12" s="499">
        <v>0</v>
      </c>
      <c r="D12" s="436">
        <v>0</v>
      </c>
      <c r="E12" s="436">
        <v>0</v>
      </c>
      <c r="F12" s="436">
        <v>0</v>
      </c>
      <c r="G12" s="436">
        <v>0</v>
      </c>
      <c r="H12" s="436">
        <v>0</v>
      </c>
      <c r="I12" s="436">
        <v>0</v>
      </c>
      <c r="J12" s="436">
        <v>0</v>
      </c>
      <c r="K12" s="436">
        <v>0</v>
      </c>
      <c r="L12" s="436">
        <v>0</v>
      </c>
      <c r="M12" s="436">
        <v>0</v>
      </c>
      <c r="N12" s="436">
        <v>0</v>
      </c>
      <c r="O12" s="436">
        <v>0</v>
      </c>
      <c r="P12" s="436">
        <v>0</v>
      </c>
      <c r="Q12" s="436">
        <v>0</v>
      </c>
      <c r="R12" s="436">
        <v>0</v>
      </c>
      <c r="S12" s="436">
        <v>0</v>
      </c>
      <c r="T12" s="479"/>
      <c r="U12" s="436"/>
      <c r="V12" s="436"/>
      <c r="W12" s="436"/>
      <c r="X12" s="436"/>
      <c r="Y12" s="436"/>
      <c r="Z12" s="436"/>
      <c r="AA12" s="478"/>
    </row>
    <row r="13" spans="1:27">
      <c r="A13" s="494" t="s">
        <v>489</v>
      </c>
      <c r="B13" s="495" t="s">
        <v>490</v>
      </c>
      <c r="C13" s="499">
        <v>0</v>
      </c>
      <c r="D13" s="436">
        <v>0</v>
      </c>
      <c r="E13" s="436">
        <v>0</v>
      </c>
      <c r="F13" s="436">
        <v>0</v>
      </c>
      <c r="G13" s="436">
        <v>0</v>
      </c>
      <c r="H13" s="436">
        <v>0</v>
      </c>
      <c r="I13" s="436">
        <v>0</v>
      </c>
      <c r="J13" s="436">
        <v>0</v>
      </c>
      <c r="K13" s="436">
        <v>0</v>
      </c>
      <c r="L13" s="436">
        <v>0</v>
      </c>
      <c r="M13" s="436">
        <v>0</v>
      </c>
      <c r="N13" s="436">
        <v>0</v>
      </c>
      <c r="O13" s="436">
        <v>0</v>
      </c>
      <c r="P13" s="436">
        <v>0</v>
      </c>
      <c r="Q13" s="436">
        <v>0</v>
      </c>
      <c r="R13" s="436">
        <v>0</v>
      </c>
      <c r="S13" s="436">
        <v>0</v>
      </c>
      <c r="T13" s="479"/>
      <c r="U13" s="436"/>
      <c r="V13" s="436"/>
      <c r="W13" s="436"/>
      <c r="X13" s="436"/>
      <c r="Y13" s="436"/>
      <c r="Z13" s="436"/>
      <c r="AA13" s="478"/>
    </row>
    <row r="14" spans="1:27">
      <c r="A14" s="494" t="s">
        <v>491</v>
      </c>
      <c r="B14" s="495" t="s">
        <v>492</v>
      </c>
      <c r="C14" s="499">
        <v>0</v>
      </c>
      <c r="D14" s="436">
        <v>0</v>
      </c>
      <c r="E14" s="436">
        <v>0</v>
      </c>
      <c r="F14" s="436">
        <v>0</v>
      </c>
      <c r="G14" s="436">
        <v>0</v>
      </c>
      <c r="H14" s="436">
        <v>0</v>
      </c>
      <c r="I14" s="436">
        <v>0</v>
      </c>
      <c r="J14" s="436">
        <v>0</v>
      </c>
      <c r="K14" s="436">
        <v>0</v>
      </c>
      <c r="L14" s="436">
        <v>0</v>
      </c>
      <c r="M14" s="436">
        <v>0</v>
      </c>
      <c r="N14" s="436">
        <v>0</v>
      </c>
      <c r="O14" s="436">
        <v>0</v>
      </c>
      <c r="P14" s="436">
        <v>0</v>
      </c>
      <c r="Q14" s="436">
        <v>0</v>
      </c>
      <c r="R14" s="436">
        <v>0</v>
      </c>
      <c r="S14" s="436">
        <v>0</v>
      </c>
      <c r="T14" s="479"/>
      <c r="U14" s="436"/>
      <c r="V14" s="436"/>
      <c r="W14" s="436"/>
      <c r="X14" s="436"/>
      <c r="Y14" s="436"/>
      <c r="Z14" s="436"/>
      <c r="AA14" s="478"/>
    </row>
    <row r="15" spans="1:27">
      <c r="A15" s="493">
        <v>1.2</v>
      </c>
      <c r="B15" s="491" t="s">
        <v>686</v>
      </c>
      <c r="C15" s="499">
        <v>8142799.7600000231</v>
      </c>
      <c r="D15" s="436">
        <v>1163479.9399999985</v>
      </c>
      <c r="E15" s="436">
        <v>1163479.9399999985</v>
      </c>
      <c r="F15" s="436">
        <v>0</v>
      </c>
      <c r="G15" s="436">
        <v>0</v>
      </c>
      <c r="H15" s="436">
        <v>924886.04999999993</v>
      </c>
      <c r="I15" s="436">
        <v>758735.63000000012</v>
      </c>
      <c r="J15" s="436">
        <v>166150.41999999998</v>
      </c>
      <c r="K15" s="436">
        <v>0</v>
      </c>
      <c r="L15" s="436">
        <v>6054433.7699999986</v>
      </c>
      <c r="M15" s="436">
        <v>3226369.3499999996</v>
      </c>
      <c r="N15" s="436">
        <v>818411.02</v>
      </c>
      <c r="O15" s="436">
        <v>283020.66000000003</v>
      </c>
      <c r="P15" s="436">
        <v>402449.17</v>
      </c>
      <c r="Q15" s="436">
        <v>1213120.3599999999</v>
      </c>
      <c r="R15" s="436">
        <v>111063.20999999999</v>
      </c>
      <c r="S15" s="436">
        <v>0</v>
      </c>
      <c r="T15" s="479"/>
      <c r="U15" s="436"/>
      <c r="V15" s="436"/>
      <c r="W15" s="436"/>
      <c r="X15" s="436"/>
      <c r="Y15" s="436"/>
      <c r="Z15" s="436"/>
      <c r="AA15" s="478"/>
    </row>
    <row r="16" spans="1:27">
      <c r="A16" s="492">
        <v>1.3</v>
      </c>
      <c r="B16" s="491" t="s">
        <v>531</v>
      </c>
      <c r="C16" s="490"/>
      <c r="D16" s="488"/>
      <c r="E16" s="488"/>
      <c r="F16" s="488"/>
      <c r="G16" s="488"/>
      <c r="H16" s="488"/>
      <c r="I16" s="488"/>
      <c r="J16" s="488"/>
      <c r="K16" s="488"/>
      <c r="L16" s="488"/>
      <c r="M16" s="488"/>
      <c r="N16" s="488"/>
      <c r="O16" s="488"/>
      <c r="P16" s="488"/>
      <c r="Q16" s="488"/>
      <c r="R16" s="488"/>
      <c r="S16" s="487"/>
      <c r="T16" s="489"/>
      <c r="U16" s="488"/>
      <c r="V16" s="488"/>
      <c r="W16" s="488"/>
      <c r="X16" s="488"/>
      <c r="Y16" s="488"/>
      <c r="Z16" s="488"/>
      <c r="AA16" s="487"/>
    </row>
    <row r="17" spans="1:27">
      <c r="A17" s="484" t="s">
        <v>493</v>
      </c>
      <c r="B17" s="486" t="s">
        <v>494</v>
      </c>
      <c r="C17" s="499">
        <v>1107423285.3366094</v>
      </c>
      <c r="D17" s="436">
        <v>1006362591.0266094</v>
      </c>
      <c r="E17" s="436">
        <v>1006362591.0266094</v>
      </c>
      <c r="F17" s="436">
        <v>0</v>
      </c>
      <c r="G17" s="436">
        <v>0</v>
      </c>
      <c r="H17" s="436">
        <v>66320349.410000049</v>
      </c>
      <c r="I17" s="436">
        <v>57205496.200000025</v>
      </c>
      <c r="J17" s="436">
        <v>9114853.2100000028</v>
      </c>
      <c r="K17" s="436">
        <v>0</v>
      </c>
      <c r="L17" s="436">
        <v>34740344.900000006</v>
      </c>
      <c r="M17" s="436">
        <v>14228412.639999993</v>
      </c>
      <c r="N17" s="436">
        <v>3449688.31</v>
      </c>
      <c r="O17" s="436">
        <v>2899205.1599999997</v>
      </c>
      <c r="P17" s="436">
        <v>3033517.4200000009</v>
      </c>
      <c r="Q17" s="436">
        <v>7437406.6999999983</v>
      </c>
      <c r="R17" s="436">
        <v>3692114.67</v>
      </c>
      <c r="S17" s="436">
        <v>0</v>
      </c>
      <c r="T17" s="479"/>
      <c r="U17" s="436"/>
      <c r="V17" s="436"/>
      <c r="W17" s="436"/>
      <c r="X17" s="436"/>
      <c r="Y17" s="436"/>
      <c r="Z17" s="436"/>
      <c r="AA17" s="478"/>
    </row>
    <row r="18" spans="1:27">
      <c r="A18" s="482" t="s">
        <v>495</v>
      </c>
      <c r="B18" s="483" t="s">
        <v>496</v>
      </c>
      <c r="C18" s="499">
        <v>985075776.16999686</v>
      </c>
      <c r="D18" s="436">
        <v>891489176.33999884</v>
      </c>
      <c r="E18" s="436">
        <v>891489176.33999884</v>
      </c>
      <c r="F18" s="436">
        <v>0</v>
      </c>
      <c r="G18" s="436">
        <v>0</v>
      </c>
      <c r="H18" s="436">
        <v>62011423.050000027</v>
      </c>
      <c r="I18" s="436">
        <v>53475816.640000001</v>
      </c>
      <c r="J18" s="436">
        <v>8535606.4100000001</v>
      </c>
      <c r="K18" s="436">
        <v>0</v>
      </c>
      <c r="L18" s="436">
        <v>31575176.780000012</v>
      </c>
      <c r="M18" s="436">
        <v>13714254.019999994</v>
      </c>
      <c r="N18" s="436">
        <v>3203064.1600000006</v>
      </c>
      <c r="O18" s="436">
        <v>1992196.82</v>
      </c>
      <c r="P18" s="436">
        <v>2475528.36</v>
      </c>
      <c r="Q18" s="436">
        <v>7067009.6499999985</v>
      </c>
      <c r="R18" s="436">
        <v>3123123.77</v>
      </c>
      <c r="S18" s="436">
        <v>0</v>
      </c>
      <c r="T18" s="479"/>
      <c r="U18" s="436"/>
      <c r="V18" s="436"/>
      <c r="W18" s="436"/>
      <c r="X18" s="436"/>
      <c r="Y18" s="436"/>
      <c r="Z18" s="436"/>
      <c r="AA18" s="478"/>
    </row>
    <row r="19" spans="1:27">
      <c r="A19" s="484" t="s">
        <v>497</v>
      </c>
      <c r="B19" s="485" t="s">
        <v>498</v>
      </c>
      <c r="C19" s="499">
        <v>3521661802.329988</v>
      </c>
      <c r="D19" s="436">
        <v>3418924612.2199893</v>
      </c>
      <c r="E19" s="436">
        <v>3418924612.2199893</v>
      </c>
      <c r="F19" s="436">
        <v>0</v>
      </c>
      <c r="G19" s="436">
        <v>0</v>
      </c>
      <c r="H19" s="436">
        <v>72586212.169999987</v>
      </c>
      <c r="I19" s="436">
        <v>65273993.699999958</v>
      </c>
      <c r="J19" s="436">
        <v>7312218.4699999979</v>
      </c>
      <c r="K19" s="436">
        <v>0</v>
      </c>
      <c r="L19" s="436">
        <v>30150977.940000001</v>
      </c>
      <c r="M19" s="436">
        <v>14223307.159999998</v>
      </c>
      <c r="N19" s="436">
        <v>2455799</v>
      </c>
      <c r="O19" s="436">
        <v>2765503.3499999996</v>
      </c>
      <c r="P19" s="436">
        <v>4887055.0400000019</v>
      </c>
      <c r="Q19" s="436">
        <v>3911322.67</v>
      </c>
      <c r="R19" s="436">
        <v>1907990.7200000002</v>
      </c>
      <c r="S19" s="436">
        <v>0</v>
      </c>
      <c r="T19" s="479"/>
      <c r="U19" s="436"/>
      <c r="V19" s="436"/>
      <c r="W19" s="436"/>
      <c r="X19" s="436"/>
      <c r="Y19" s="436"/>
      <c r="Z19" s="436"/>
      <c r="AA19" s="478"/>
    </row>
    <row r="20" spans="1:27">
      <c r="A20" s="482" t="s">
        <v>499</v>
      </c>
      <c r="B20" s="483" t="s">
        <v>496</v>
      </c>
      <c r="C20" s="499">
        <v>3351924893.3099985</v>
      </c>
      <c r="D20" s="436">
        <v>3258511302.0299964</v>
      </c>
      <c r="E20" s="436">
        <v>3258511302.0299964</v>
      </c>
      <c r="F20" s="436">
        <v>0</v>
      </c>
      <c r="G20" s="436">
        <v>0</v>
      </c>
      <c r="H20" s="436">
        <v>66734995.739999965</v>
      </c>
      <c r="I20" s="436">
        <v>59974870.409999974</v>
      </c>
      <c r="J20" s="436">
        <v>6760125.3299999991</v>
      </c>
      <c r="K20" s="436">
        <v>0</v>
      </c>
      <c r="L20" s="436">
        <v>26678595.539999999</v>
      </c>
      <c r="M20" s="436">
        <v>12634210.310000001</v>
      </c>
      <c r="N20" s="436">
        <v>2012527.8999999997</v>
      </c>
      <c r="O20" s="436">
        <v>1840908.2399999998</v>
      </c>
      <c r="P20" s="436">
        <v>4606905.2400000021</v>
      </c>
      <c r="Q20" s="436">
        <v>3733203.88</v>
      </c>
      <c r="R20" s="436">
        <v>1850839.9700000002</v>
      </c>
      <c r="S20" s="436">
        <v>0</v>
      </c>
      <c r="T20" s="479"/>
      <c r="U20" s="436"/>
      <c r="V20" s="436"/>
      <c r="W20" s="436"/>
      <c r="X20" s="436"/>
      <c r="Y20" s="436"/>
      <c r="Z20" s="436"/>
      <c r="AA20" s="478"/>
    </row>
    <row r="21" spans="1:27">
      <c r="A21" s="481">
        <v>1.4</v>
      </c>
      <c r="B21" s="480" t="s">
        <v>500</v>
      </c>
      <c r="C21" s="499">
        <v>59015905.300000004</v>
      </c>
      <c r="D21" s="436">
        <v>57773461.020000003</v>
      </c>
      <c r="E21" s="436">
        <v>57773461.020000003</v>
      </c>
      <c r="F21" s="436">
        <v>0</v>
      </c>
      <c r="G21" s="436">
        <v>0</v>
      </c>
      <c r="H21" s="436">
        <v>820701.45000000007</v>
      </c>
      <c r="I21" s="436">
        <v>820701.45000000007</v>
      </c>
      <c r="J21" s="436">
        <v>0</v>
      </c>
      <c r="K21" s="436">
        <v>0</v>
      </c>
      <c r="L21" s="436">
        <v>421742.82999999996</v>
      </c>
      <c r="M21" s="436">
        <v>170600.86</v>
      </c>
      <c r="N21" s="436">
        <v>0</v>
      </c>
      <c r="O21" s="436">
        <v>251141.97</v>
      </c>
      <c r="P21" s="436">
        <v>0</v>
      </c>
      <c r="Q21" s="436">
        <v>0</v>
      </c>
      <c r="R21" s="436">
        <v>0</v>
      </c>
      <c r="S21" s="436">
        <v>0</v>
      </c>
      <c r="T21" s="479"/>
      <c r="U21" s="436"/>
      <c r="V21" s="436"/>
      <c r="W21" s="436"/>
      <c r="X21" s="436"/>
      <c r="Y21" s="436"/>
      <c r="Z21" s="436"/>
      <c r="AA21" s="478"/>
    </row>
    <row r="22" spans="1:27" ht="13.5" thickBot="1">
      <c r="A22" s="477">
        <v>1.5</v>
      </c>
      <c r="B22" s="476" t="s">
        <v>501</v>
      </c>
      <c r="C22" s="534">
        <v>0</v>
      </c>
      <c r="D22" s="535">
        <v>0</v>
      </c>
      <c r="E22" s="535">
        <v>0</v>
      </c>
      <c r="F22" s="535">
        <v>0</v>
      </c>
      <c r="G22" s="535">
        <v>0</v>
      </c>
      <c r="H22" s="535">
        <v>0</v>
      </c>
      <c r="I22" s="535">
        <v>0</v>
      </c>
      <c r="J22" s="535">
        <v>0</v>
      </c>
      <c r="K22" s="535">
        <v>0</v>
      </c>
      <c r="L22" s="535">
        <v>0</v>
      </c>
      <c r="M22" s="535">
        <v>0</v>
      </c>
      <c r="N22" s="535">
        <v>0</v>
      </c>
      <c r="O22" s="535">
        <v>0</v>
      </c>
      <c r="P22" s="535">
        <v>0</v>
      </c>
      <c r="Q22" s="535">
        <v>0</v>
      </c>
      <c r="R22" s="535">
        <v>0</v>
      </c>
      <c r="S22" s="535">
        <v>0</v>
      </c>
      <c r="T22" s="475"/>
      <c r="U22" s="474"/>
      <c r="V22" s="474"/>
      <c r="W22" s="474"/>
      <c r="X22" s="474"/>
      <c r="Y22" s="474"/>
      <c r="Z22" s="474"/>
      <c r="AA22" s="473"/>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40625" defaultRowHeight="12.75"/>
  <cols>
    <col min="1" max="1" width="11.85546875" style="447" bestFit="1" customWidth="1"/>
    <col min="2" max="2" width="93.42578125" style="447" customWidth="1"/>
    <col min="3" max="3" width="14.5703125" style="447" customWidth="1"/>
    <col min="4" max="5" width="16.140625" style="447" customWidth="1"/>
    <col min="6" max="6" width="16.140625" style="466" customWidth="1"/>
    <col min="7" max="7" width="25.28515625" style="466" customWidth="1"/>
    <col min="8" max="8" width="16.140625" style="447" customWidth="1"/>
    <col min="9" max="11" width="16.140625" style="466" customWidth="1"/>
    <col min="12" max="12" width="26.28515625" style="466" customWidth="1"/>
    <col min="13" max="16384" width="9.140625" style="447"/>
  </cols>
  <sheetData>
    <row r="1" spans="1:12" ht="13.5">
      <c r="A1" s="348" t="s">
        <v>30</v>
      </c>
      <c r="B1" s="433" t="str">
        <f>Info!C2</f>
        <v>Terabank</v>
      </c>
      <c r="F1" s="447"/>
      <c r="G1" s="447"/>
      <c r="I1" s="447"/>
      <c r="J1" s="447"/>
      <c r="K1" s="447"/>
      <c r="L1" s="447"/>
    </row>
    <row r="2" spans="1:12">
      <c r="A2" s="348" t="s">
        <v>31</v>
      </c>
      <c r="B2" s="432">
        <f>'1. key ratios'!B2</f>
        <v>45199</v>
      </c>
      <c r="F2" s="447"/>
      <c r="G2" s="447"/>
      <c r="I2" s="447"/>
      <c r="J2" s="447"/>
      <c r="K2" s="447"/>
      <c r="L2" s="447"/>
    </row>
    <row r="3" spans="1:12">
      <c r="A3" s="349" t="s">
        <v>502</v>
      </c>
      <c r="F3" s="447"/>
      <c r="G3" s="447"/>
      <c r="I3" s="447"/>
      <c r="J3" s="447"/>
      <c r="K3" s="447"/>
      <c r="L3" s="447"/>
    </row>
    <row r="4" spans="1:12">
      <c r="F4" s="447"/>
      <c r="G4" s="447"/>
      <c r="I4" s="447"/>
      <c r="J4" s="447"/>
      <c r="K4" s="447"/>
      <c r="L4" s="447"/>
    </row>
    <row r="5" spans="1:12" ht="37.5" customHeight="1">
      <c r="A5" s="603" t="s">
        <v>519</v>
      </c>
      <c r="B5" s="604"/>
      <c r="C5" s="649" t="s">
        <v>503</v>
      </c>
      <c r="D5" s="650"/>
      <c r="E5" s="650"/>
      <c r="F5" s="650"/>
      <c r="G5" s="650"/>
      <c r="H5" s="649" t="s">
        <v>663</v>
      </c>
      <c r="I5" s="651"/>
      <c r="J5" s="651"/>
      <c r="K5" s="651"/>
      <c r="L5" s="652"/>
    </row>
    <row r="6" spans="1:12" ht="39.6" customHeight="1">
      <c r="A6" s="607"/>
      <c r="B6" s="608"/>
      <c r="C6" s="351"/>
      <c r="D6" s="445" t="s">
        <v>684</v>
      </c>
      <c r="E6" s="445" t="s">
        <v>683</v>
      </c>
      <c r="F6" s="445" t="s">
        <v>682</v>
      </c>
      <c r="G6" s="445" t="s">
        <v>681</v>
      </c>
      <c r="H6" s="467"/>
      <c r="I6" s="445" t="s">
        <v>684</v>
      </c>
      <c r="J6" s="445" t="s">
        <v>683</v>
      </c>
      <c r="K6" s="445" t="s">
        <v>682</v>
      </c>
      <c r="L6" s="445" t="s">
        <v>681</v>
      </c>
    </row>
    <row r="7" spans="1:12">
      <c r="A7" s="436">
        <v>1</v>
      </c>
      <c r="B7" s="451" t="s">
        <v>522</v>
      </c>
      <c r="C7" s="451">
        <v>69991973.649999872</v>
      </c>
      <c r="D7" s="451">
        <v>67502880.429999873</v>
      </c>
      <c r="E7" s="451">
        <v>939938.22000000009</v>
      </c>
      <c r="F7" s="451">
        <v>1549154.9999999998</v>
      </c>
      <c r="G7" s="451">
        <v>0</v>
      </c>
      <c r="H7" s="451">
        <v>1324579.44</v>
      </c>
      <c r="I7" s="451">
        <v>325958.1799999997</v>
      </c>
      <c r="J7" s="451">
        <v>84284.140000000014</v>
      </c>
      <c r="K7" s="451">
        <v>914337.12000000011</v>
      </c>
      <c r="L7" s="451">
        <v>0</v>
      </c>
    </row>
    <row r="8" spans="1:12">
      <c r="A8" s="436">
        <v>2</v>
      </c>
      <c r="B8" s="451" t="s">
        <v>435</v>
      </c>
      <c r="C8" s="451">
        <v>17109054.630000006</v>
      </c>
      <c r="D8" s="451">
        <v>15150758.220000004</v>
      </c>
      <c r="E8" s="451">
        <v>1170938.04</v>
      </c>
      <c r="F8" s="451">
        <v>787358.37000000023</v>
      </c>
      <c r="G8" s="451">
        <v>0</v>
      </c>
      <c r="H8" s="451">
        <v>496192.55</v>
      </c>
      <c r="I8" s="451">
        <v>69601.390000000029</v>
      </c>
      <c r="J8" s="451">
        <v>85956.51999999999</v>
      </c>
      <c r="K8" s="451">
        <v>340634.63999999996</v>
      </c>
      <c r="L8" s="451">
        <v>0</v>
      </c>
    </row>
    <row r="9" spans="1:12">
      <c r="A9" s="436">
        <v>3</v>
      </c>
      <c r="B9" s="451" t="s">
        <v>436</v>
      </c>
      <c r="C9" s="451">
        <v>23556585.650000002</v>
      </c>
      <c r="D9" s="451">
        <v>23556585.650000002</v>
      </c>
      <c r="E9" s="451">
        <v>0</v>
      </c>
      <c r="F9" s="451">
        <v>0</v>
      </c>
      <c r="G9" s="451">
        <v>0</v>
      </c>
      <c r="H9" s="451">
        <v>199.9</v>
      </c>
      <c r="I9" s="451">
        <v>199.9</v>
      </c>
      <c r="J9" s="451">
        <v>0</v>
      </c>
      <c r="K9" s="451">
        <v>0</v>
      </c>
      <c r="L9" s="451">
        <v>0</v>
      </c>
    </row>
    <row r="10" spans="1:12">
      <c r="A10" s="436">
        <v>4</v>
      </c>
      <c r="B10" s="451" t="s">
        <v>523</v>
      </c>
      <c r="C10" s="451">
        <v>103064694.91999993</v>
      </c>
      <c r="D10" s="451">
        <v>97297092.36999993</v>
      </c>
      <c r="E10" s="451">
        <v>4871273.91</v>
      </c>
      <c r="F10" s="451">
        <v>896328.64</v>
      </c>
      <c r="G10" s="451">
        <v>0</v>
      </c>
      <c r="H10" s="451">
        <v>758184</v>
      </c>
      <c r="I10" s="451">
        <v>259338.95000000007</v>
      </c>
      <c r="J10" s="451">
        <v>302843.59000000003</v>
      </c>
      <c r="K10" s="451">
        <v>196001.46</v>
      </c>
      <c r="L10" s="451">
        <v>0</v>
      </c>
    </row>
    <row r="11" spans="1:12">
      <c r="A11" s="436">
        <v>5</v>
      </c>
      <c r="B11" s="451" t="s">
        <v>437</v>
      </c>
      <c r="C11" s="451">
        <v>80637202.980000049</v>
      </c>
      <c r="D11" s="451">
        <v>71055941.330000058</v>
      </c>
      <c r="E11" s="451">
        <v>7371861.0499999998</v>
      </c>
      <c r="F11" s="451">
        <v>2209400.6</v>
      </c>
      <c r="G11" s="451">
        <v>0</v>
      </c>
      <c r="H11" s="451">
        <v>1710940.8599999999</v>
      </c>
      <c r="I11" s="451">
        <v>286740.68999999994</v>
      </c>
      <c r="J11" s="451">
        <v>545550.96</v>
      </c>
      <c r="K11" s="451">
        <v>878649.21</v>
      </c>
      <c r="L11" s="451">
        <v>0</v>
      </c>
    </row>
    <row r="12" spans="1:12">
      <c r="A12" s="436">
        <v>6</v>
      </c>
      <c r="B12" s="451" t="s">
        <v>438</v>
      </c>
      <c r="C12" s="451">
        <v>32260049.576161623</v>
      </c>
      <c r="D12" s="451">
        <v>22632556.186161622</v>
      </c>
      <c r="E12" s="451">
        <v>7950707.6800000006</v>
      </c>
      <c r="F12" s="451">
        <v>1676785.7100000002</v>
      </c>
      <c r="G12" s="451">
        <v>0</v>
      </c>
      <c r="H12" s="451">
        <v>1621269.924525908</v>
      </c>
      <c r="I12" s="451">
        <v>91361.974525907979</v>
      </c>
      <c r="J12" s="451">
        <v>889482.58000000007</v>
      </c>
      <c r="K12" s="451">
        <v>640425.36999999988</v>
      </c>
      <c r="L12" s="451">
        <v>0</v>
      </c>
    </row>
    <row r="13" spans="1:12">
      <c r="A13" s="436">
        <v>7</v>
      </c>
      <c r="B13" s="451" t="s">
        <v>439</v>
      </c>
      <c r="C13" s="451">
        <v>83271502.458024204</v>
      </c>
      <c r="D13" s="451">
        <v>74682808.828024209</v>
      </c>
      <c r="E13" s="451">
        <v>6583351.3599999994</v>
      </c>
      <c r="F13" s="451">
        <v>2005342.27</v>
      </c>
      <c r="G13" s="451">
        <v>0</v>
      </c>
      <c r="H13" s="451">
        <v>1530492.4035552032</v>
      </c>
      <c r="I13" s="451">
        <v>247239.46355520323</v>
      </c>
      <c r="J13" s="451">
        <v>432654.23</v>
      </c>
      <c r="K13" s="451">
        <v>850598.71</v>
      </c>
      <c r="L13" s="451">
        <v>0</v>
      </c>
    </row>
    <row r="14" spans="1:12">
      <c r="A14" s="436">
        <v>8</v>
      </c>
      <c r="B14" s="451" t="s">
        <v>440</v>
      </c>
      <c r="C14" s="451">
        <v>57380626.830000058</v>
      </c>
      <c r="D14" s="451">
        <v>49416679.180000059</v>
      </c>
      <c r="E14" s="451">
        <v>5874791.0999999996</v>
      </c>
      <c r="F14" s="451">
        <v>2089156.5500000003</v>
      </c>
      <c r="G14" s="451">
        <v>0</v>
      </c>
      <c r="H14" s="451">
        <v>1200821.02</v>
      </c>
      <c r="I14" s="451">
        <v>255344.49000000002</v>
      </c>
      <c r="J14" s="451">
        <v>153710.88</v>
      </c>
      <c r="K14" s="451">
        <v>791765.65</v>
      </c>
      <c r="L14" s="451">
        <v>0</v>
      </c>
    </row>
    <row r="15" spans="1:12">
      <c r="A15" s="436">
        <v>9</v>
      </c>
      <c r="B15" s="451" t="s">
        <v>441</v>
      </c>
      <c r="C15" s="451">
        <v>30753615.149999995</v>
      </c>
      <c r="D15" s="451">
        <v>30482789.739999995</v>
      </c>
      <c r="E15" s="451">
        <v>267744.3</v>
      </c>
      <c r="F15" s="451">
        <v>3081.11</v>
      </c>
      <c r="G15" s="451">
        <v>0</v>
      </c>
      <c r="H15" s="451">
        <v>143429.06</v>
      </c>
      <c r="I15" s="451">
        <v>110160.84</v>
      </c>
      <c r="J15" s="451">
        <v>30187.11</v>
      </c>
      <c r="K15" s="451">
        <v>3081.11</v>
      </c>
      <c r="L15" s="451">
        <v>0</v>
      </c>
    </row>
    <row r="16" spans="1:12">
      <c r="A16" s="436">
        <v>10</v>
      </c>
      <c r="B16" s="451" t="s">
        <v>442</v>
      </c>
      <c r="C16" s="451">
        <v>14366427.800000001</v>
      </c>
      <c r="D16" s="451">
        <v>13337469.700000001</v>
      </c>
      <c r="E16" s="451">
        <v>150137.50999999998</v>
      </c>
      <c r="F16" s="451">
        <v>878820.59</v>
      </c>
      <c r="G16" s="451">
        <v>0</v>
      </c>
      <c r="H16" s="451">
        <v>656218.04999999993</v>
      </c>
      <c r="I16" s="451">
        <v>58110.06</v>
      </c>
      <c r="J16" s="451">
        <v>10528.650000000001</v>
      </c>
      <c r="K16" s="451">
        <v>587579.34</v>
      </c>
      <c r="L16" s="451">
        <v>0</v>
      </c>
    </row>
    <row r="17" spans="1:12">
      <c r="A17" s="436">
        <v>11</v>
      </c>
      <c r="B17" s="451" t="s">
        <v>443</v>
      </c>
      <c r="C17" s="451">
        <v>10648939.120000003</v>
      </c>
      <c r="D17" s="451">
        <v>9394053.0500000026</v>
      </c>
      <c r="E17" s="451">
        <v>452953.01999999996</v>
      </c>
      <c r="F17" s="451">
        <v>801933.04999999993</v>
      </c>
      <c r="G17" s="451">
        <v>0</v>
      </c>
      <c r="H17" s="451">
        <v>385443.89</v>
      </c>
      <c r="I17" s="451">
        <v>51661.039999999994</v>
      </c>
      <c r="J17" s="451">
        <v>32694.039999999997</v>
      </c>
      <c r="K17" s="451">
        <v>301088.81</v>
      </c>
      <c r="L17" s="451">
        <v>0</v>
      </c>
    </row>
    <row r="18" spans="1:12">
      <c r="A18" s="436">
        <v>12</v>
      </c>
      <c r="B18" s="451" t="s">
        <v>444</v>
      </c>
      <c r="C18" s="451">
        <v>79796793.029999956</v>
      </c>
      <c r="D18" s="451">
        <v>73006475.769999966</v>
      </c>
      <c r="E18" s="451">
        <v>2292124.7999999993</v>
      </c>
      <c r="F18" s="451">
        <v>4498192.46</v>
      </c>
      <c r="G18" s="451">
        <v>0</v>
      </c>
      <c r="H18" s="451">
        <v>2641448.35</v>
      </c>
      <c r="I18" s="451">
        <v>369159.92000000016</v>
      </c>
      <c r="J18" s="451">
        <v>159323.41000000006</v>
      </c>
      <c r="K18" s="451">
        <v>2112965.02</v>
      </c>
      <c r="L18" s="451">
        <v>0</v>
      </c>
    </row>
    <row r="19" spans="1:12">
      <c r="A19" s="436">
        <v>13</v>
      </c>
      <c r="B19" s="451" t="s">
        <v>445</v>
      </c>
      <c r="C19" s="451">
        <v>26323531.869999994</v>
      </c>
      <c r="D19" s="451">
        <v>25134996.469999995</v>
      </c>
      <c r="E19" s="451">
        <v>266419.7</v>
      </c>
      <c r="F19" s="451">
        <v>922115.69999999984</v>
      </c>
      <c r="G19" s="451">
        <v>0</v>
      </c>
      <c r="H19" s="451">
        <v>621215.81000000006</v>
      </c>
      <c r="I19" s="451">
        <v>130016.48000000003</v>
      </c>
      <c r="J19" s="451">
        <v>31014.519999999997</v>
      </c>
      <c r="K19" s="451">
        <v>460184.81</v>
      </c>
      <c r="L19" s="451">
        <v>0</v>
      </c>
    </row>
    <row r="20" spans="1:12">
      <c r="A20" s="436">
        <v>14</v>
      </c>
      <c r="B20" s="451" t="s">
        <v>446</v>
      </c>
      <c r="C20" s="451">
        <v>108943005.17000008</v>
      </c>
      <c r="D20" s="451">
        <v>94750411.340000078</v>
      </c>
      <c r="E20" s="451">
        <v>9713689.1899999976</v>
      </c>
      <c r="F20" s="451">
        <v>4478904.6400000006</v>
      </c>
      <c r="G20" s="451">
        <v>0</v>
      </c>
      <c r="H20" s="451">
        <v>3166381.26</v>
      </c>
      <c r="I20" s="451">
        <v>276049.37</v>
      </c>
      <c r="J20" s="451">
        <v>653044.14000000013</v>
      </c>
      <c r="K20" s="451">
        <v>2237287.7499999995</v>
      </c>
      <c r="L20" s="451">
        <v>0</v>
      </c>
    </row>
    <row r="21" spans="1:12">
      <c r="A21" s="436">
        <v>15</v>
      </c>
      <c r="B21" s="451" t="s">
        <v>447</v>
      </c>
      <c r="C21" s="451">
        <v>34560803.670000009</v>
      </c>
      <c r="D21" s="451">
        <v>28938790.010000009</v>
      </c>
      <c r="E21" s="451">
        <v>4745631.5500000007</v>
      </c>
      <c r="F21" s="451">
        <v>876382.10999999987</v>
      </c>
      <c r="G21" s="451">
        <v>0</v>
      </c>
      <c r="H21" s="451">
        <v>489250.87999999995</v>
      </c>
      <c r="I21" s="451">
        <v>104990.74000000003</v>
      </c>
      <c r="J21" s="451">
        <v>74508.100000000006</v>
      </c>
      <c r="K21" s="451">
        <v>309752.03999999992</v>
      </c>
      <c r="L21" s="451">
        <v>0</v>
      </c>
    </row>
    <row r="22" spans="1:12">
      <c r="A22" s="436">
        <v>16</v>
      </c>
      <c r="B22" s="451" t="s">
        <v>448</v>
      </c>
      <c r="C22" s="451">
        <v>349394.87</v>
      </c>
      <c r="D22" s="451">
        <v>349394.87</v>
      </c>
      <c r="E22" s="451">
        <v>0</v>
      </c>
      <c r="F22" s="451">
        <v>0</v>
      </c>
      <c r="G22" s="451">
        <v>0</v>
      </c>
      <c r="H22" s="451">
        <v>1028.5</v>
      </c>
      <c r="I22" s="451">
        <v>1028.5</v>
      </c>
      <c r="J22" s="451">
        <v>0</v>
      </c>
      <c r="K22" s="451">
        <v>0</v>
      </c>
      <c r="L22" s="451">
        <v>0</v>
      </c>
    </row>
    <row r="23" spans="1:12">
      <c r="A23" s="436">
        <v>17</v>
      </c>
      <c r="B23" s="451" t="s">
        <v>526</v>
      </c>
      <c r="C23" s="451">
        <v>5279221.7299999995</v>
      </c>
      <c r="D23" s="451">
        <v>4365556.0599999996</v>
      </c>
      <c r="E23" s="451">
        <v>912770.4</v>
      </c>
      <c r="F23" s="451">
        <v>895.27</v>
      </c>
      <c r="G23" s="451">
        <v>0</v>
      </c>
      <c r="H23" s="451">
        <v>92826.36</v>
      </c>
      <c r="I23" s="451">
        <v>18560.939999999999</v>
      </c>
      <c r="J23" s="451">
        <v>73878.19</v>
      </c>
      <c r="K23" s="451">
        <v>387.23</v>
      </c>
      <c r="L23" s="451">
        <v>0</v>
      </c>
    </row>
    <row r="24" spans="1:12">
      <c r="A24" s="436">
        <v>18</v>
      </c>
      <c r="B24" s="451" t="s">
        <v>449</v>
      </c>
      <c r="C24" s="451">
        <v>15665673.890000001</v>
      </c>
      <c r="D24" s="451">
        <v>15658023.950000001</v>
      </c>
      <c r="E24" s="451">
        <v>0</v>
      </c>
      <c r="F24" s="451">
        <v>7649.94</v>
      </c>
      <c r="G24" s="451">
        <v>0</v>
      </c>
      <c r="H24" s="451">
        <v>20633.719999999998</v>
      </c>
      <c r="I24" s="451">
        <v>12983.779999999997</v>
      </c>
      <c r="J24" s="451">
        <v>0</v>
      </c>
      <c r="K24" s="451">
        <v>7649.94</v>
      </c>
      <c r="L24" s="451">
        <v>0</v>
      </c>
    </row>
    <row r="25" spans="1:12">
      <c r="A25" s="436">
        <v>19</v>
      </c>
      <c r="B25" s="451" t="s">
        <v>450</v>
      </c>
      <c r="C25" s="451">
        <v>2007039.6699999997</v>
      </c>
      <c r="D25" s="451">
        <v>1955750.9999999998</v>
      </c>
      <c r="E25" s="451">
        <v>0</v>
      </c>
      <c r="F25" s="451">
        <v>51288.67</v>
      </c>
      <c r="G25" s="451">
        <v>0</v>
      </c>
      <c r="H25" s="451">
        <v>31476.649999999998</v>
      </c>
      <c r="I25" s="451">
        <v>13492.539999999997</v>
      </c>
      <c r="J25" s="451">
        <v>0</v>
      </c>
      <c r="K25" s="451">
        <v>17984.11</v>
      </c>
      <c r="L25" s="451">
        <v>0</v>
      </c>
    </row>
    <row r="26" spans="1:12">
      <c r="A26" s="436">
        <v>20</v>
      </c>
      <c r="B26" s="451" t="s">
        <v>525</v>
      </c>
      <c r="C26" s="451">
        <v>34955962.309999973</v>
      </c>
      <c r="D26" s="451">
        <v>34627065.299999967</v>
      </c>
      <c r="E26" s="451">
        <v>157918.66999999998</v>
      </c>
      <c r="F26" s="451">
        <v>170978.33999999997</v>
      </c>
      <c r="G26" s="451">
        <v>0</v>
      </c>
      <c r="H26" s="451">
        <v>256151.5199999999</v>
      </c>
      <c r="I26" s="451">
        <v>118777.67999999993</v>
      </c>
      <c r="J26" s="451">
        <v>10138.84</v>
      </c>
      <c r="K26" s="451">
        <v>127234.99999999999</v>
      </c>
      <c r="L26" s="451">
        <v>0</v>
      </c>
    </row>
    <row r="27" spans="1:12">
      <c r="A27" s="436">
        <v>21</v>
      </c>
      <c r="B27" s="451" t="s">
        <v>451</v>
      </c>
      <c r="C27" s="451">
        <v>4710477.2600000007</v>
      </c>
      <c r="D27" s="451">
        <v>4297519.0900000008</v>
      </c>
      <c r="E27" s="451">
        <v>283964.86</v>
      </c>
      <c r="F27" s="451">
        <v>128993.31</v>
      </c>
      <c r="G27" s="451">
        <v>0</v>
      </c>
      <c r="H27" s="451">
        <v>108362.85</v>
      </c>
      <c r="I27" s="451">
        <v>14915.429999999997</v>
      </c>
      <c r="J27" s="451">
        <v>19282.810000000001</v>
      </c>
      <c r="K27" s="451">
        <v>74164.61</v>
      </c>
      <c r="L27" s="451">
        <v>0</v>
      </c>
    </row>
    <row r="28" spans="1:12">
      <c r="A28" s="436">
        <v>22</v>
      </c>
      <c r="B28" s="451" t="s">
        <v>452</v>
      </c>
      <c r="C28" s="451">
        <v>1501362.1</v>
      </c>
      <c r="D28" s="451">
        <v>923345.45</v>
      </c>
      <c r="E28" s="451">
        <v>763.88</v>
      </c>
      <c r="F28" s="451">
        <v>577252.77</v>
      </c>
      <c r="G28" s="451">
        <v>0</v>
      </c>
      <c r="H28" s="451">
        <v>346781.72</v>
      </c>
      <c r="I28" s="451">
        <v>4146.34</v>
      </c>
      <c r="J28" s="451">
        <v>72.83</v>
      </c>
      <c r="K28" s="451">
        <v>342562.55</v>
      </c>
      <c r="L28" s="451">
        <v>0</v>
      </c>
    </row>
    <row r="29" spans="1:12">
      <c r="A29" s="436">
        <v>23</v>
      </c>
      <c r="B29" s="451" t="s">
        <v>453</v>
      </c>
      <c r="C29" s="451">
        <v>160760771.48722655</v>
      </c>
      <c r="D29" s="451">
        <v>150138951.52722654</v>
      </c>
      <c r="E29" s="451">
        <v>5946161.4100000001</v>
      </c>
      <c r="F29" s="451">
        <v>4675658.549999997</v>
      </c>
      <c r="G29" s="451">
        <v>0</v>
      </c>
      <c r="H29" s="451">
        <v>3476716.8132382655</v>
      </c>
      <c r="I29" s="451">
        <v>723792.33323826501</v>
      </c>
      <c r="J29" s="451">
        <v>494746.16999999993</v>
      </c>
      <c r="K29" s="451">
        <v>2258178.3100000005</v>
      </c>
      <c r="L29" s="451">
        <v>0</v>
      </c>
    </row>
    <row r="30" spans="1:12">
      <c r="A30" s="436">
        <v>24</v>
      </c>
      <c r="B30" s="451" t="s">
        <v>524</v>
      </c>
      <c r="C30" s="451">
        <v>160207189.50999981</v>
      </c>
      <c r="D30" s="451">
        <v>151856154.39999983</v>
      </c>
      <c r="E30" s="451">
        <v>4925410.3800000008</v>
      </c>
      <c r="F30" s="451">
        <v>3425624.7299999995</v>
      </c>
      <c r="G30" s="451">
        <v>0</v>
      </c>
      <c r="H30" s="451">
        <v>3609026.3599999985</v>
      </c>
      <c r="I30" s="451">
        <v>936666.99999999884</v>
      </c>
      <c r="J30" s="451">
        <v>624506.51000000013</v>
      </c>
      <c r="K30" s="451">
        <v>2047852.8499999999</v>
      </c>
      <c r="L30" s="451">
        <v>0</v>
      </c>
    </row>
    <row r="31" spans="1:12">
      <c r="A31" s="436">
        <v>25</v>
      </c>
      <c r="B31" s="451" t="s">
        <v>454</v>
      </c>
      <c r="C31" s="451">
        <v>55541446.43</v>
      </c>
      <c r="D31" s="451">
        <v>51921110.689999998</v>
      </c>
      <c r="E31" s="451">
        <v>682823.25000000012</v>
      </c>
      <c r="F31" s="451">
        <v>2937512.49</v>
      </c>
      <c r="G31" s="451">
        <v>0</v>
      </c>
      <c r="H31" s="451">
        <v>1629304.54</v>
      </c>
      <c r="I31" s="451">
        <v>177040.85000000012</v>
      </c>
      <c r="J31" s="451">
        <v>94405.959999999977</v>
      </c>
      <c r="K31" s="451">
        <v>1357857.73</v>
      </c>
      <c r="L31" s="451">
        <v>0</v>
      </c>
    </row>
    <row r="32" spans="1:12">
      <c r="A32" s="436">
        <v>26</v>
      </c>
      <c r="B32" s="451" t="s">
        <v>521</v>
      </c>
      <c r="C32" s="451">
        <v>41352596.610000104</v>
      </c>
      <c r="D32" s="451">
        <v>35374547.520000108</v>
      </c>
      <c r="E32" s="451">
        <v>2815946.2500000005</v>
      </c>
      <c r="F32" s="451">
        <v>3162102.84</v>
      </c>
      <c r="G32" s="451">
        <v>0</v>
      </c>
      <c r="H32" s="451">
        <v>1971745.5900000005</v>
      </c>
      <c r="I32" s="451">
        <v>128414.20000000003</v>
      </c>
      <c r="J32" s="451">
        <v>186877.07</v>
      </c>
      <c r="K32" s="451">
        <v>1656454.3200000005</v>
      </c>
      <c r="L32" s="451">
        <v>0</v>
      </c>
    </row>
    <row r="33" spans="1:12">
      <c r="A33" s="436">
        <v>27</v>
      </c>
      <c r="B33" s="505" t="s">
        <v>64</v>
      </c>
      <c r="C33" s="451">
        <v>1254995942.371412</v>
      </c>
      <c r="D33" s="451">
        <v>1147807708.1314125</v>
      </c>
      <c r="E33" s="451">
        <v>68377320.530000001</v>
      </c>
      <c r="F33" s="451">
        <v>38810913.709999993</v>
      </c>
      <c r="G33" s="451">
        <v>0</v>
      </c>
      <c r="H33" s="451">
        <v>28290122.021319378</v>
      </c>
      <c r="I33" s="451">
        <v>4785753.0813193759</v>
      </c>
      <c r="J33" s="451">
        <v>4989691.25</v>
      </c>
      <c r="K33" s="451">
        <v>18514677.689999998</v>
      </c>
      <c r="L33" s="451">
        <v>0</v>
      </c>
    </row>
    <row r="35" spans="1:12">
      <c r="B35" s="504"/>
      <c r="C35" s="504"/>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7109375" defaultRowHeight="12"/>
  <cols>
    <col min="1" max="1" width="11.85546875" style="506" bestFit="1" customWidth="1"/>
    <col min="2" max="2" width="68.7109375" style="506" customWidth="1"/>
    <col min="3" max="11" width="28.28515625" style="506" customWidth="1"/>
    <col min="12" max="16384" width="8.7109375" style="506"/>
  </cols>
  <sheetData>
    <row r="1" spans="1:11" s="447" customFormat="1" ht="13.5">
      <c r="A1" s="348" t="s">
        <v>30</v>
      </c>
      <c r="B1" s="433" t="str">
        <f>Info!C2</f>
        <v>Terabank</v>
      </c>
    </row>
    <row r="2" spans="1:11" s="447" customFormat="1" ht="12.75">
      <c r="A2" s="348" t="s">
        <v>31</v>
      </c>
      <c r="B2" s="432">
        <f>'1. key ratios'!B2</f>
        <v>45199</v>
      </c>
    </row>
    <row r="3" spans="1:11" s="447" customFormat="1" ht="12.75">
      <c r="A3" s="349" t="s">
        <v>504</v>
      </c>
    </row>
    <row r="4" spans="1:11">
      <c r="C4" s="510" t="s">
        <v>698</v>
      </c>
      <c r="D4" s="510" t="s">
        <v>697</v>
      </c>
      <c r="E4" s="510" t="s">
        <v>696</v>
      </c>
      <c r="F4" s="510" t="s">
        <v>695</v>
      </c>
      <c r="G4" s="510" t="s">
        <v>694</v>
      </c>
      <c r="H4" s="510" t="s">
        <v>693</v>
      </c>
      <c r="I4" s="510" t="s">
        <v>692</v>
      </c>
      <c r="J4" s="510" t="s">
        <v>691</v>
      </c>
      <c r="K4" s="510" t="s">
        <v>690</v>
      </c>
    </row>
    <row r="5" spans="1:11" ht="104.1" customHeight="1">
      <c r="A5" s="653" t="s">
        <v>689</v>
      </c>
      <c r="B5" s="654"/>
      <c r="C5" s="509" t="s">
        <v>505</v>
      </c>
      <c r="D5" s="509" t="s">
        <v>506</v>
      </c>
      <c r="E5" s="509" t="s">
        <v>507</v>
      </c>
      <c r="F5" s="509" t="s">
        <v>508</v>
      </c>
      <c r="G5" s="509" t="s">
        <v>509</v>
      </c>
      <c r="H5" s="509" t="s">
        <v>510</v>
      </c>
      <c r="I5" s="509" t="s">
        <v>511</v>
      </c>
      <c r="J5" s="509" t="s">
        <v>512</v>
      </c>
      <c r="K5" s="509" t="s">
        <v>513</v>
      </c>
    </row>
    <row r="6" spans="1:11" ht="12.75">
      <c r="A6" s="436">
        <v>1</v>
      </c>
      <c r="B6" s="436" t="s">
        <v>473</v>
      </c>
      <c r="C6" s="436">
        <v>26871217.459999997</v>
      </c>
      <c r="D6" s="436">
        <v>59015905.300000004</v>
      </c>
      <c r="E6" s="436">
        <v>0</v>
      </c>
      <c r="F6" s="436">
        <v>3583037.8200000003</v>
      </c>
      <c r="G6" s="436">
        <v>985075776.16999686</v>
      </c>
      <c r="H6" s="436">
        <v>0</v>
      </c>
      <c r="I6" s="436">
        <v>91893253.886614054</v>
      </c>
      <c r="J6" s="436">
        <v>13493026.050000006</v>
      </c>
      <c r="K6" s="436">
        <v>75063725.68480444</v>
      </c>
    </row>
    <row r="7" spans="1:11" ht="12.75">
      <c r="A7" s="436">
        <v>2</v>
      </c>
      <c r="B7" s="436" t="s">
        <v>514</v>
      </c>
      <c r="C7" s="436">
        <v>0</v>
      </c>
      <c r="D7" s="436">
        <v>0</v>
      </c>
      <c r="E7" s="436">
        <v>0</v>
      </c>
      <c r="F7" s="436">
        <v>0</v>
      </c>
      <c r="G7" s="436">
        <v>0</v>
      </c>
      <c r="H7" s="436">
        <v>0</v>
      </c>
      <c r="I7" s="436">
        <v>0</v>
      </c>
      <c r="J7" s="436">
        <v>0</v>
      </c>
      <c r="K7" s="436">
        <v>31144506.969999999</v>
      </c>
    </row>
    <row r="8" spans="1:11" ht="12.75">
      <c r="A8" s="436">
        <v>3</v>
      </c>
      <c r="B8" s="436" t="s">
        <v>481</v>
      </c>
      <c r="C8" s="436">
        <v>9454833.6699999981</v>
      </c>
      <c r="D8" s="436">
        <v>0</v>
      </c>
      <c r="E8" s="436">
        <v>0</v>
      </c>
      <c r="F8" s="436">
        <v>0</v>
      </c>
      <c r="G8" s="436">
        <v>20448964.199999984</v>
      </c>
      <c r="H8" s="436">
        <v>0</v>
      </c>
      <c r="I8" s="436">
        <v>6522166.1600000001</v>
      </c>
      <c r="J8" s="436">
        <v>468495.03529999993</v>
      </c>
      <c r="K8" s="436">
        <v>133673.78859999776</v>
      </c>
    </row>
    <row r="9" spans="1:11" ht="12.75">
      <c r="A9" s="436">
        <v>4</v>
      </c>
      <c r="B9" s="456" t="s">
        <v>515</v>
      </c>
      <c r="C9" s="436">
        <v>109429.08</v>
      </c>
      <c r="D9" s="436">
        <v>421742.82999999996</v>
      </c>
      <c r="E9" s="436">
        <v>0</v>
      </c>
      <c r="F9" s="436">
        <v>0</v>
      </c>
      <c r="G9" s="436">
        <v>31575176.780000012</v>
      </c>
      <c r="H9" s="436">
        <v>0</v>
      </c>
      <c r="I9" s="436">
        <v>3055739.04</v>
      </c>
      <c r="J9" s="436">
        <v>1034836.0900000002</v>
      </c>
      <c r="K9" s="436">
        <v>2613989.8899999782</v>
      </c>
    </row>
    <row r="10" spans="1:11" ht="12.75">
      <c r="A10" s="436">
        <v>5</v>
      </c>
      <c r="B10" s="456" t="s">
        <v>516</v>
      </c>
      <c r="C10" s="436">
        <v>0</v>
      </c>
      <c r="D10" s="436">
        <v>0</v>
      </c>
      <c r="E10" s="436">
        <v>0</v>
      </c>
      <c r="F10" s="436">
        <v>0</v>
      </c>
      <c r="G10" s="436">
        <v>0</v>
      </c>
      <c r="H10" s="436">
        <v>0</v>
      </c>
      <c r="I10" s="436">
        <v>0</v>
      </c>
      <c r="J10" s="436">
        <v>0</v>
      </c>
      <c r="K10" s="436">
        <v>0</v>
      </c>
    </row>
    <row r="11" spans="1:11" ht="12.75">
      <c r="A11" s="436">
        <v>6</v>
      </c>
      <c r="B11" s="456" t="s">
        <v>517</v>
      </c>
      <c r="C11" s="436">
        <v>37</v>
      </c>
      <c r="D11" s="436">
        <v>0</v>
      </c>
      <c r="E11" s="436">
        <v>0</v>
      </c>
      <c r="F11" s="436">
        <v>0</v>
      </c>
      <c r="G11" s="436">
        <v>431206.3</v>
      </c>
      <c r="H11" s="436">
        <v>0</v>
      </c>
      <c r="I11" s="436">
        <v>763326.99</v>
      </c>
      <c r="J11" s="436">
        <v>0</v>
      </c>
      <c r="K11" s="436">
        <v>49371.459999999963</v>
      </c>
    </row>
    <row r="13" spans="1:11" ht="15">
      <c r="B13" s="507"/>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7109375" defaultRowHeight="15"/>
  <cols>
    <col min="1" max="1" width="10" style="511" bestFit="1" customWidth="1"/>
    <col min="2" max="2" width="71.7109375" style="511" customWidth="1"/>
    <col min="3" max="3" width="10.5703125" style="511" bestFit="1" customWidth="1"/>
    <col min="4" max="7" width="15.5703125" style="511" customWidth="1"/>
    <col min="8" max="8" width="10.5703125" style="511" bestFit="1" customWidth="1"/>
    <col min="9" max="12" width="17.28515625" style="511" customWidth="1"/>
    <col min="13" max="13" width="10.5703125" style="511" bestFit="1" customWidth="1"/>
    <col min="14" max="17" width="16.140625" style="511" customWidth="1"/>
    <col min="18" max="18" width="12.28515625" style="511" bestFit="1" customWidth="1"/>
    <col min="19" max="19" width="46.85546875" style="511" bestFit="1" customWidth="1"/>
    <col min="20" max="20" width="43.42578125" style="511" bestFit="1" customWidth="1"/>
    <col min="21" max="21" width="45.85546875" style="511" bestFit="1" customWidth="1"/>
    <col min="22" max="22" width="43.42578125" style="511" bestFit="1" customWidth="1"/>
    <col min="23" max="16384" width="8.7109375" style="511"/>
  </cols>
  <sheetData>
    <row r="1" spans="1:22">
      <c r="A1" s="348" t="s">
        <v>30</v>
      </c>
      <c r="B1" s="433" t="str">
        <f>Info!C2</f>
        <v>Terabank</v>
      </c>
    </row>
    <row r="2" spans="1:22">
      <c r="A2" s="348" t="s">
        <v>31</v>
      </c>
      <c r="B2" s="432">
        <f>'1. key ratios'!B2</f>
        <v>45199</v>
      </c>
    </row>
    <row r="3" spans="1:22">
      <c r="A3" s="349" t="s">
        <v>532</v>
      </c>
      <c r="B3" s="447"/>
    </row>
    <row r="4" spans="1:22">
      <c r="A4" s="349"/>
      <c r="B4" s="447"/>
    </row>
    <row r="5" spans="1:22" ht="24" customHeight="1">
      <c r="A5" s="655" t="s">
        <v>533</v>
      </c>
      <c r="B5" s="656"/>
      <c r="C5" s="660" t="s">
        <v>699</v>
      </c>
      <c r="D5" s="660"/>
      <c r="E5" s="660"/>
      <c r="F5" s="660"/>
      <c r="G5" s="660"/>
      <c r="H5" s="660" t="s">
        <v>551</v>
      </c>
      <c r="I5" s="660"/>
      <c r="J5" s="660"/>
      <c r="K5" s="660"/>
      <c r="L5" s="660"/>
      <c r="M5" s="660" t="s">
        <v>663</v>
      </c>
      <c r="N5" s="660"/>
      <c r="O5" s="660"/>
      <c r="P5" s="660"/>
      <c r="Q5" s="660"/>
      <c r="R5" s="659" t="s">
        <v>534</v>
      </c>
      <c r="S5" s="659" t="s">
        <v>548</v>
      </c>
      <c r="T5" s="659" t="s">
        <v>549</v>
      </c>
      <c r="U5" s="659" t="s">
        <v>709</v>
      </c>
      <c r="V5" s="659" t="s">
        <v>710</v>
      </c>
    </row>
    <row r="6" spans="1:22" ht="36" customHeight="1">
      <c r="A6" s="657"/>
      <c r="B6" s="658"/>
      <c r="C6" s="520"/>
      <c r="D6" s="445" t="s">
        <v>684</v>
      </c>
      <c r="E6" s="445" t="s">
        <v>683</v>
      </c>
      <c r="F6" s="445" t="s">
        <v>682</v>
      </c>
      <c r="G6" s="445" t="s">
        <v>681</v>
      </c>
      <c r="H6" s="520"/>
      <c r="I6" s="445" t="s">
        <v>684</v>
      </c>
      <c r="J6" s="445" t="s">
        <v>683</v>
      </c>
      <c r="K6" s="445" t="s">
        <v>682</v>
      </c>
      <c r="L6" s="445" t="s">
        <v>681</v>
      </c>
      <c r="M6" s="520"/>
      <c r="N6" s="445" t="s">
        <v>684</v>
      </c>
      <c r="O6" s="445" t="s">
        <v>683</v>
      </c>
      <c r="P6" s="445" t="s">
        <v>682</v>
      </c>
      <c r="Q6" s="445" t="s">
        <v>681</v>
      </c>
      <c r="R6" s="659"/>
      <c r="S6" s="659"/>
      <c r="T6" s="659"/>
      <c r="U6" s="659"/>
      <c r="V6" s="659"/>
    </row>
    <row r="7" spans="1:22">
      <c r="A7" s="515">
        <v>1</v>
      </c>
      <c r="B7" s="519" t="s">
        <v>542</v>
      </c>
      <c r="C7" s="508">
        <v>40785509.070600003</v>
      </c>
      <c r="D7" s="508">
        <v>38049640.170600004</v>
      </c>
      <c r="E7" s="508">
        <v>1578510.8</v>
      </c>
      <c r="F7" s="508">
        <v>1157358.1000000001</v>
      </c>
      <c r="G7" s="508">
        <v>0</v>
      </c>
      <c r="H7" s="508">
        <v>41789773.737699963</v>
      </c>
      <c r="I7" s="508">
        <v>38765171.087699965</v>
      </c>
      <c r="J7" s="508">
        <v>1660757.26</v>
      </c>
      <c r="K7" s="508">
        <v>1363845.39</v>
      </c>
      <c r="L7" s="508">
        <v>0</v>
      </c>
      <c r="M7" s="508">
        <v>903662.60102432012</v>
      </c>
      <c r="N7" s="508">
        <v>128546.45532526</v>
      </c>
      <c r="O7" s="508">
        <v>179936.89082699001</v>
      </c>
      <c r="P7" s="508">
        <v>595179.25487207004</v>
      </c>
      <c r="Q7" s="508">
        <v>0</v>
      </c>
      <c r="R7" s="508">
        <v>3280</v>
      </c>
      <c r="S7" s="529">
        <v>0.38928415954283468</v>
      </c>
      <c r="T7" s="536">
        <v>0.46984050574037545</v>
      </c>
      <c r="U7" s="508">
        <v>0.37497101999999999</v>
      </c>
      <c r="V7" s="530">
        <v>24.757300000000001</v>
      </c>
    </row>
    <row r="8" spans="1:22">
      <c r="A8" s="515">
        <v>2</v>
      </c>
      <c r="B8" s="518" t="s">
        <v>541</v>
      </c>
      <c r="C8" s="508">
        <v>95819281.402899995</v>
      </c>
      <c r="D8" s="508">
        <v>90682407.764899999</v>
      </c>
      <c r="E8" s="508">
        <v>1477011.1707000001</v>
      </c>
      <c r="F8" s="508">
        <v>3659862.4673000001</v>
      </c>
      <c r="G8" s="508">
        <v>0</v>
      </c>
      <c r="H8" s="508">
        <v>96563208.138400018</v>
      </c>
      <c r="I8" s="508">
        <v>91189648.466100007</v>
      </c>
      <c r="J8" s="508">
        <v>1487777.8462</v>
      </c>
      <c r="K8" s="508">
        <v>3885781.8261000002</v>
      </c>
      <c r="L8" s="508">
        <v>0</v>
      </c>
      <c r="M8" s="508">
        <v>2919542.5572948102</v>
      </c>
      <c r="N8" s="508">
        <v>505970.01507423003</v>
      </c>
      <c r="O8" s="508">
        <v>156433.02717176001</v>
      </c>
      <c r="P8" s="508">
        <v>2257139.5150488201</v>
      </c>
      <c r="Q8" s="508">
        <v>0</v>
      </c>
      <c r="R8" s="508">
        <v>6588</v>
      </c>
      <c r="S8" s="529">
        <v>0.1331365982624069</v>
      </c>
      <c r="T8" s="536">
        <v>0.16040787992386793</v>
      </c>
      <c r="U8" s="508">
        <v>0.12799916</v>
      </c>
      <c r="V8" s="530">
        <v>50.665500000000002</v>
      </c>
    </row>
    <row r="9" spans="1:22">
      <c r="A9" s="515">
        <v>3</v>
      </c>
      <c r="B9" s="518" t="s">
        <v>540</v>
      </c>
      <c r="C9" s="508">
        <v>0</v>
      </c>
      <c r="D9" s="508">
        <v>0</v>
      </c>
      <c r="E9" s="508">
        <v>0</v>
      </c>
      <c r="F9" s="508">
        <v>0</v>
      </c>
      <c r="G9" s="508">
        <v>0</v>
      </c>
      <c r="H9" s="508">
        <v>0</v>
      </c>
      <c r="I9" s="508">
        <v>0</v>
      </c>
      <c r="J9" s="508">
        <v>0</v>
      </c>
      <c r="K9" s="508">
        <v>0</v>
      </c>
      <c r="L9" s="508">
        <v>0</v>
      </c>
      <c r="M9" s="508">
        <v>0</v>
      </c>
      <c r="N9" s="508">
        <v>0</v>
      </c>
      <c r="O9" s="508">
        <v>0</v>
      </c>
      <c r="P9" s="508">
        <v>0</v>
      </c>
      <c r="Q9" s="508">
        <v>0</v>
      </c>
      <c r="R9" s="508">
        <v>0</v>
      </c>
      <c r="S9" s="529" t="s">
        <v>723</v>
      </c>
      <c r="T9" s="536" t="s">
        <v>723</v>
      </c>
      <c r="U9" s="508">
        <v>0</v>
      </c>
      <c r="V9" s="530">
        <v>0</v>
      </c>
    </row>
    <row r="10" spans="1:22">
      <c r="A10" s="515">
        <v>4</v>
      </c>
      <c r="B10" s="518" t="s">
        <v>539</v>
      </c>
      <c r="C10" s="508">
        <v>18321.810000000001</v>
      </c>
      <c r="D10" s="508">
        <v>18321.810000000001</v>
      </c>
      <c r="E10" s="508">
        <v>0</v>
      </c>
      <c r="F10" s="508">
        <v>0</v>
      </c>
      <c r="G10" s="508">
        <v>0</v>
      </c>
      <c r="H10" s="508">
        <v>18321.810000000001</v>
      </c>
      <c r="I10" s="508">
        <v>18321.810000000001</v>
      </c>
      <c r="J10" s="508">
        <v>0</v>
      </c>
      <c r="K10" s="508">
        <v>0</v>
      </c>
      <c r="L10" s="508">
        <v>0</v>
      </c>
      <c r="M10" s="508">
        <v>164.60979950000001</v>
      </c>
      <c r="N10" s="508">
        <v>164.60979950000001</v>
      </c>
      <c r="O10" s="508">
        <v>0</v>
      </c>
      <c r="P10" s="508">
        <v>0</v>
      </c>
      <c r="Q10" s="508">
        <v>0</v>
      </c>
      <c r="R10" s="508">
        <v>18</v>
      </c>
      <c r="S10" s="529">
        <v>0</v>
      </c>
      <c r="T10" s="536">
        <v>0.2346847920787368</v>
      </c>
      <c r="U10" s="508">
        <v>0</v>
      </c>
      <c r="V10" s="530">
        <v>13.3164</v>
      </c>
    </row>
    <row r="11" spans="1:22">
      <c r="A11" s="515">
        <v>5</v>
      </c>
      <c r="B11" s="518" t="s">
        <v>538</v>
      </c>
      <c r="C11" s="508">
        <v>1899920.4319</v>
      </c>
      <c r="D11" s="508">
        <v>1737519.83</v>
      </c>
      <c r="E11" s="508">
        <v>26461.38</v>
      </c>
      <c r="F11" s="508">
        <v>135939.2219</v>
      </c>
      <c r="G11" s="508">
        <v>0</v>
      </c>
      <c r="H11" s="508">
        <v>1910668.7418999998</v>
      </c>
      <c r="I11" s="508">
        <v>1743109.75</v>
      </c>
      <c r="J11" s="508">
        <v>26863.13</v>
      </c>
      <c r="K11" s="508">
        <v>140695.86190000002</v>
      </c>
      <c r="L11" s="508">
        <v>0</v>
      </c>
      <c r="M11" s="508">
        <v>148915.90608138999</v>
      </c>
      <c r="N11" s="508">
        <v>21862.033554040001</v>
      </c>
      <c r="O11" s="508">
        <v>3501.3947901500001</v>
      </c>
      <c r="P11" s="508">
        <v>123552.4777372</v>
      </c>
      <c r="Q11" s="508">
        <v>0</v>
      </c>
      <c r="R11" s="508">
        <v>3021</v>
      </c>
      <c r="S11" s="529">
        <v>0.13655223323931337</v>
      </c>
      <c r="T11" s="536">
        <v>0.14549967049577006</v>
      </c>
      <c r="U11" s="508">
        <v>0.13413727</v>
      </c>
      <c r="V11" s="530">
        <v>25.3322</v>
      </c>
    </row>
    <row r="12" spans="1:22">
      <c r="A12" s="515">
        <v>6</v>
      </c>
      <c r="B12" s="518" t="s">
        <v>537</v>
      </c>
      <c r="C12" s="508">
        <v>2090137.4711</v>
      </c>
      <c r="D12" s="508">
        <v>1891787.4967</v>
      </c>
      <c r="E12" s="508">
        <v>78831.706800000014</v>
      </c>
      <c r="F12" s="508">
        <v>119518.26760000001</v>
      </c>
      <c r="G12" s="508">
        <v>0</v>
      </c>
      <c r="H12" s="508">
        <v>2143147.6741999998</v>
      </c>
      <c r="I12" s="508">
        <v>1914629.7434999999</v>
      </c>
      <c r="J12" s="508">
        <v>81185.999299999996</v>
      </c>
      <c r="K12" s="508">
        <v>147331.9314</v>
      </c>
      <c r="L12" s="508">
        <v>0</v>
      </c>
      <c r="M12" s="508">
        <v>176791.46655699</v>
      </c>
      <c r="N12" s="508">
        <v>32095.731870719999</v>
      </c>
      <c r="O12" s="508">
        <v>15338.408368010001</v>
      </c>
      <c r="P12" s="508">
        <v>129357.32631825999</v>
      </c>
      <c r="Q12" s="508">
        <v>0</v>
      </c>
      <c r="R12" s="508">
        <v>1653</v>
      </c>
      <c r="S12" s="529">
        <v>0.26271413081665579</v>
      </c>
      <c r="T12" s="536">
        <v>0.32926803476138961</v>
      </c>
      <c r="U12" s="508">
        <v>0.26830583000000002</v>
      </c>
      <c r="V12" s="530">
        <v>24.200800000000001</v>
      </c>
    </row>
    <row r="13" spans="1:22">
      <c r="A13" s="515">
        <v>7</v>
      </c>
      <c r="B13" s="518" t="s">
        <v>536</v>
      </c>
      <c r="C13" s="508">
        <v>98855545.850900009</v>
      </c>
      <c r="D13" s="508">
        <v>91299583.563700005</v>
      </c>
      <c r="E13" s="508">
        <v>5070322.4709000001</v>
      </c>
      <c r="F13" s="508">
        <v>2485639.8163000001</v>
      </c>
      <c r="G13" s="508">
        <v>0</v>
      </c>
      <c r="H13" s="508">
        <v>99581607.532800034</v>
      </c>
      <c r="I13" s="508">
        <v>91809440.495100036</v>
      </c>
      <c r="J13" s="508">
        <v>5097646.0645000003</v>
      </c>
      <c r="K13" s="508">
        <v>2674520.9732000004</v>
      </c>
      <c r="L13" s="508">
        <v>0</v>
      </c>
      <c r="M13" s="508">
        <v>1889027.1866850897</v>
      </c>
      <c r="N13" s="508">
        <v>203382.11294450998</v>
      </c>
      <c r="O13" s="508">
        <v>266526.18948191998</v>
      </c>
      <c r="P13" s="508">
        <v>1419118.8842586598</v>
      </c>
      <c r="Q13" s="508">
        <v>0</v>
      </c>
      <c r="R13" s="508">
        <v>1320</v>
      </c>
      <c r="S13" s="529">
        <v>0.10662315236188721</v>
      </c>
      <c r="T13" s="536">
        <v>0.11932766458142165</v>
      </c>
      <c r="U13" s="508">
        <v>0.11198998</v>
      </c>
      <c r="V13" s="530">
        <v>112.90309999999999</v>
      </c>
    </row>
    <row r="14" spans="1:22">
      <c r="A14" s="513">
        <v>7.1</v>
      </c>
      <c r="B14" s="512" t="s">
        <v>545</v>
      </c>
      <c r="C14" s="508">
        <v>74583035.31400001</v>
      </c>
      <c r="D14" s="508">
        <v>68317733.218400002</v>
      </c>
      <c r="E14" s="508">
        <v>4029631.8859000001</v>
      </c>
      <c r="F14" s="508">
        <v>2235670.2097</v>
      </c>
      <c r="G14" s="508">
        <v>0</v>
      </c>
      <c r="H14" s="508">
        <v>75146466.982000008</v>
      </c>
      <c r="I14" s="508">
        <v>68675382.827800021</v>
      </c>
      <c r="J14" s="508">
        <v>4047018.6447999999</v>
      </c>
      <c r="K14" s="508">
        <v>2424065.5094000003</v>
      </c>
      <c r="L14" s="508">
        <v>0</v>
      </c>
      <c r="M14" s="508">
        <v>1680153.2410533198</v>
      </c>
      <c r="N14" s="508">
        <v>147270.37045622998</v>
      </c>
      <c r="O14" s="508">
        <v>240250.82721557998</v>
      </c>
      <c r="P14" s="508">
        <v>1292632.0433815098</v>
      </c>
      <c r="Q14" s="508">
        <v>0</v>
      </c>
      <c r="R14" s="508">
        <v>904</v>
      </c>
      <c r="S14" s="529">
        <v>0.10678184429972286</v>
      </c>
      <c r="T14" s="536">
        <v>0.11968272630857728</v>
      </c>
      <c r="U14" s="508">
        <v>0.11007395</v>
      </c>
      <c r="V14" s="530">
        <v>114.1242</v>
      </c>
    </row>
    <row r="15" spans="1:22">
      <c r="A15" s="513">
        <v>7.2</v>
      </c>
      <c r="B15" s="512" t="s">
        <v>547</v>
      </c>
      <c r="C15" s="508">
        <v>15538499.7927</v>
      </c>
      <c r="D15" s="508">
        <v>14974711.8627</v>
      </c>
      <c r="E15" s="508">
        <v>396763.91</v>
      </c>
      <c r="F15" s="508">
        <v>167024.01999999999</v>
      </c>
      <c r="G15" s="508">
        <v>0</v>
      </c>
      <c r="H15" s="508">
        <v>15683268.938600011</v>
      </c>
      <c r="I15" s="508">
        <v>15115088.538600011</v>
      </c>
      <c r="J15" s="508">
        <v>400788.15</v>
      </c>
      <c r="K15" s="508">
        <v>167392.25</v>
      </c>
      <c r="L15" s="508">
        <v>0</v>
      </c>
      <c r="M15" s="508">
        <v>148135.91643429999</v>
      </c>
      <c r="N15" s="508">
        <v>34268.933600919998</v>
      </c>
      <c r="O15" s="508">
        <v>17676.64857012</v>
      </c>
      <c r="P15" s="508">
        <v>96190.334263259996</v>
      </c>
      <c r="Q15" s="508">
        <v>0</v>
      </c>
      <c r="R15" s="508">
        <v>287</v>
      </c>
      <c r="S15" s="529">
        <v>9.7943525916005664E-2</v>
      </c>
      <c r="T15" s="536">
        <v>0.10880841835544706</v>
      </c>
      <c r="U15" s="508">
        <v>0.11812974</v>
      </c>
      <c r="V15" s="530">
        <v>94.8857</v>
      </c>
    </row>
    <row r="16" spans="1:22">
      <c r="A16" s="513">
        <v>7.3</v>
      </c>
      <c r="B16" s="512" t="s">
        <v>544</v>
      </c>
      <c r="C16" s="508">
        <v>8734010.7442000005</v>
      </c>
      <c r="D16" s="508">
        <v>8007138.4825999998</v>
      </c>
      <c r="E16" s="508">
        <v>643926.67500000005</v>
      </c>
      <c r="F16" s="508">
        <v>82945.586599999995</v>
      </c>
      <c r="G16" s="508">
        <v>0</v>
      </c>
      <c r="H16" s="508">
        <v>8751871.6122000013</v>
      </c>
      <c r="I16" s="508">
        <v>8018969.1287000002</v>
      </c>
      <c r="J16" s="508">
        <v>649839.26970000006</v>
      </c>
      <c r="K16" s="508">
        <v>83063.213799999998</v>
      </c>
      <c r="L16" s="508">
        <v>0</v>
      </c>
      <c r="M16" s="508">
        <v>60738.029197470001</v>
      </c>
      <c r="N16" s="508">
        <v>21842.808887359999</v>
      </c>
      <c r="O16" s="508">
        <v>8598.7136962200002</v>
      </c>
      <c r="P16" s="508">
        <v>30296.50661389</v>
      </c>
      <c r="Q16" s="508">
        <v>0</v>
      </c>
      <c r="R16" s="508">
        <v>129</v>
      </c>
      <c r="S16" s="529">
        <v>0.11248294718732789</v>
      </c>
      <c r="T16" s="536">
        <v>0.12468035331338384</v>
      </c>
      <c r="U16" s="508">
        <v>0.11742861</v>
      </c>
      <c r="V16" s="530">
        <v>134.86189999999999</v>
      </c>
    </row>
    <row r="17" spans="1:22">
      <c r="A17" s="515">
        <v>8</v>
      </c>
      <c r="B17" s="518" t="s">
        <v>543</v>
      </c>
      <c r="C17" s="508">
        <v>0</v>
      </c>
      <c r="D17" s="508">
        <v>0</v>
      </c>
      <c r="E17" s="508">
        <v>0</v>
      </c>
      <c r="F17" s="508">
        <v>0</v>
      </c>
      <c r="G17" s="508">
        <v>0</v>
      </c>
      <c r="H17" s="508">
        <v>0</v>
      </c>
      <c r="I17" s="508">
        <v>0</v>
      </c>
      <c r="J17" s="508">
        <v>0</v>
      </c>
      <c r="K17" s="508">
        <v>0</v>
      </c>
      <c r="L17" s="508">
        <v>0</v>
      </c>
      <c r="M17" s="508">
        <v>0</v>
      </c>
      <c r="N17" s="508">
        <v>0</v>
      </c>
      <c r="O17" s="508">
        <v>0</v>
      </c>
      <c r="P17" s="508">
        <v>0</v>
      </c>
      <c r="Q17" s="508">
        <v>0</v>
      </c>
      <c r="R17" s="508">
        <v>0</v>
      </c>
      <c r="S17" s="529" t="s">
        <v>723</v>
      </c>
      <c r="T17" s="536" t="s">
        <v>723</v>
      </c>
      <c r="U17" s="508">
        <v>0</v>
      </c>
      <c r="V17" s="530">
        <v>0</v>
      </c>
    </row>
    <row r="18" spans="1:22">
      <c r="A18" s="517">
        <v>9</v>
      </c>
      <c r="B18" s="516" t="s">
        <v>535</v>
      </c>
      <c r="C18" s="508">
        <v>378637.49</v>
      </c>
      <c r="D18" s="508">
        <v>374995.79</v>
      </c>
      <c r="E18" s="508">
        <v>3641.7</v>
      </c>
      <c r="F18" s="508">
        <v>0</v>
      </c>
      <c r="G18" s="508">
        <v>0</v>
      </c>
      <c r="H18" s="508">
        <v>429070.17</v>
      </c>
      <c r="I18" s="508">
        <v>425059.13</v>
      </c>
      <c r="J18" s="508">
        <v>4011.04</v>
      </c>
      <c r="K18" s="508">
        <v>0</v>
      </c>
      <c r="L18" s="508">
        <v>0</v>
      </c>
      <c r="M18" s="508">
        <v>4026.4797193000004</v>
      </c>
      <c r="N18" s="508">
        <v>3460.1078234000001</v>
      </c>
      <c r="O18" s="508">
        <v>566.37189590000003</v>
      </c>
      <c r="P18" s="508">
        <v>0</v>
      </c>
      <c r="Q18" s="508">
        <v>0</v>
      </c>
      <c r="R18" s="508">
        <v>38</v>
      </c>
      <c r="S18" s="529">
        <v>0.11899999999999999</v>
      </c>
      <c r="T18" s="536">
        <v>0.11899999999999999</v>
      </c>
      <c r="U18" s="508">
        <v>0.10772266</v>
      </c>
      <c r="V18" s="530">
        <v>66.550899999999999</v>
      </c>
    </row>
    <row r="19" spans="1:22">
      <c r="A19" s="515">
        <v>10</v>
      </c>
      <c r="B19" s="514" t="s">
        <v>546</v>
      </c>
      <c r="C19" s="508">
        <v>239847353.52740002</v>
      </c>
      <c r="D19" s="508">
        <v>224054256.42590001</v>
      </c>
      <c r="E19" s="508">
        <v>8234779.2284000004</v>
      </c>
      <c r="F19" s="508">
        <v>7558317.8731000004</v>
      </c>
      <c r="G19" s="508">
        <v>0</v>
      </c>
      <c r="H19" s="508">
        <v>242435797.80499998</v>
      </c>
      <c r="I19" s="508">
        <v>225865380.4824</v>
      </c>
      <c r="J19" s="508">
        <v>8358241.3400000008</v>
      </c>
      <c r="K19" s="508">
        <v>8212175.9825999998</v>
      </c>
      <c r="L19" s="508">
        <v>0</v>
      </c>
      <c r="M19" s="508">
        <v>6042130.8071614001</v>
      </c>
      <c r="N19" s="508">
        <v>895481.06639166002</v>
      </c>
      <c r="O19" s="508">
        <v>622302.28253472992</v>
      </c>
      <c r="P19" s="508">
        <v>4524347.4582350096</v>
      </c>
      <c r="Q19" s="508">
        <v>0</v>
      </c>
      <c r="R19" s="508">
        <v>15918</v>
      </c>
      <c r="S19" s="529">
        <v>0.21241097925562924</v>
      </c>
      <c r="T19" s="536">
        <v>0.2515056454950263</v>
      </c>
      <c r="U19" s="536">
        <v>0.16462735793149344</v>
      </c>
      <c r="V19" s="530">
        <v>70.991399999999999</v>
      </c>
    </row>
    <row r="20" spans="1:22" ht="25.5">
      <c r="A20" s="513">
        <v>10.1</v>
      </c>
      <c r="B20" s="512" t="s">
        <v>550</v>
      </c>
      <c r="C20" s="508">
        <v>0</v>
      </c>
      <c r="D20" s="508">
        <v>0</v>
      </c>
      <c r="E20" s="508">
        <v>0</v>
      </c>
      <c r="F20" s="508">
        <v>0</v>
      </c>
      <c r="G20" s="508">
        <v>0</v>
      </c>
      <c r="H20" s="508">
        <v>0</v>
      </c>
      <c r="I20" s="508">
        <v>0</v>
      </c>
      <c r="J20" s="508">
        <v>0</v>
      </c>
      <c r="K20" s="508">
        <v>0</v>
      </c>
      <c r="L20" s="508">
        <v>0</v>
      </c>
      <c r="M20" s="508">
        <v>0</v>
      </c>
      <c r="N20" s="508">
        <v>0</v>
      </c>
      <c r="O20" s="508">
        <v>0</v>
      </c>
      <c r="P20" s="508">
        <v>0</v>
      </c>
      <c r="Q20" s="508">
        <v>0</v>
      </c>
      <c r="R20" s="508">
        <v>0</v>
      </c>
      <c r="S20" s="529">
        <v>0</v>
      </c>
      <c r="T20" s="508">
        <v>0</v>
      </c>
      <c r="U20" s="508">
        <v>0</v>
      </c>
      <c r="V20" s="530">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80" zoomScaleNormal="80" workbookViewId="0"/>
  </sheetViews>
  <sheetFormatPr defaultRowHeight="15"/>
  <cols>
    <col min="1" max="1" width="8.7109375" style="385"/>
    <col min="2" max="2" width="69.28515625" style="386" customWidth="1"/>
    <col min="3" max="3" width="13.5703125" customWidth="1"/>
    <col min="4" max="4" width="14.42578125" customWidth="1"/>
    <col min="5" max="8" width="13.140625" customWidth="1"/>
  </cols>
  <sheetData>
    <row r="1" spans="1:8" s="5" customFormat="1" ht="14.25">
      <c r="A1" s="2" t="s">
        <v>30</v>
      </c>
      <c r="B1" s="3" t="str">
        <f>Info!C2</f>
        <v>Terabank</v>
      </c>
      <c r="C1" s="3"/>
      <c r="D1" s="4"/>
      <c r="E1" s="4"/>
      <c r="F1" s="4"/>
      <c r="G1" s="4"/>
    </row>
    <row r="2" spans="1:8" s="5" customFormat="1" ht="14.25">
      <c r="A2" s="2" t="s">
        <v>31</v>
      </c>
      <c r="B2" s="309">
        <f>'1. key ratios'!B2</f>
        <v>45199</v>
      </c>
      <c r="C2" s="3"/>
      <c r="D2" s="4"/>
      <c r="E2" s="4"/>
      <c r="F2" s="4"/>
      <c r="G2" s="4"/>
    </row>
    <row r="3" spans="1:8" s="5" customFormat="1" ht="14.25">
      <c r="A3" s="2"/>
      <c r="B3" s="3"/>
      <c r="C3" s="3"/>
      <c r="D3" s="4"/>
      <c r="E3" s="4"/>
      <c r="F3" s="4"/>
      <c r="G3" s="4"/>
    </row>
    <row r="4" spans="1:8" ht="21" customHeight="1">
      <c r="A4" s="551" t="s">
        <v>6</v>
      </c>
      <c r="B4" s="552" t="s">
        <v>557</v>
      </c>
      <c r="C4" s="554" t="s">
        <v>558</v>
      </c>
      <c r="D4" s="554"/>
      <c r="E4" s="554"/>
      <c r="F4" s="554" t="s">
        <v>559</v>
      </c>
      <c r="G4" s="554"/>
      <c r="H4" s="555"/>
    </row>
    <row r="5" spans="1:8" ht="21" customHeight="1">
      <c r="A5" s="551"/>
      <c r="B5" s="553"/>
      <c r="C5" s="355" t="s">
        <v>32</v>
      </c>
      <c r="D5" s="355" t="s">
        <v>33</v>
      </c>
      <c r="E5" s="355" t="s">
        <v>34</v>
      </c>
      <c r="F5" s="355" t="s">
        <v>32</v>
      </c>
      <c r="G5" s="355" t="s">
        <v>33</v>
      </c>
      <c r="H5" s="355" t="s">
        <v>34</v>
      </c>
    </row>
    <row r="6" spans="1:8" ht="26.45" customHeight="1">
      <c r="A6" s="551"/>
      <c r="B6" s="356" t="s">
        <v>560</v>
      </c>
      <c r="C6" s="556"/>
      <c r="D6" s="557"/>
      <c r="E6" s="557"/>
      <c r="F6" s="557"/>
      <c r="G6" s="557"/>
      <c r="H6" s="558"/>
    </row>
    <row r="7" spans="1:8" ht="23.1" customHeight="1">
      <c r="A7" s="357">
        <v>1</v>
      </c>
      <c r="B7" s="358" t="s">
        <v>561</v>
      </c>
      <c r="C7" s="354">
        <v>51412845.010000005</v>
      </c>
      <c r="D7" s="354">
        <v>148502890.19</v>
      </c>
      <c r="E7" s="354">
        <v>199915735.19999999</v>
      </c>
      <c r="F7" s="354">
        <v>37061528.060000002</v>
      </c>
      <c r="G7" s="354">
        <v>161675015.89000002</v>
      </c>
      <c r="H7" s="354">
        <v>198736543.95000002</v>
      </c>
    </row>
    <row r="8" spans="1:8">
      <c r="A8" s="357">
        <v>1.1000000000000001</v>
      </c>
      <c r="B8" s="359" t="s">
        <v>562</v>
      </c>
      <c r="C8" s="354">
        <v>18871288.850000001</v>
      </c>
      <c r="D8" s="354">
        <v>26027701.979999997</v>
      </c>
      <c r="E8" s="354">
        <v>44898990.829999998</v>
      </c>
      <c r="F8" s="354">
        <v>19014864.150000002</v>
      </c>
      <c r="G8" s="354">
        <v>19225429.77</v>
      </c>
      <c r="H8" s="354">
        <v>38240293.920000002</v>
      </c>
    </row>
    <row r="9" spans="1:8">
      <c r="A9" s="357">
        <v>1.2</v>
      </c>
      <c r="B9" s="359" t="s">
        <v>563</v>
      </c>
      <c r="C9" s="354">
        <v>32158555.640000001</v>
      </c>
      <c r="D9" s="354">
        <v>99513041.190000027</v>
      </c>
      <c r="E9" s="354">
        <v>131671596.83000003</v>
      </c>
      <c r="F9" s="354">
        <v>17844385.239999998</v>
      </c>
      <c r="G9" s="354">
        <v>98317721.5</v>
      </c>
      <c r="H9" s="354">
        <v>116162106.73999999</v>
      </c>
    </row>
    <row r="10" spans="1:8">
      <c r="A10" s="357">
        <v>1.3</v>
      </c>
      <c r="B10" s="359" t="s">
        <v>564</v>
      </c>
      <c r="C10" s="354">
        <v>383000.52</v>
      </c>
      <c r="D10" s="354">
        <v>22962147.019999996</v>
      </c>
      <c r="E10" s="354">
        <v>23345147.539999995</v>
      </c>
      <c r="F10" s="354">
        <v>202278.66999999998</v>
      </c>
      <c r="G10" s="354">
        <v>44131864.620000012</v>
      </c>
      <c r="H10" s="354">
        <v>44334143.290000014</v>
      </c>
    </row>
    <row r="11" spans="1:8">
      <c r="A11" s="357">
        <v>2</v>
      </c>
      <c r="B11" s="360" t="s">
        <v>565</v>
      </c>
      <c r="C11" s="354">
        <v>388539.99</v>
      </c>
      <c r="D11" s="354">
        <v>0</v>
      </c>
      <c r="E11" s="354">
        <v>388539.99</v>
      </c>
      <c r="F11" s="354">
        <v>592538.33000000007</v>
      </c>
      <c r="G11" s="354">
        <v>0</v>
      </c>
      <c r="H11" s="354">
        <v>592538.33000000007</v>
      </c>
    </row>
    <row r="12" spans="1:8">
      <c r="A12" s="357">
        <v>2.1</v>
      </c>
      <c r="B12" s="361" t="s">
        <v>566</v>
      </c>
      <c r="C12" s="354">
        <v>388539.99</v>
      </c>
      <c r="D12" s="354">
        <v>0</v>
      </c>
      <c r="E12" s="354">
        <v>388539.99</v>
      </c>
      <c r="F12" s="354">
        <v>592538.33000000007</v>
      </c>
      <c r="G12" s="354">
        <v>0</v>
      </c>
      <c r="H12" s="354">
        <v>592538.33000000007</v>
      </c>
    </row>
    <row r="13" spans="1:8" ht="26.45" customHeight="1">
      <c r="A13" s="357">
        <v>3</v>
      </c>
      <c r="B13" s="362" t="s">
        <v>567</v>
      </c>
      <c r="C13" s="354">
        <v>0</v>
      </c>
      <c r="D13" s="354">
        <v>0</v>
      </c>
      <c r="E13" s="354">
        <v>0</v>
      </c>
      <c r="F13" s="354">
        <v>0</v>
      </c>
      <c r="G13" s="354">
        <v>0</v>
      </c>
      <c r="H13" s="354">
        <v>0</v>
      </c>
    </row>
    <row r="14" spans="1:8" ht="26.45" customHeight="1">
      <c r="A14" s="357">
        <v>4</v>
      </c>
      <c r="B14" s="363" t="s">
        <v>568</v>
      </c>
      <c r="C14" s="354">
        <v>0</v>
      </c>
      <c r="D14" s="354">
        <v>0</v>
      </c>
      <c r="E14" s="354">
        <v>0</v>
      </c>
      <c r="F14" s="354">
        <v>0</v>
      </c>
      <c r="G14" s="354">
        <v>0</v>
      </c>
      <c r="H14" s="354">
        <v>0</v>
      </c>
    </row>
    <row r="15" spans="1:8" ht="24.6" customHeight="1">
      <c r="A15" s="357">
        <v>5</v>
      </c>
      <c r="B15" s="364" t="s">
        <v>569</v>
      </c>
      <c r="C15" s="354">
        <v>0</v>
      </c>
      <c r="D15" s="354">
        <v>0</v>
      </c>
      <c r="E15" s="354">
        <v>0</v>
      </c>
      <c r="F15" s="354">
        <v>0</v>
      </c>
      <c r="G15" s="354">
        <v>0</v>
      </c>
      <c r="H15" s="354">
        <v>0</v>
      </c>
    </row>
    <row r="16" spans="1:8">
      <c r="A16" s="357">
        <v>5.0999999999999996</v>
      </c>
      <c r="B16" s="365" t="s">
        <v>570</v>
      </c>
      <c r="C16" s="354">
        <v>0</v>
      </c>
      <c r="D16" s="354">
        <v>0</v>
      </c>
      <c r="E16" s="354">
        <v>0</v>
      </c>
      <c r="F16" s="354">
        <v>0</v>
      </c>
      <c r="G16" s="354">
        <v>0</v>
      </c>
      <c r="H16" s="354">
        <v>0</v>
      </c>
    </row>
    <row r="17" spans="1:8">
      <c r="A17" s="357">
        <v>5.2</v>
      </c>
      <c r="B17" s="365" t="s">
        <v>571</v>
      </c>
      <c r="C17" s="354">
        <v>0</v>
      </c>
      <c r="D17" s="354">
        <v>0</v>
      </c>
      <c r="E17" s="354">
        <v>0</v>
      </c>
      <c r="F17" s="354">
        <v>0</v>
      </c>
      <c r="G17" s="354">
        <v>0</v>
      </c>
      <c r="H17" s="354">
        <v>0</v>
      </c>
    </row>
    <row r="18" spans="1:8">
      <c r="A18" s="357">
        <v>5.3</v>
      </c>
      <c r="B18" s="366" t="s">
        <v>572</v>
      </c>
      <c r="C18" s="354">
        <v>0</v>
      </c>
      <c r="D18" s="354">
        <v>0</v>
      </c>
      <c r="E18" s="354">
        <v>0</v>
      </c>
      <c r="F18" s="354">
        <v>0</v>
      </c>
      <c r="G18" s="354">
        <v>0</v>
      </c>
      <c r="H18" s="354">
        <v>0</v>
      </c>
    </row>
    <row r="19" spans="1:8">
      <c r="A19" s="357">
        <v>6</v>
      </c>
      <c r="B19" s="362" t="s">
        <v>573</v>
      </c>
      <c r="C19" s="354">
        <v>801566497.94498372</v>
      </c>
      <c r="D19" s="354">
        <v>604002090.04245341</v>
      </c>
      <c r="E19" s="354">
        <v>1405568587.9874372</v>
      </c>
      <c r="F19" s="354">
        <v>710027319.58980644</v>
      </c>
      <c r="G19" s="354">
        <v>489530837.60278416</v>
      </c>
      <c r="H19" s="354">
        <v>1199558157.1925907</v>
      </c>
    </row>
    <row r="20" spans="1:8">
      <c r="A20" s="357">
        <v>6.1</v>
      </c>
      <c r="B20" s="365" t="s">
        <v>571</v>
      </c>
      <c r="C20" s="354">
        <v>178862766.07221264</v>
      </c>
      <c r="D20" s="354">
        <v>0</v>
      </c>
      <c r="E20" s="354">
        <v>178862766.07221264</v>
      </c>
      <c r="F20" s="354">
        <v>162347043.86194146</v>
      </c>
      <c r="G20" s="354">
        <v>0</v>
      </c>
      <c r="H20" s="354">
        <v>162347043.86194146</v>
      </c>
    </row>
    <row r="21" spans="1:8">
      <c r="A21" s="357">
        <v>6.2</v>
      </c>
      <c r="B21" s="366" t="s">
        <v>572</v>
      </c>
      <c r="C21" s="354">
        <v>622703731.87277102</v>
      </c>
      <c r="D21" s="354">
        <v>604002090.04245341</v>
      </c>
      <c r="E21" s="354">
        <v>1226705821.9152246</v>
      </c>
      <c r="F21" s="354">
        <v>547680275.72786498</v>
      </c>
      <c r="G21" s="354">
        <v>489530837.60278416</v>
      </c>
      <c r="H21" s="354">
        <v>1037211113.3306491</v>
      </c>
    </row>
    <row r="22" spans="1:8">
      <c r="A22" s="357">
        <v>7</v>
      </c>
      <c r="B22" s="360" t="s">
        <v>574</v>
      </c>
      <c r="C22" s="354">
        <v>2538</v>
      </c>
      <c r="D22" s="354">
        <v>0</v>
      </c>
      <c r="E22" s="354">
        <v>2538</v>
      </c>
      <c r="F22" s="354">
        <v>2538</v>
      </c>
      <c r="G22" s="354">
        <v>0</v>
      </c>
      <c r="H22" s="354">
        <v>2538</v>
      </c>
    </row>
    <row r="23" spans="1:8">
      <c r="A23" s="357">
        <v>8</v>
      </c>
      <c r="B23" s="367" t="s">
        <v>575</v>
      </c>
      <c r="C23" s="354">
        <v>0</v>
      </c>
      <c r="D23" s="354">
        <v>0</v>
      </c>
      <c r="E23" s="354">
        <v>0</v>
      </c>
      <c r="F23" s="354">
        <v>0</v>
      </c>
      <c r="G23" s="354">
        <v>0</v>
      </c>
      <c r="H23" s="354">
        <v>0</v>
      </c>
    </row>
    <row r="24" spans="1:8">
      <c r="A24" s="357">
        <v>9</v>
      </c>
      <c r="B24" s="363" t="s">
        <v>576</v>
      </c>
      <c r="C24" s="354">
        <v>25885492</v>
      </c>
      <c r="D24" s="354">
        <v>0</v>
      </c>
      <c r="E24" s="354">
        <v>25885492</v>
      </c>
      <c r="F24" s="354">
        <v>24121530</v>
      </c>
      <c r="G24" s="354">
        <v>0</v>
      </c>
      <c r="H24" s="354">
        <v>24121530</v>
      </c>
    </row>
    <row r="25" spans="1:8">
      <c r="A25" s="357">
        <v>9.1</v>
      </c>
      <c r="B25" s="365" t="s">
        <v>577</v>
      </c>
      <c r="C25" s="354">
        <v>25885492</v>
      </c>
      <c r="D25" s="354">
        <v>0</v>
      </c>
      <c r="E25" s="354">
        <v>25885492</v>
      </c>
      <c r="F25" s="354">
        <v>24121530</v>
      </c>
      <c r="G25" s="354">
        <v>0</v>
      </c>
      <c r="H25" s="354">
        <v>24121530</v>
      </c>
    </row>
    <row r="26" spans="1:8">
      <c r="A26" s="357">
        <v>9.1999999999999993</v>
      </c>
      <c r="B26" s="365" t="s">
        <v>578</v>
      </c>
      <c r="C26" s="354">
        <v>0</v>
      </c>
      <c r="D26" s="354">
        <v>0</v>
      </c>
      <c r="E26" s="354">
        <v>0</v>
      </c>
      <c r="F26" s="354">
        <v>0</v>
      </c>
      <c r="G26" s="354">
        <v>0</v>
      </c>
      <c r="H26" s="354">
        <v>0</v>
      </c>
    </row>
    <row r="27" spans="1:8">
      <c r="A27" s="357">
        <v>10</v>
      </c>
      <c r="B27" s="363" t="s">
        <v>579</v>
      </c>
      <c r="C27" s="354">
        <v>25082968</v>
      </c>
      <c r="D27" s="354">
        <v>0</v>
      </c>
      <c r="E27" s="354">
        <v>25082968</v>
      </c>
      <c r="F27" s="354">
        <v>23660155</v>
      </c>
      <c r="G27" s="354">
        <v>0</v>
      </c>
      <c r="H27" s="354">
        <v>23660155</v>
      </c>
    </row>
    <row r="28" spans="1:8">
      <c r="A28" s="357">
        <v>10.1</v>
      </c>
      <c r="B28" s="365" t="s">
        <v>580</v>
      </c>
      <c r="C28" s="354">
        <v>20374000</v>
      </c>
      <c r="D28" s="354">
        <v>0</v>
      </c>
      <c r="E28" s="354">
        <v>20374000</v>
      </c>
      <c r="F28" s="354">
        <v>20374000</v>
      </c>
      <c r="G28" s="354">
        <v>0</v>
      </c>
      <c r="H28" s="354">
        <v>20374000</v>
      </c>
    </row>
    <row r="29" spans="1:8">
      <c r="A29" s="357">
        <v>10.199999999999999</v>
      </c>
      <c r="B29" s="365" t="s">
        <v>581</v>
      </c>
      <c r="C29" s="354">
        <v>4708968</v>
      </c>
      <c r="D29" s="354">
        <v>0</v>
      </c>
      <c r="E29" s="354">
        <v>4708968</v>
      </c>
      <c r="F29" s="354">
        <v>3286155</v>
      </c>
      <c r="G29" s="354">
        <v>0</v>
      </c>
      <c r="H29" s="354">
        <v>3286155</v>
      </c>
    </row>
    <row r="30" spans="1:8">
      <c r="A30" s="357">
        <v>11</v>
      </c>
      <c r="B30" s="363" t="s">
        <v>582</v>
      </c>
      <c r="C30" s="354">
        <v>0</v>
      </c>
      <c r="D30" s="354">
        <v>0</v>
      </c>
      <c r="E30" s="354">
        <v>0</v>
      </c>
      <c r="F30" s="354">
        <v>3482813.7143894928</v>
      </c>
      <c r="G30" s="354">
        <v>0</v>
      </c>
      <c r="H30" s="354">
        <v>3482813.7143894928</v>
      </c>
    </row>
    <row r="31" spans="1:8">
      <c r="A31" s="357">
        <v>11.1</v>
      </c>
      <c r="B31" s="365" t="s">
        <v>583</v>
      </c>
      <c r="C31" s="354">
        <v>0</v>
      </c>
      <c r="D31" s="354">
        <v>0</v>
      </c>
      <c r="E31" s="354">
        <v>0</v>
      </c>
      <c r="F31" s="354">
        <v>3482813.7143894928</v>
      </c>
      <c r="G31" s="354">
        <v>0</v>
      </c>
      <c r="H31" s="354">
        <v>3482813.7143894928</v>
      </c>
    </row>
    <row r="32" spans="1:8">
      <c r="A32" s="357">
        <v>11.2</v>
      </c>
      <c r="B32" s="365" t="s">
        <v>584</v>
      </c>
      <c r="C32" s="354">
        <v>0</v>
      </c>
      <c r="D32" s="354">
        <v>0</v>
      </c>
      <c r="E32" s="354">
        <v>0</v>
      </c>
      <c r="F32" s="354">
        <v>0</v>
      </c>
      <c r="G32" s="354">
        <v>0</v>
      </c>
      <c r="H32" s="354">
        <v>0</v>
      </c>
    </row>
    <row r="33" spans="1:8">
      <c r="A33" s="357">
        <v>13</v>
      </c>
      <c r="B33" s="363" t="s">
        <v>585</v>
      </c>
      <c r="C33" s="354">
        <v>20264903.618448518</v>
      </c>
      <c r="D33" s="354">
        <v>2786357.74</v>
      </c>
      <c r="E33" s="354">
        <v>23051261.35844852</v>
      </c>
      <c r="F33" s="354">
        <v>29772501.157852426</v>
      </c>
      <c r="G33" s="354">
        <v>1171950.1399999999</v>
      </c>
      <c r="H33" s="354">
        <v>30944451.297852427</v>
      </c>
    </row>
    <row r="34" spans="1:8">
      <c r="A34" s="357">
        <v>13.1</v>
      </c>
      <c r="B34" s="368" t="s">
        <v>586</v>
      </c>
      <c r="C34" s="354">
        <v>15102371</v>
      </c>
      <c r="D34" s="354">
        <v>0</v>
      </c>
      <c r="E34" s="354">
        <v>15102371</v>
      </c>
      <c r="F34" s="354">
        <v>23354432</v>
      </c>
      <c r="G34" s="354">
        <v>0</v>
      </c>
      <c r="H34" s="354">
        <v>23354432</v>
      </c>
    </row>
    <row r="35" spans="1:8">
      <c r="A35" s="357">
        <v>13.2</v>
      </c>
      <c r="B35" s="368" t="s">
        <v>587</v>
      </c>
      <c r="C35" s="354">
        <v>0</v>
      </c>
      <c r="D35" s="354">
        <v>0</v>
      </c>
      <c r="E35" s="354">
        <v>0</v>
      </c>
      <c r="F35" s="354">
        <v>0</v>
      </c>
      <c r="G35" s="354">
        <v>0</v>
      </c>
      <c r="H35" s="354">
        <v>0</v>
      </c>
    </row>
    <row r="36" spans="1:8">
      <c r="A36" s="357">
        <v>14</v>
      </c>
      <c r="B36" s="369" t="s">
        <v>588</v>
      </c>
      <c r="C36" s="354">
        <v>924603784.56343222</v>
      </c>
      <c r="D36" s="354">
        <v>755291337.97245336</v>
      </c>
      <c r="E36" s="354">
        <v>1679895122.5358856</v>
      </c>
      <c r="F36" s="354">
        <v>828720923.85204828</v>
      </c>
      <c r="G36" s="354">
        <v>652377803.63278413</v>
      </c>
      <c r="H36" s="354">
        <v>1481098727.4848323</v>
      </c>
    </row>
    <row r="37" spans="1:8" ht="22.5" customHeight="1">
      <c r="A37" s="357"/>
      <c r="B37" s="370" t="s">
        <v>589</v>
      </c>
      <c r="C37" s="556"/>
      <c r="D37" s="557"/>
      <c r="E37" s="557"/>
      <c r="F37" s="557"/>
      <c r="G37" s="557"/>
      <c r="H37" s="558"/>
    </row>
    <row r="38" spans="1:8">
      <c r="A38" s="357">
        <v>15</v>
      </c>
      <c r="B38" s="371" t="s">
        <v>590</v>
      </c>
      <c r="C38" s="372">
        <v>0</v>
      </c>
      <c r="D38" s="372">
        <v>0</v>
      </c>
      <c r="E38" s="372">
        <v>0</v>
      </c>
      <c r="F38" s="372">
        <v>0</v>
      </c>
      <c r="G38" s="372">
        <v>0</v>
      </c>
      <c r="H38" s="372">
        <v>0</v>
      </c>
    </row>
    <row r="39" spans="1:8">
      <c r="A39" s="373">
        <v>15.1</v>
      </c>
      <c r="B39" s="374" t="s">
        <v>566</v>
      </c>
      <c r="C39" s="372">
        <v>0</v>
      </c>
      <c r="D39" s="372">
        <v>0</v>
      </c>
      <c r="E39" s="372">
        <v>0</v>
      </c>
      <c r="F39" s="372">
        <v>0</v>
      </c>
      <c r="G39" s="372">
        <v>0</v>
      </c>
      <c r="H39" s="372">
        <v>0</v>
      </c>
    </row>
    <row r="40" spans="1:8" ht="24" customHeight="1">
      <c r="A40" s="373">
        <v>16</v>
      </c>
      <c r="B40" s="360" t="s">
        <v>591</v>
      </c>
      <c r="C40" s="372">
        <v>0</v>
      </c>
      <c r="D40" s="372">
        <v>0</v>
      </c>
      <c r="E40" s="372">
        <v>0</v>
      </c>
      <c r="F40" s="372">
        <v>0</v>
      </c>
      <c r="G40" s="372">
        <v>0</v>
      </c>
      <c r="H40" s="372">
        <v>0</v>
      </c>
    </row>
    <row r="41" spans="1:8">
      <c r="A41" s="373">
        <v>17</v>
      </c>
      <c r="B41" s="360" t="s">
        <v>592</v>
      </c>
      <c r="C41" s="372">
        <v>708922771.94922602</v>
      </c>
      <c r="D41" s="372">
        <v>614604372.79079378</v>
      </c>
      <c r="E41" s="372">
        <v>1323527144.7400198</v>
      </c>
      <c r="F41" s="372">
        <v>620662764.36560118</v>
      </c>
      <c r="G41" s="372">
        <v>583131649.56439233</v>
      </c>
      <c r="H41" s="372">
        <v>1203794413.9299936</v>
      </c>
    </row>
    <row r="42" spans="1:8">
      <c r="A42" s="373">
        <v>17.100000000000001</v>
      </c>
      <c r="B42" s="375" t="s">
        <v>593</v>
      </c>
      <c r="C42" s="372">
        <v>520760618.74001962</v>
      </c>
      <c r="D42" s="372">
        <v>528607639.72000027</v>
      </c>
      <c r="E42" s="372">
        <v>1049368258.4600198</v>
      </c>
      <c r="F42" s="372">
        <v>392624555.12000096</v>
      </c>
      <c r="G42" s="372">
        <v>529035845.23999262</v>
      </c>
      <c r="H42" s="372">
        <v>921660400.35999358</v>
      </c>
    </row>
    <row r="43" spans="1:8">
      <c r="A43" s="373">
        <v>17.2</v>
      </c>
      <c r="B43" s="376" t="s">
        <v>594</v>
      </c>
      <c r="C43" s="372">
        <v>178809175.00999999</v>
      </c>
      <c r="D43" s="372">
        <v>79901714.299999997</v>
      </c>
      <c r="E43" s="372">
        <v>258710889.31</v>
      </c>
      <c r="F43" s="372">
        <v>215735703.16</v>
      </c>
      <c r="G43" s="372">
        <v>45516633.660000004</v>
      </c>
      <c r="H43" s="372">
        <v>261252336.81999999</v>
      </c>
    </row>
    <row r="44" spans="1:8">
      <c r="A44" s="373">
        <v>17.3</v>
      </c>
      <c r="B44" s="375" t="s">
        <v>595</v>
      </c>
      <c r="C44" s="372">
        <v>0</v>
      </c>
      <c r="D44" s="372">
        <v>0</v>
      </c>
      <c r="E44" s="372">
        <v>0</v>
      </c>
      <c r="F44" s="372">
        <v>0</v>
      </c>
      <c r="G44" s="372">
        <v>0</v>
      </c>
      <c r="H44" s="372">
        <v>0</v>
      </c>
    </row>
    <row r="45" spans="1:8">
      <c r="A45" s="373">
        <v>17.399999999999999</v>
      </c>
      <c r="B45" s="375" t="s">
        <v>596</v>
      </c>
      <c r="C45" s="372">
        <v>9352978.1992064584</v>
      </c>
      <c r="D45" s="531">
        <v>6095018.7707935423</v>
      </c>
      <c r="E45" s="372">
        <v>15447996.970000001</v>
      </c>
      <c r="F45" s="372">
        <v>12302506.085600222</v>
      </c>
      <c r="G45" s="531">
        <v>8579170.6643997766</v>
      </c>
      <c r="H45" s="372">
        <v>20881676.75</v>
      </c>
    </row>
    <row r="46" spans="1:8">
      <c r="A46" s="373">
        <v>18</v>
      </c>
      <c r="B46" s="363" t="s">
        <v>597</v>
      </c>
      <c r="C46" s="372">
        <v>722366.09840559971</v>
      </c>
      <c r="D46" s="372">
        <v>1763961.19</v>
      </c>
      <c r="E46" s="372">
        <v>2486327.2884055995</v>
      </c>
      <c r="F46" s="372">
        <v>496138.03167516622</v>
      </c>
      <c r="G46" s="372">
        <v>1807165.93</v>
      </c>
      <c r="H46" s="372">
        <v>2303303.9616751662</v>
      </c>
    </row>
    <row r="47" spans="1:8">
      <c r="A47" s="373">
        <v>19</v>
      </c>
      <c r="B47" s="363" t="s">
        <v>598</v>
      </c>
      <c r="C47" s="372">
        <v>3953415</v>
      </c>
      <c r="D47" s="372">
        <v>0</v>
      </c>
      <c r="E47" s="372">
        <v>3953415</v>
      </c>
      <c r="F47" s="372">
        <v>739633</v>
      </c>
      <c r="G47" s="372">
        <v>0</v>
      </c>
      <c r="H47" s="372">
        <v>739633</v>
      </c>
    </row>
    <row r="48" spans="1:8">
      <c r="A48" s="373">
        <v>19.100000000000001</v>
      </c>
      <c r="B48" s="377" t="s">
        <v>599</v>
      </c>
      <c r="C48" s="372">
        <v>2313078</v>
      </c>
      <c r="D48" s="372">
        <v>0</v>
      </c>
      <c r="E48" s="372">
        <v>2313078</v>
      </c>
      <c r="F48" s="372">
        <v>0</v>
      </c>
      <c r="G48" s="372">
        <v>0</v>
      </c>
      <c r="H48" s="372">
        <v>0</v>
      </c>
    </row>
    <row r="49" spans="1:8">
      <c r="A49" s="373">
        <v>19.2</v>
      </c>
      <c r="B49" s="378" t="s">
        <v>600</v>
      </c>
      <c r="C49" s="372">
        <v>1640337</v>
      </c>
      <c r="D49" s="372">
        <v>0</v>
      </c>
      <c r="E49" s="372">
        <v>1640337</v>
      </c>
      <c r="F49" s="372">
        <v>739633</v>
      </c>
      <c r="G49" s="372">
        <v>0</v>
      </c>
      <c r="H49" s="372">
        <v>739633</v>
      </c>
    </row>
    <row r="50" spans="1:8">
      <c r="A50" s="373">
        <v>20</v>
      </c>
      <c r="B50" s="379" t="s">
        <v>601</v>
      </c>
      <c r="C50" s="372">
        <v>0</v>
      </c>
      <c r="D50" s="372">
        <v>98201592.280000001</v>
      </c>
      <c r="E50" s="372">
        <v>98201592.280000001</v>
      </c>
      <c r="F50" s="372">
        <v>0</v>
      </c>
      <c r="G50" s="372">
        <v>58350330.969999999</v>
      </c>
      <c r="H50" s="372">
        <v>58350330.969999999</v>
      </c>
    </row>
    <row r="51" spans="1:8">
      <c r="A51" s="373">
        <v>21</v>
      </c>
      <c r="B51" s="367" t="s">
        <v>602</v>
      </c>
      <c r="C51" s="372">
        <v>2555320.08</v>
      </c>
      <c r="D51" s="372">
        <v>1457758.54</v>
      </c>
      <c r="E51" s="372">
        <v>4013078.62</v>
      </c>
      <c r="F51" s="372">
        <v>616502.63000000012</v>
      </c>
      <c r="G51" s="372">
        <v>57704.820000000997</v>
      </c>
      <c r="H51" s="372">
        <v>674207.45000000112</v>
      </c>
    </row>
    <row r="52" spans="1:8">
      <c r="A52" s="373">
        <v>21.1</v>
      </c>
      <c r="B52" s="376" t="s">
        <v>603</v>
      </c>
      <c r="C52" s="372">
        <v>0</v>
      </c>
      <c r="D52" s="372">
        <v>0</v>
      </c>
      <c r="E52" s="372">
        <v>0</v>
      </c>
      <c r="F52" s="372">
        <v>0</v>
      </c>
      <c r="G52" s="372">
        <v>0</v>
      </c>
      <c r="H52" s="372">
        <v>0</v>
      </c>
    </row>
    <row r="53" spans="1:8">
      <c r="A53" s="373">
        <v>22</v>
      </c>
      <c r="B53" s="380" t="s">
        <v>604</v>
      </c>
      <c r="C53" s="372">
        <v>716153873.12763166</v>
      </c>
      <c r="D53" s="372">
        <v>716027684.80079377</v>
      </c>
      <c r="E53" s="372">
        <v>1432181557.9284253</v>
      </c>
      <c r="F53" s="372">
        <v>622515038.0272764</v>
      </c>
      <c r="G53" s="372">
        <v>643346851.28439236</v>
      </c>
      <c r="H53" s="372">
        <v>1265861889.3116689</v>
      </c>
    </row>
    <row r="54" spans="1:8" ht="24" customHeight="1">
      <c r="A54" s="373"/>
      <c r="B54" s="381" t="s">
        <v>605</v>
      </c>
      <c r="C54" s="548"/>
      <c r="D54" s="549"/>
      <c r="E54" s="549"/>
      <c r="F54" s="549"/>
      <c r="G54" s="549"/>
      <c r="H54" s="550"/>
    </row>
    <row r="55" spans="1:8">
      <c r="A55" s="373">
        <v>23</v>
      </c>
      <c r="B55" s="379" t="s">
        <v>606</v>
      </c>
      <c r="C55" s="372">
        <v>121372000</v>
      </c>
      <c r="D55" s="372">
        <v>0</v>
      </c>
      <c r="E55" s="372">
        <v>121372000</v>
      </c>
      <c r="F55" s="372">
        <v>121372000</v>
      </c>
      <c r="G55" s="372">
        <v>0</v>
      </c>
      <c r="H55" s="372">
        <v>121372000</v>
      </c>
    </row>
    <row r="56" spans="1:8">
      <c r="A56" s="373">
        <v>24</v>
      </c>
      <c r="B56" s="379" t="s">
        <v>607</v>
      </c>
      <c r="C56" s="372">
        <v>0</v>
      </c>
      <c r="D56" s="372">
        <v>0</v>
      </c>
      <c r="E56" s="372">
        <v>0</v>
      </c>
      <c r="F56" s="372">
        <v>0</v>
      </c>
      <c r="G56" s="372">
        <v>0</v>
      </c>
      <c r="H56" s="372">
        <v>0</v>
      </c>
    </row>
    <row r="57" spans="1:8">
      <c r="A57" s="373">
        <v>25</v>
      </c>
      <c r="B57" s="363" t="s">
        <v>608</v>
      </c>
      <c r="C57" s="372">
        <v>0</v>
      </c>
      <c r="D57" s="372">
        <v>0</v>
      </c>
      <c r="E57" s="372">
        <v>0</v>
      </c>
      <c r="F57" s="372">
        <v>0</v>
      </c>
      <c r="G57" s="372">
        <v>0</v>
      </c>
      <c r="H57" s="372">
        <v>0</v>
      </c>
    </row>
    <row r="58" spans="1:8">
      <c r="A58" s="373">
        <v>26</v>
      </c>
      <c r="B58" s="363" t="s">
        <v>609</v>
      </c>
      <c r="C58" s="372">
        <v>0</v>
      </c>
      <c r="D58" s="372">
        <v>0</v>
      </c>
      <c r="E58" s="372">
        <v>0</v>
      </c>
      <c r="F58" s="372">
        <v>0</v>
      </c>
      <c r="G58" s="372">
        <v>0</v>
      </c>
      <c r="H58" s="372">
        <v>0</v>
      </c>
    </row>
    <row r="59" spans="1:8">
      <c r="A59" s="373">
        <v>27</v>
      </c>
      <c r="B59" s="363" t="s">
        <v>610</v>
      </c>
      <c r="C59" s="372">
        <v>0</v>
      </c>
      <c r="D59" s="372">
        <v>0</v>
      </c>
      <c r="E59" s="372">
        <v>0</v>
      </c>
      <c r="F59" s="372">
        <v>0</v>
      </c>
      <c r="G59" s="372">
        <v>0</v>
      </c>
      <c r="H59" s="372">
        <v>0</v>
      </c>
    </row>
    <row r="60" spans="1:8">
      <c r="A60" s="373">
        <v>27.1</v>
      </c>
      <c r="B60" s="375" t="s">
        <v>611</v>
      </c>
      <c r="C60" s="372">
        <v>0</v>
      </c>
      <c r="D60" s="372">
        <v>0</v>
      </c>
      <c r="E60" s="372">
        <v>0</v>
      </c>
      <c r="F60" s="372">
        <v>0</v>
      </c>
      <c r="G60" s="372">
        <v>0</v>
      </c>
      <c r="H60" s="372">
        <v>0</v>
      </c>
    </row>
    <row r="61" spans="1:8">
      <c r="A61" s="373">
        <v>27.2</v>
      </c>
      <c r="B61" s="375" t="s">
        <v>612</v>
      </c>
      <c r="C61" s="372">
        <v>0</v>
      </c>
      <c r="D61" s="372">
        <v>0</v>
      </c>
      <c r="E61" s="372">
        <v>0</v>
      </c>
      <c r="F61" s="372">
        <v>0</v>
      </c>
      <c r="G61" s="372">
        <v>0</v>
      </c>
      <c r="H61" s="372">
        <v>0</v>
      </c>
    </row>
    <row r="62" spans="1:8">
      <c r="A62" s="373">
        <v>28</v>
      </c>
      <c r="B62" s="382" t="s">
        <v>613</v>
      </c>
      <c r="C62" s="372">
        <v>0</v>
      </c>
      <c r="D62" s="372">
        <v>0</v>
      </c>
      <c r="E62" s="372">
        <v>0</v>
      </c>
      <c r="F62" s="372">
        <v>0</v>
      </c>
      <c r="G62" s="372">
        <v>0</v>
      </c>
      <c r="H62" s="372">
        <v>0</v>
      </c>
    </row>
    <row r="63" spans="1:8">
      <c r="A63" s="373">
        <v>29</v>
      </c>
      <c r="B63" s="363" t="s">
        <v>614</v>
      </c>
      <c r="C63" s="372">
        <v>0</v>
      </c>
      <c r="D63" s="372">
        <v>0</v>
      </c>
      <c r="E63" s="372">
        <v>0</v>
      </c>
      <c r="F63" s="372">
        <v>0</v>
      </c>
      <c r="G63" s="372">
        <v>0</v>
      </c>
      <c r="H63" s="372">
        <v>0</v>
      </c>
    </row>
    <row r="64" spans="1:8">
      <c r="A64" s="373">
        <v>29.1</v>
      </c>
      <c r="B64" s="366" t="s">
        <v>615</v>
      </c>
      <c r="C64" s="372">
        <v>0</v>
      </c>
      <c r="D64" s="372">
        <v>0</v>
      </c>
      <c r="E64" s="372">
        <v>0</v>
      </c>
      <c r="F64" s="372">
        <v>0</v>
      </c>
      <c r="G64" s="372">
        <v>0</v>
      </c>
      <c r="H64" s="372">
        <v>0</v>
      </c>
    </row>
    <row r="65" spans="1:8" ht="24.95" customHeight="1">
      <c r="A65" s="373">
        <v>29.2</v>
      </c>
      <c r="B65" s="377" t="s">
        <v>616</v>
      </c>
      <c r="C65" s="372">
        <v>0</v>
      </c>
      <c r="D65" s="372">
        <v>0</v>
      </c>
      <c r="E65" s="372">
        <v>0</v>
      </c>
      <c r="F65" s="372">
        <v>0</v>
      </c>
      <c r="G65" s="372">
        <v>0</v>
      </c>
      <c r="H65" s="372">
        <v>0</v>
      </c>
    </row>
    <row r="66" spans="1:8" ht="22.5" customHeight="1">
      <c r="A66" s="373">
        <v>29.3</v>
      </c>
      <c r="B66" s="377" t="s">
        <v>617</v>
      </c>
      <c r="C66" s="372">
        <v>0</v>
      </c>
      <c r="D66" s="372">
        <v>0</v>
      </c>
      <c r="E66" s="372">
        <v>0</v>
      </c>
      <c r="F66" s="372">
        <v>0</v>
      </c>
      <c r="G66" s="372">
        <v>0</v>
      </c>
      <c r="H66" s="372">
        <v>0</v>
      </c>
    </row>
    <row r="67" spans="1:8">
      <c r="A67" s="373">
        <v>30</v>
      </c>
      <c r="B67" s="363" t="s">
        <v>618</v>
      </c>
      <c r="C67" s="372">
        <v>126341563</v>
      </c>
      <c r="D67" s="372">
        <v>0</v>
      </c>
      <c r="E67" s="372">
        <v>126341563</v>
      </c>
      <c r="F67" s="372">
        <v>93864842</v>
      </c>
      <c r="G67" s="372">
        <v>0</v>
      </c>
      <c r="H67" s="372">
        <v>93864842</v>
      </c>
    </row>
    <row r="68" spans="1:8">
      <c r="A68" s="373">
        <v>31</v>
      </c>
      <c r="B68" s="383" t="s">
        <v>619</v>
      </c>
      <c r="C68" s="372">
        <v>247713563</v>
      </c>
      <c r="D68" s="372">
        <v>0</v>
      </c>
      <c r="E68" s="372">
        <v>247713563</v>
      </c>
      <c r="F68" s="372">
        <v>215236842</v>
      </c>
      <c r="G68" s="372">
        <v>0</v>
      </c>
      <c r="H68" s="372">
        <v>215236842</v>
      </c>
    </row>
    <row r="69" spans="1:8">
      <c r="A69" s="373">
        <v>32</v>
      </c>
      <c r="B69" s="384" t="s">
        <v>620</v>
      </c>
      <c r="C69" s="372">
        <v>963867436.12763166</v>
      </c>
      <c r="D69" s="372">
        <v>716027684.80079377</v>
      </c>
      <c r="E69" s="372">
        <v>1679895120.9284253</v>
      </c>
      <c r="F69" s="372">
        <v>837751880.0272764</v>
      </c>
      <c r="G69" s="372">
        <v>643346851.28439236</v>
      </c>
      <c r="H69" s="372">
        <v>1481098731.3116689</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80" zoomScaleNormal="80" workbookViewId="0"/>
  </sheetViews>
  <sheetFormatPr defaultRowHeight="15"/>
  <cols>
    <col min="2" max="2" width="66.5703125" customWidth="1"/>
    <col min="3" max="8" width="17.85546875" customWidth="1"/>
  </cols>
  <sheetData>
    <row r="1" spans="1:8" s="5" customFormat="1" ht="14.25">
      <c r="A1" s="2" t="s">
        <v>30</v>
      </c>
      <c r="B1" s="3" t="str">
        <f>Info!C2</f>
        <v>Terabank</v>
      </c>
      <c r="C1" s="3"/>
      <c r="D1" s="4"/>
      <c r="E1" s="4"/>
      <c r="F1" s="4"/>
      <c r="G1" s="4"/>
    </row>
    <row r="2" spans="1:8" s="5" customFormat="1" ht="14.25">
      <c r="A2" s="2" t="s">
        <v>31</v>
      </c>
      <c r="B2" s="309">
        <f>'1. key ratios'!B2</f>
        <v>45199</v>
      </c>
      <c r="C2" s="3"/>
      <c r="D2" s="4"/>
      <c r="E2" s="4"/>
      <c r="F2" s="4"/>
      <c r="G2" s="4"/>
    </row>
    <row r="4" spans="1:8">
      <c r="A4" s="559" t="s">
        <v>6</v>
      </c>
      <c r="B4" s="561" t="s">
        <v>621</v>
      </c>
      <c r="C4" s="554" t="s">
        <v>558</v>
      </c>
      <c r="D4" s="554"/>
      <c r="E4" s="554"/>
      <c r="F4" s="554" t="s">
        <v>559</v>
      </c>
      <c r="G4" s="554"/>
      <c r="H4" s="555"/>
    </row>
    <row r="5" spans="1:8" ht="15.6" customHeight="1">
      <c r="A5" s="560"/>
      <c r="B5" s="562"/>
      <c r="C5" s="387" t="s">
        <v>32</v>
      </c>
      <c r="D5" s="387" t="s">
        <v>33</v>
      </c>
      <c r="E5" s="387" t="s">
        <v>34</v>
      </c>
      <c r="F5" s="387" t="s">
        <v>32</v>
      </c>
      <c r="G5" s="387" t="s">
        <v>33</v>
      </c>
      <c r="H5" s="387" t="s">
        <v>34</v>
      </c>
    </row>
    <row r="6" spans="1:8">
      <c r="A6" s="388">
        <v>1</v>
      </c>
      <c r="B6" s="389" t="s">
        <v>622</v>
      </c>
      <c r="C6" s="372">
        <v>83471326.880170718</v>
      </c>
      <c r="D6" s="372">
        <v>34853032.67982921</v>
      </c>
      <c r="E6" s="372">
        <v>118324359.55999993</v>
      </c>
      <c r="F6" s="372">
        <v>69967607.059063718</v>
      </c>
      <c r="G6" s="372">
        <v>29000040.040970054</v>
      </c>
      <c r="H6" s="372">
        <v>98967647.100033775</v>
      </c>
    </row>
    <row r="7" spans="1:8">
      <c r="A7" s="388">
        <v>1.1000000000000001</v>
      </c>
      <c r="B7" s="377" t="s">
        <v>565</v>
      </c>
      <c r="C7" s="372">
        <v>0</v>
      </c>
      <c r="D7" s="372">
        <v>0</v>
      </c>
      <c r="E7" s="372">
        <v>0</v>
      </c>
      <c r="F7" s="372">
        <v>0</v>
      </c>
      <c r="G7" s="372">
        <v>0</v>
      </c>
      <c r="H7" s="372">
        <v>0</v>
      </c>
    </row>
    <row r="8" spans="1:8">
      <c r="A8" s="388">
        <v>1.2</v>
      </c>
      <c r="B8" s="377" t="s">
        <v>567</v>
      </c>
      <c r="C8" s="372">
        <v>0</v>
      </c>
      <c r="D8" s="372">
        <v>0</v>
      </c>
      <c r="E8" s="372">
        <v>0</v>
      </c>
      <c r="F8" s="372">
        <v>0</v>
      </c>
      <c r="G8" s="372">
        <v>0</v>
      </c>
      <c r="H8" s="372">
        <v>0</v>
      </c>
    </row>
    <row r="9" spans="1:8" ht="21.6" customHeight="1">
      <c r="A9" s="388">
        <v>1.3</v>
      </c>
      <c r="B9" s="377" t="s">
        <v>623</v>
      </c>
      <c r="C9" s="372">
        <v>0</v>
      </c>
      <c r="D9" s="372">
        <v>0</v>
      </c>
      <c r="E9" s="372">
        <v>0</v>
      </c>
      <c r="F9" s="372">
        <v>0</v>
      </c>
      <c r="G9" s="372">
        <v>0</v>
      </c>
      <c r="H9" s="372">
        <v>0</v>
      </c>
    </row>
    <row r="10" spans="1:8">
      <c r="A10" s="388">
        <v>1.4</v>
      </c>
      <c r="B10" s="377" t="s">
        <v>569</v>
      </c>
      <c r="C10" s="372">
        <v>0</v>
      </c>
      <c r="D10" s="372">
        <v>0</v>
      </c>
      <c r="E10" s="372">
        <v>0</v>
      </c>
      <c r="F10" s="372">
        <v>0</v>
      </c>
      <c r="G10" s="372">
        <v>0</v>
      </c>
      <c r="H10" s="372">
        <v>0</v>
      </c>
    </row>
    <row r="11" spans="1:8">
      <c r="A11" s="388">
        <v>1.5</v>
      </c>
      <c r="B11" s="377" t="s">
        <v>573</v>
      </c>
      <c r="C11" s="372">
        <v>86247688.52614975</v>
      </c>
      <c r="D11" s="372">
        <v>34853032.67982921</v>
      </c>
      <c r="E11" s="372">
        <v>121100721.20597896</v>
      </c>
      <c r="F11" s="372">
        <v>69143226.133547708</v>
      </c>
      <c r="G11" s="372">
        <v>29000040.040970054</v>
      </c>
      <c r="H11" s="372">
        <v>98143266.174517766</v>
      </c>
    </row>
    <row r="12" spans="1:8">
      <c r="A12" s="388">
        <v>1.6</v>
      </c>
      <c r="B12" s="378" t="s">
        <v>455</v>
      </c>
      <c r="C12" s="372">
        <v>-2776361.6459790268</v>
      </c>
      <c r="D12" s="372">
        <v>0</v>
      </c>
      <c r="E12" s="372">
        <v>-2776361.6459790268</v>
      </c>
      <c r="F12" s="372">
        <v>824380.92551601259</v>
      </c>
      <c r="G12" s="372">
        <v>0</v>
      </c>
      <c r="H12" s="372">
        <v>824380.92551601259</v>
      </c>
    </row>
    <row r="13" spans="1:8">
      <c r="A13" s="388">
        <v>2</v>
      </c>
      <c r="B13" s="390" t="s">
        <v>624</v>
      </c>
      <c r="C13" s="372">
        <v>-51628684.789999962</v>
      </c>
      <c r="D13" s="372">
        <v>-16580781.6</v>
      </c>
      <c r="E13" s="372">
        <v>-68209466.389999956</v>
      </c>
      <c r="F13" s="372">
        <v>-41803839.299999997</v>
      </c>
      <c r="G13" s="372">
        <v>-11886279.469999995</v>
      </c>
      <c r="H13" s="372">
        <v>-53690118.769999996</v>
      </c>
    </row>
    <row r="14" spans="1:8">
      <c r="A14" s="388">
        <v>2.1</v>
      </c>
      <c r="B14" s="377" t="s">
        <v>625</v>
      </c>
      <c r="C14" s="372">
        <v>0</v>
      </c>
      <c r="D14" s="372">
        <v>0</v>
      </c>
      <c r="E14" s="372">
        <v>0</v>
      </c>
      <c r="F14" s="372">
        <v>0</v>
      </c>
      <c r="G14" s="372">
        <v>0</v>
      </c>
      <c r="H14" s="372">
        <v>0</v>
      </c>
    </row>
    <row r="15" spans="1:8" ht="24.6" customHeight="1">
      <c r="A15" s="388">
        <v>2.2000000000000002</v>
      </c>
      <c r="B15" s="377" t="s">
        <v>626</v>
      </c>
      <c r="C15" s="372">
        <v>0</v>
      </c>
      <c r="D15" s="372">
        <v>0</v>
      </c>
      <c r="E15" s="372">
        <v>0</v>
      </c>
      <c r="F15" s="372">
        <v>0</v>
      </c>
      <c r="G15" s="372">
        <v>0</v>
      </c>
      <c r="H15" s="372">
        <v>0</v>
      </c>
    </row>
    <row r="16" spans="1:8" ht="20.45" customHeight="1">
      <c r="A16" s="388">
        <v>2.2999999999999998</v>
      </c>
      <c r="B16" s="377" t="s">
        <v>627</v>
      </c>
      <c r="C16" s="372">
        <v>-51184799.04999996</v>
      </c>
      <c r="D16" s="372">
        <v>-16580781.6</v>
      </c>
      <c r="E16" s="372">
        <v>-67765580.649999961</v>
      </c>
      <c r="F16" s="372">
        <v>-41328143.489999995</v>
      </c>
      <c r="G16" s="372">
        <v>-11886279.469999995</v>
      </c>
      <c r="H16" s="372">
        <v>-53214422.959999993</v>
      </c>
    </row>
    <row r="17" spans="1:8">
      <c r="A17" s="388">
        <v>2.4</v>
      </c>
      <c r="B17" s="377" t="s">
        <v>628</v>
      </c>
      <c r="C17" s="372">
        <v>-443885.74</v>
      </c>
      <c r="D17" s="372">
        <v>0</v>
      </c>
      <c r="E17" s="372">
        <v>-443885.74</v>
      </c>
      <c r="F17" s="372">
        <v>-475695.81</v>
      </c>
      <c r="G17" s="372">
        <v>0</v>
      </c>
      <c r="H17" s="372">
        <v>-475695.81</v>
      </c>
    </row>
    <row r="18" spans="1:8">
      <c r="A18" s="388">
        <v>3</v>
      </c>
      <c r="B18" s="390" t="s">
        <v>629</v>
      </c>
      <c r="C18" s="372">
        <v>0</v>
      </c>
      <c r="D18" s="372">
        <v>0</v>
      </c>
      <c r="E18" s="372">
        <v>0</v>
      </c>
      <c r="F18" s="372">
        <v>0</v>
      </c>
      <c r="G18" s="372">
        <v>0</v>
      </c>
      <c r="H18" s="372">
        <v>0</v>
      </c>
    </row>
    <row r="19" spans="1:8">
      <c r="A19" s="388">
        <v>4</v>
      </c>
      <c r="B19" s="390" t="s">
        <v>630</v>
      </c>
      <c r="C19" s="372">
        <v>7953632.8900000006</v>
      </c>
      <c r="D19" s="372">
        <v>1926251.1099999994</v>
      </c>
      <c r="E19" s="372">
        <v>9879884</v>
      </c>
      <c r="F19" s="372">
        <v>17679862.919999998</v>
      </c>
      <c r="G19" s="372">
        <v>1794777.9999999995</v>
      </c>
      <c r="H19" s="372">
        <v>19474640.919999998</v>
      </c>
    </row>
    <row r="20" spans="1:8">
      <c r="A20" s="388">
        <v>5</v>
      </c>
      <c r="B20" s="390" t="s">
        <v>631</v>
      </c>
      <c r="C20" s="372">
        <v>-1758648.0300000003</v>
      </c>
      <c r="D20" s="372">
        <v>-1509410.9699999997</v>
      </c>
      <c r="E20" s="372">
        <v>-3268059</v>
      </c>
      <c r="F20" s="372">
        <v>-1273234.1500000022</v>
      </c>
      <c r="G20" s="372">
        <v>-1280571.96</v>
      </c>
      <c r="H20" s="372">
        <v>-2553806.1100000022</v>
      </c>
    </row>
    <row r="21" spans="1:8" ht="24" customHeight="1">
      <c r="A21" s="388">
        <v>6</v>
      </c>
      <c r="B21" s="390" t="s">
        <v>632</v>
      </c>
      <c r="C21" s="372">
        <v>0</v>
      </c>
      <c r="D21" s="372">
        <v>0</v>
      </c>
      <c r="E21" s="372">
        <v>0</v>
      </c>
      <c r="F21" s="372">
        <v>0</v>
      </c>
      <c r="G21" s="372">
        <v>0</v>
      </c>
      <c r="H21" s="372">
        <v>0</v>
      </c>
    </row>
    <row r="22" spans="1:8" ht="18.600000000000001" customHeight="1">
      <c r="A22" s="388">
        <v>7</v>
      </c>
      <c r="B22" s="390" t="s">
        <v>633</v>
      </c>
      <c r="C22" s="372">
        <v>0</v>
      </c>
      <c r="D22" s="372">
        <v>0</v>
      </c>
      <c r="E22" s="372">
        <v>0</v>
      </c>
      <c r="F22" s="372">
        <v>0</v>
      </c>
      <c r="G22" s="372">
        <v>0</v>
      </c>
      <c r="H22" s="372">
        <v>0</v>
      </c>
    </row>
    <row r="23" spans="1:8" ht="25.5" customHeight="1">
      <c r="A23" s="388">
        <v>8</v>
      </c>
      <c r="B23" s="391" t="s">
        <v>634</v>
      </c>
      <c r="C23" s="372">
        <v>0</v>
      </c>
      <c r="D23" s="372">
        <v>0</v>
      </c>
      <c r="E23" s="372">
        <v>0</v>
      </c>
      <c r="F23" s="372">
        <v>0</v>
      </c>
      <c r="G23" s="372">
        <v>0</v>
      </c>
      <c r="H23" s="372">
        <v>0</v>
      </c>
    </row>
    <row r="24" spans="1:8" ht="34.5" customHeight="1">
      <c r="A24" s="388">
        <v>9</v>
      </c>
      <c r="B24" s="391" t="s">
        <v>635</v>
      </c>
      <c r="C24" s="372">
        <v>0</v>
      </c>
      <c r="D24" s="372">
        <v>0</v>
      </c>
      <c r="E24" s="372">
        <v>0</v>
      </c>
      <c r="F24" s="372">
        <v>0</v>
      </c>
      <c r="G24" s="372">
        <v>0</v>
      </c>
      <c r="H24" s="372">
        <v>0</v>
      </c>
    </row>
    <row r="25" spans="1:8">
      <c r="A25" s="388">
        <v>10</v>
      </c>
      <c r="B25" s="390" t="s">
        <v>636</v>
      </c>
      <c r="C25" s="372">
        <v>707718</v>
      </c>
      <c r="D25" s="372">
        <v>0</v>
      </c>
      <c r="E25" s="372">
        <v>707718</v>
      </c>
      <c r="F25" s="372">
        <v>-14772788</v>
      </c>
      <c r="G25" s="372">
        <v>0</v>
      </c>
      <c r="H25" s="372">
        <v>-14772788</v>
      </c>
    </row>
    <row r="26" spans="1:8">
      <c r="A26" s="388">
        <v>11</v>
      </c>
      <c r="B26" s="392" t="s">
        <v>637</v>
      </c>
      <c r="C26" s="537">
        <v>4123165.3742127577</v>
      </c>
      <c r="D26" s="372">
        <v>0</v>
      </c>
      <c r="E26" s="372">
        <v>4123165.3742127577</v>
      </c>
      <c r="F26" s="372">
        <v>-321336.70509362884</v>
      </c>
      <c r="G26" s="372">
        <v>0</v>
      </c>
      <c r="H26" s="372">
        <v>-321336.70509362884</v>
      </c>
    </row>
    <row r="27" spans="1:8">
      <c r="A27" s="388">
        <v>12</v>
      </c>
      <c r="B27" s="390" t="s">
        <v>638</v>
      </c>
      <c r="C27" s="372">
        <v>45419.15</v>
      </c>
      <c r="D27" s="372">
        <v>0</v>
      </c>
      <c r="E27" s="372">
        <v>45419.15</v>
      </c>
      <c r="F27" s="372">
        <v>0</v>
      </c>
      <c r="G27" s="372">
        <v>0</v>
      </c>
      <c r="H27" s="372">
        <v>0</v>
      </c>
    </row>
    <row r="28" spans="1:8">
      <c r="A28" s="388">
        <v>13</v>
      </c>
      <c r="B28" s="393" t="s">
        <v>639</v>
      </c>
      <c r="C28" s="372">
        <v>-5271836.431365015</v>
      </c>
      <c r="D28" s="372">
        <v>0</v>
      </c>
      <c r="E28" s="372">
        <v>-5271836.431365015</v>
      </c>
      <c r="F28" s="372">
        <v>-4609798.0407177871</v>
      </c>
      <c r="G28" s="372">
        <v>0</v>
      </c>
      <c r="H28" s="372">
        <v>-4609798.0407177871</v>
      </c>
    </row>
    <row r="29" spans="1:8">
      <c r="A29" s="388">
        <v>14</v>
      </c>
      <c r="B29" s="394" t="s">
        <v>640</v>
      </c>
      <c r="C29" s="372">
        <v>-22473671.449999999</v>
      </c>
      <c r="D29" s="372">
        <v>-104307.54</v>
      </c>
      <c r="E29" s="372">
        <v>-22577978.989999998</v>
      </c>
      <c r="F29" s="372">
        <v>-18734247.552514412</v>
      </c>
      <c r="G29" s="372">
        <v>-106402.55</v>
      </c>
      <c r="H29" s="372">
        <v>-18840650.102514412</v>
      </c>
    </row>
    <row r="30" spans="1:8">
      <c r="A30" s="388">
        <v>14.1</v>
      </c>
      <c r="B30" s="365" t="s">
        <v>641</v>
      </c>
      <c r="C30" s="372">
        <v>-19945721.699999999</v>
      </c>
      <c r="D30" s="372">
        <v>0</v>
      </c>
      <c r="E30" s="372">
        <v>-19945721.699999999</v>
      </c>
      <c r="F30" s="372">
        <v>-15612612.19251441</v>
      </c>
      <c r="G30" s="372">
        <v>0</v>
      </c>
      <c r="H30" s="372">
        <v>-15612612.19251441</v>
      </c>
    </row>
    <row r="31" spans="1:8">
      <c r="A31" s="388">
        <v>14.2</v>
      </c>
      <c r="B31" s="365" t="s">
        <v>642</v>
      </c>
      <c r="C31" s="372">
        <v>-2527949.75</v>
      </c>
      <c r="D31" s="372">
        <v>-104307.54</v>
      </c>
      <c r="E31" s="372">
        <v>-2632257.29</v>
      </c>
      <c r="F31" s="372">
        <v>-3121635.3599999994</v>
      </c>
      <c r="G31" s="372">
        <v>-106402.55</v>
      </c>
      <c r="H31" s="372">
        <v>-3228037.9099999992</v>
      </c>
    </row>
    <row r="32" spans="1:8">
      <c r="A32" s="388">
        <v>15</v>
      </c>
      <c r="B32" s="390" t="s">
        <v>643</v>
      </c>
      <c r="C32" s="372">
        <v>-3980726</v>
      </c>
      <c r="D32" s="372">
        <v>0</v>
      </c>
      <c r="E32" s="372">
        <v>-3980726</v>
      </c>
      <c r="F32" s="372">
        <v>-4110801</v>
      </c>
      <c r="G32" s="372">
        <v>0</v>
      </c>
      <c r="H32" s="372">
        <v>-4110801</v>
      </c>
    </row>
    <row r="33" spans="1:8" ht="22.5" customHeight="1">
      <c r="A33" s="388">
        <v>16</v>
      </c>
      <c r="B33" s="363" t="s">
        <v>644</v>
      </c>
      <c r="C33" s="372">
        <v>0</v>
      </c>
      <c r="D33" s="372">
        <v>0</v>
      </c>
      <c r="E33" s="372">
        <v>0</v>
      </c>
      <c r="F33" s="372">
        <v>0</v>
      </c>
      <c r="G33" s="372">
        <v>0</v>
      </c>
      <c r="H33" s="372">
        <v>0</v>
      </c>
    </row>
    <row r="34" spans="1:8">
      <c r="A34" s="388">
        <v>17</v>
      </c>
      <c r="B34" s="390" t="s">
        <v>645</v>
      </c>
      <c r="C34" s="372">
        <v>-540141.10284774459</v>
      </c>
      <c r="D34" s="372">
        <v>0</v>
      </c>
      <c r="E34" s="372">
        <v>-540141.10284774459</v>
      </c>
      <c r="F34" s="372">
        <v>-260739.96167417127</v>
      </c>
      <c r="G34" s="372">
        <v>0</v>
      </c>
      <c r="H34" s="372">
        <v>-260739.96167417127</v>
      </c>
    </row>
    <row r="35" spans="1:8">
      <c r="A35" s="388">
        <v>17.100000000000001</v>
      </c>
      <c r="B35" s="365" t="s">
        <v>646</v>
      </c>
      <c r="C35" s="372">
        <v>0</v>
      </c>
      <c r="D35" s="372">
        <v>0</v>
      </c>
      <c r="E35" s="372">
        <v>0</v>
      </c>
      <c r="F35" s="372">
        <v>0</v>
      </c>
      <c r="G35" s="372">
        <v>0</v>
      </c>
      <c r="H35" s="372">
        <v>0</v>
      </c>
    </row>
    <row r="36" spans="1:8">
      <c r="A36" s="388">
        <v>17.2</v>
      </c>
      <c r="B36" s="365" t="s">
        <v>647</v>
      </c>
      <c r="C36" s="372">
        <v>-540141.10284774459</v>
      </c>
      <c r="D36" s="372">
        <v>0</v>
      </c>
      <c r="E36" s="372">
        <v>-540141.10284774459</v>
      </c>
      <c r="F36" s="372">
        <v>-260739.96167417127</v>
      </c>
      <c r="G36" s="372">
        <v>0</v>
      </c>
      <c r="H36" s="372">
        <v>-260739.96167417127</v>
      </c>
    </row>
    <row r="37" spans="1:8" ht="41.45" customHeight="1">
      <c r="A37" s="388">
        <v>18</v>
      </c>
      <c r="B37" s="395" t="s">
        <v>648</v>
      </c>
      <c r="C37" s="372">
        <v>-2837832.288820527</v>
      </c>
      <c r="D37" s="372">
        <v>4074057.2548084767</v>
      </c>
      <c r="E37" s="372">
        <v>1236224.9659879496</v>
      </c>
      <c r="F37" s="372">
        <v>-1757879.0470476579</v>
      </c>
      <c r="G37" s="372">
        <v>6471558.0765445074</v>
      </c>
      <c r="H37" s="372">
        <v>4713679.0294968495</v>
      </c>
    </row>
    <row r="38" spans="1:8">
      <c r="A38" s="388">
        <v>18.100000000000001</v>
      </c>
      <c r="B38" s="396" t="s">
        <v>649</v>
      </c>
      <c r="C38" s="372">
        <v>0</v>
      </c>
      <c r="D38" s="372">
        <v>0</v>
      </c>
      <c r="E38" s="372">
        <v>0</v>
      </c>
      <c r="F38" s="372">
        <v>0</v>
      </c>
      <c r="G38" s="372">
        <v>0</v>
      </c>
      <c r="H38" s="372">
        <v>0</v>
      </c>
    </row>
    <row r="39" spans="1:8">
      <c r="A39" s="388">
        <v>18.2</v>
      </c>
      <c r="B39" s="396" t="s">
        <v>650</v>
      </c>
      <c r="C39" s="372">
        <v>-2837832.288820527</v>
      </c>
      <c r="D39" s="372">
        <v>4074057.2548084767</v>
      </c>
      <c r="E39" s="372">
        <v>1236224.9659879496</v>
      </c>
      <c r="F39" s="372">
        <v>-1757879.0470476579</v>
      </c>
      <c r="G39" s="372">
        <v>6471558.0765445074</v>
      </c>
      <c r="H39" s="372">
        <v>4713679.0294968495</v>
      </c>
    </row>
    <row r="40" spans="1:8" ht="24.6" customHeight="1">
      <c r="A40" s="388">
        <v>19</v>
      </c>
      <c r="B40" s="395" t="s">
        <v>651</v>
      </c>
      <c r="C40" s="372">
        <v>0</v>
      </c>
      <c r="D40" s="372">
        <v>0</v>
      </c>
      <c r="E40" s="372">
        <v>0</v>
      </c>
      <c r="F40" s="372">
        <v>0</v>
      </c>
      <c r="G40" s="372">
        <v>0</v>
      </c>
      <c r="H40" s="372">
        <v>0</v>
      </c>
    </row>
    <row r="41" spans="1:8" ht="17.45" customHeight="1">
      <c r="A41" s="388">
        <v>20</v>
      </c>
      <c r="B41" s="395" t="s">
        <v>652</v>
      </c>
      <c r="C41" s="537">
        <v>0</v>
      </c>
      <c r="D41" s="372">
        <v>0</v>
      </c>
      <c r="E41" s="372">
        <v>0</v>
      </c>
      <c r="F41" s="372">
        <v>0</v>
      </c>
      <c r="G41" s="372">
        <v>0</v>
      </c>
      <c r="H41" s="372">
        <v>0</v>
      </c>
    </row>
    <row r="42" spans="1:8" ht="26.45" customHeight="1">
      <c r="A42" s="388">
        <v>21</v>
      </c>
      <c r="B42" s="395" t="s">
        <v>653</v>
      </c>
      <c r="C42" s="372">
        <v>0</v>
      </c>
      <c r="D42" s="372">
        <v>0</v>
      </c>
      <c r="E42" s="372">
        <v>0</v>
      </c>
      <c r="F42" s="372">
        <v>0</v>
      </c>
      <c r="G42" s="372">
        <v>0</v>
      </c>
      <c r="H42" s="372">
        <v>0</v>
      </c>
    </row>
    <row r="43" spans="1:8">
      <c r="A43" s="388">
        <v>22</v>
      </c>
      <c r="B43" s="397" t="s">
        <v>654</v>
      </c>
      <c r="C43" s="372">
        <v>7809722.201350227</v>
      </c>
      <c r="D43" s="372">
        <v>22658840.934637688</v>
      </c>
      <c r="E43" s="372">
        <v>30468563.135987915</v>
      </c>
      <c r="F43" s="372">
        <v>2806.2220160581637</v>
      </c>
      <c r="G43" s="372">
        <v>23993122.137514565</v>
      </c>
      <c r="H43" s="372">
        <v>23995928.359530624</v>
      </c>
    </row>
    <row r="44" spans="1:8">
      <c r="A44" s="388">
        <v>23</v>
      </c>
      <c r="B44" s="397" t="s">
        <v>655</v>
      </c>
      <c r="C44" s="372">
        <v>4644988</v>
      </c>
      <c r="D44" s="372">
        <v>0</v>
      </c>
      <c r="E44" s="372">
        <v>4644988</v>
      </c>
      <c r="F44" s="372">
        <v>800512</v>
      </c>
      <c r="G44" s="372">
        <v>0</v>
      </c>
      <c r="H44" s="372">
        <v>800512</v>
      </c>
    </row>
    <row r="45" spans="1:8">
      <c r="A45" s="388">
        <v>24</v>
      </c>
      <c r="B45" s="398" t="s">
        <v>656</v>
      </c>
      <c r="C45" s="372">
        <v>3164734.201350227</v>
      </c>
      <c r="D45" s="372">
        <v>22658840.934637688</v>
      </c>
      <c r="E45" s="372">
        <v>25823575.135987915</v>
      </c>
      <c r="F45" s="372">
        <v>-797705.77798394184</v>
      </c>
      <c r="G45" s="372">
        <v>23993122.137514565</v>
      </c>
      <c r="H45" s="372">
        <v>23195416.359530624</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5"/>
  <cols>
    <col min="1" max="1" width="8.7109375" style="385"/>
    <col min="2" max="2" width="87.5703125" bestFit="1" customWidth="1"/>
    <col min="3" max="8" width="15.42578125" customWidth="1"/>
  </cols>
  <sheetData>
    <row r="1" spans="1:8" s="5" customFormat="1" ht="14.25">
      <c r="A1" s="2" t="s">
        <v>30</v>
      </c>
      <c r="B1" s="3" t="str">
        <f>Info!C2</f>
        <v>Terabank</v>
      </c>
      <c r="C1" s="3"/>
      <c r="D1" s="4"/>
      <c r="E1" s="4"/>
      <c r="F1" s="4"/>
      <c r="G1" s="4"/>
    </row>
    <row r="2" spans="1:8" s="5" customFormat="1" ht="14.25">
      <c r="A2" s="2" t="s">
        <v>31</v>
      </c>
      <c r="B2" s="309">
        <f>'1. key ratios'!B2</f>
        <v>45199</v>
      </c>
      <c r="C2" s="3"/>
      <c r="D2" s="4"/>
      <c r="E2" s="4"/>
      <c r="F2" s="4"/>
      <c r="G2" s="4"/>
    </row>
    <row r="3" spans="1:8" ht="15.75" thickBot="1">
      <c r="A3"/>
    </row>
    <row r="4" spans="1:8">
      <c r="A4" s="563" t="s">
        <v>6</v>
      </c>
      <c r="B4" s="564" t="s">
        <v>94</v>
      </c>
      <c r="C4" s="554" t="s">
        <v>558</v>
      </c>
      <c r="D4" s="554"/>
      <c r="E4" s="554"/>
      <c r="F4" s="554" t="s">
        <v>559</v>
      </c>
      <c r="G4" s="554"/>
      <c r="H4" s="555"/>
    </row>
    <row r="5" spans="1:8">
      <c r="A5" s="563"/>
      <c r="B5" s="564"/>
      <c r="C5" s="387" t="s">
        <v>32</v>
      </c>
      <c r="D5" s="387" t="s">
        <v>33</v>
      </c>
      <c r="E5" s="387" t="s">
        <v>34</v>
      </c>
      <c r="F5" s="387" t="s">
        <v>32</v>
      </c>
      <c r="G5" s="387" t="s">
        <v>33</v>
      </c>
      <c r="H5" s="387" t="s">
        <v>34</v>
      </c>
    </row>
    <row r="6" spans="1:8" ht="15.75">
      <c r="A6" s="373">
        <v>1</v>
      </c>
      <c r="B6" s="399" t="s">
        <v>657</v>
      </c>
      <c r="C6" s="400">
        <v>0</v>
      </c>
      <c r="D6" s="400">
        <v>0</v>
      </c>
      <c r="E6" s="400">
        <v>0</v>
      </c>
      <c r="F6" s="400">
        <v>0</v>
      </c>
      <c r="G6" s="400">
        <v>0</v>
      </c>
      <c r="H6" s="400">
        <v>0</v>
      </c>
    </row>
    <row r="7" spans="1:8" ht="15.75">
      <c r="A7" s="373">
        <v>2</v>
      </c>
      <c r="B7" s="399" t="s">
        <v>196</v>
      </c>
      <c r="C7" s="400">
        <v>0</v>
      </c>
      <c r="D7" s="400">
        <v>0</v>
      </c>
      <c r="E7" s="400">
        <v>0</v>
      </c>
      <c r="F7" s="400">
        <v>0</v>
      </c>
      <c r="G7" s="400">
        <v>0</v>
      </c>
      <c r="H7" s="400">
        <v>0</v>
      </c>
    </row>
    <row r="8" spans="1:8" ht="15.75">
      <c r="A8" s="373">
        <v>3</v>
      </c>
      <c r="B8" s="399" t="s">
        <v>206</v>
      </c>
      <c r="C8" s="400">
        <v>241443988.28000003</v>
      </c>
      <c r="D8" s="400">
        <v>403205210.95999968</v>
      </c>
      <c r="E8" s="400">
        <v>644649199.23999977</v>
      </c>
      <c r="F8" s="400">
        <v>0</v>
      </c>
      <c r="G8" s="400">
        <v>0</v>
      </c>
      <c r="H8" s="400">
        <v>0</v>
      </c>
    </row>
    <row r="9" spans="1:8" ht="15.75">
      <c r="A9" s="373">
        <v>3.1</v>
      </c>
      <c r="B9" s="401" t="s">
        <v>197</v>
      </c>
      <c r="C9" s="400">
        <v>181065016.37000003</v>
      </c>
      <c r="D9" s="400">
        <v>403205210.95999968</v>
      </c>
      <c r="E9" s="400">
        <v>584270227.32999969</v>
      </c>
      <c r="F9" s="400">
        <v>0</v>
      </c>
      <c r="G9" s="400">
        <v>0</v>
      </c>
      <c r="H9" s="400">
        <v>0</v>
      </c>
    </row>
    <row r="10" spans="1:8" ht="15.75">
      <c r="A10" s="373">
        <v>3.2</v>
      </c>
      <c r="B10" s="401" t="s">
        <v>193</v>
      </c>
      <c r="C10" s="400">
        <v>60378971.909999996</v>
      </c>
      <c r="D10" s="400">
        <v>0</v>
      </c>
      <c r="E10" s="400">
        <v>60378971.909999996</v>
      </c>
      <c r="F10" s="400">
        <v>0</v>
      </c>
      <c r="G10" s="400">
        <v>0</v>
      </c>
      <c r="H10" s="400">
        <v>0</v>
      </c>
    </row>
    <row r="11" spans="1:8" ht="15.75">
      <c r="A11" s="373">
        <v>4</v>
      </c>
      <c r="B11" s="402" t="s">
        <v>195</v>
      </c>
      <c r="C11" s="400">
        <v>58105800</v>
      </c>
      <c r="D11" s="400">
        <v>0</v>
      </c>
      <c r="E11" s="400">
        <v>58105800</v>
      </c>
      <c r="F11" s="400">
        <v>0</v>
      </c>
      <c r="G11" s="400">
        <v>0</v>
      </c>
      <c r="H11" s="400">
        <v>0</v>
      </c>
    </row>
    <row r="12" spans="1:8" ht="15.75">
      <c r="A12" s="373">
        <v>4.0999999999999996</v>
      </c>
      <c r="B12" s="401" t="s">
        <v>179</v>
      </c>
      <c r="C12" s="400">
        <v>58105800</v>
      </c>
      <c r="D12" s="400">
        <v>0</v>
      </c>
      <c r="E12" s="400">
        <v>58105800</v>
      </c>
      <c r="F12" s="400">
        <v>0</v>
      </c>
      <c r="G12" s="400">
        <v>0</v>
      </c>
      <c r="H12" s="400">
        <v>0</v>
      </c>
    </row>
    <row r="13" spans="1:8" ht="15.75">
      <c r="A13" s="373">
        <v>4.2</v>
      </c>
      <c r="B13" s="401" t="s">
        <v>180</v>
      </c>
      <c r="C13" s="400">
        <v>0</v>
      </c>
      <c r="D13" s="400">
        <v>0</v>
      </c>
      <c r="E13" s="400">
        <v>0</v>
      </c>
      <c r="F13" s="400">
        <v>0</v>
      </c>
      <c r="G13" s="400">
        <v>0</v>
      </c>
      <c r="H13" s="400">
        <v>0</v>
      </c>
    </row>
    <row r="14" spans="1:8" ht="15.75">
      <c r="A14" s="373">
        <v>5</v>
      </c>
      <c r="B14" s="402" t="s">
        <v>205</v>
      </c>
      <c r="C14" s="400">
        <v>1154829561.0790005</v>
      </c>
      <c r="D14" s="400">
        <v>3548802913.538311</v>
      </c>
      <c r="E14" s="400">
        <v>4703632474.6173115</v>
      </c>
      <c r="F14" s="400">
        <v>0</v>
      </c>
      <c r="G14" s="400">
        <v>0</v>
      </c>
      <c r="H14" s="400">
        <v>0</v>
      </c>
    </row>
    <row r="15" spans="1:8" ht="15.75">
      <c r="A15" s="373">
        <v>5.0999999999999996</v>
      </c>
      <c r="B15" s="403" t="s">
        <v>183</v>
      </c>
      <c r="C15" s="400">
        <v>13202187.369999995</v>
      </c>
      <c r="D15" s="400">
        <v>25352347.02999999</v>
      </c>
      <c r="E15" s="400">
        <v>38554534.399999984</v>
      </c>
      <c r="F15" s="400">
        <v>0</v>
      </c>
      <c r="G15" s="400">
        <v>0</v>
      </c>
      <c r="H15" s="400">
        <v>0</v>
      </c>
    </row>
    <row r="16" spans="1:8" ht="15.75">
      <c r="A16" s="373">
        <v>5.2</v>
      </c>
      <c r="B16" s="403" t="s">
        <v>182</v>
      </c>
      <c r="C16" s="400">
        <v>56785008.289999999</v>
      </c>
      <c r="D16" s="400">
        <v>2615209.59</v>
      </c>
      <c r="E16" s="400">
        <v>59400217.879999995</v>
      </c>
      <c r="F16" s="400">
        <v>0</v>
      </c>
      <c r="G16" s="400">
        <v>0</v>
      </c>
      <c r="H16" s="400">
        <v>0</v>
      </c>
    </row>
    <row r="17" spans="1:8" ht="15.75">
      <c r="A17" s="373">
        <v>5.3</v>
      </c>
      <c r="B17" s="403" t="s">
        <v>181</v>
      </c>
      <c r="C17" s="400">
        <v>901726863.31000054</v>
      </c>
      <c r="D17" s="400">
        <v>3483748075.730001</v>
      </c>
      <c r="E17" s="400">
        <v>4385474939.0400019</v>
      </c>
      <c r="F17" s="400">
        <v>0</v>
      </c>
      <c r="G17" s="400">
        <v>0</v>
      </c>
      <c r="H17" s="400">
        <v>0</v>
      </c>
    </row>
    <row r="18" spans="1:8" ht="15.75">
      <c r="A18" s="373" t="s">
        <v>15</v>
      </c>
      <c r="B18" s="404" t="s">
        <v>36</v>
      </c>
      <c r="C18" s="400">
        <v>496541843.51000071</v>
      </c>
      <c r="D18" s="400">
        <v>406796509.48999971</v>
      </c>
      <c r="E18" s="400">
        <v>903338353.00000048</v>
      </c>
      <c r="F18" s="400">
        <v>0</v>
      </c>
      <c r="G18" s="400">
        <v>0</v>
      </c>
      <c r="H18" s="400">
        <v>0</v>
      </c>
    </row>
    <row r="19" spans="1:8" ht="15.75">
      <c r="A19" s="373" t="s">
        <v>16</v>
      </c>
      <c r="B19" s="404" t="s">
        <v>37</v>
      </c>
      <c r="C19" s="400">
        <v>186459811.15999982</v>
      </c>
      <c r="D19" s="400">
        <v>373643111.61999989</v>
      </c>
      <c r="E19" s="400">
        <v>560102922.77999973</v>
      </c>
      <c r="F19" s="400">
        <v>0</v>
      </c>
      <c r="G19" s="400">
        <v>0</v>
      </c>
      <c r="H19" s="400">
        <v>0</v>
      </c>
    </row>
    <row r="20" spans="1:8" ht="15.75">
      <c r="A20" s="373" t="s">
        <v>17</v>
      </c>
      <c r="B20" s="404" t="s">
        <v>38</v>
      </c>
      <c r="C20" s="400">
        <v>27127001.149999999</v>
      </c>
      <c r="D20" s="400">
        <v>71411783.099999994</v>
      </c>
      <c r="E20" s="400">
        <v>98538784.25</v>
      </c>
      <c r="F20" s="400">
        <v>0</v>
      </c>
      <c r="G20" s="400">
        <v>0</v>
      </c>
      <c r="H20" s="400">
        <v>0</v>
      </c>
    </row>
    <row r="21" spans="1:8" ht="15.75">
      <c r="A21" s="373" t="s">
        <v>18</v>
      </c>
      <c r="B21" s="404" t="s">
        <v>39</v>
      </c>
      <c r="C21" s="400">
        <v>146272495.67000008</v>
      </c>
      <c r="D21" s="400">
        <v>2508951666.8200011</v>
      </c>
      <c r="E21" s="400">
        <v>2655224162.4900012</v>
      </c>
      <c r="F21" s="400">
        <v>0</v>
      </c>
      <c r="G21" s="400">
        <v>0</v>
      </c>
      <c r="H21" s="400">
        <v>0</v>
      </c>
    </row>
    <row r="22" spans="1:8" ht="15.75">
      <c r="A22" s="373" t="s">
        <v>19</v>
      </c>
      <c r="B22" s="404" t="s">
        <v>40</v>
      </c>
      <c r="C22" s="400">
        <v>45325711.819999985</v>
      </c>
      <c r="D22" s="400">
        <v>122945004.70000008</v>
      </c>
      <c r="E22" s="400">
        <v>168270716.52000007</v>
      </c>
      <c r="F22" s="400">
        <v>0</v>
      </c>
      <c r="G22" s="400">
        <v>0</v>
      </c>
      <c r="H22" s="400">
        <v>0</v>
      </c>
    </row>
    <row r="23" spans="1:8" ht="15.75">
      <c r="A23" s="373">
        <v>5.4</v>
      </c>
      <c r="B23" s="403" t="s">
        <v>184</v>
      </c>
      <c r="C23" s="400">
        <v>109798986.85999994</v>
      </c>
      <c r="D23" s="400">
        <v>21803623.477000002</v>
      </c>
      <c r="E23" s="400">
        <v>131602610.33699994</v>
      </c>
      <c r="F23" s="400">
        <v>0</v>
      </c>
      <c r="G23" s="400">
        <v>0</v>
      </c>
      <c r="H23" s="400">
        <v>0</v>
      </c>
    </row>
    <row r="24" spans="1:8" ht="15.75">
      <c r="A24" s="373">
        <v>5.5</v>
      </c>
      <c r="B24" s="403" t="s">
        <v>185</v>
      </c>
      <c r="C24" s="400">
        <v>0</v>
      </c>
      <c r="D24" s="400">
        <v>0</v>
      </c>
      <c r="E24" s="400">
        <v>0</v>
      </c>
      <c r="F24" s="400">
        <v>0</v>
      </c>
      <c r="G24" s="400">
        <v>0</v>
      </c>
      <c r="H24" s="400">
        <v>0</v>
      </c>
    </row>
    <row r="25" spans="1:8" ht="15.75">
      <c r="A25" s="373">
        <v>5.6</v>
      </c>
      <c r="B25" s="403" t="s">
        <v>186</v>
      </c>
      <c r="C25" s="400">
        <v>0</v>
      </c>
      <c r="D25" s="400">
        <v>0</v>
      </c>
      <c r="E25" s="400">
        <v>0</v>
      </c>
      <c r="F25" s="400">
        <v>0</v>
      </c>
      <c r="G25" s="400">
        <v>0</v>
      </c>
      <c r="H25" s="400">
        <v>0</v>
      </c>
    </row>
    <row r="26" spans="1:8" ht="15.75">
      <c r="A26" s="373">
        <v>5.7</v>
      </c>
      <c r="B26" s="403" t="s">
        <v>40</v>
      </c>
      <c r="C26" s="400">
        <v>73316515.249000013</v>
      </c>
      <c r="D26" s="400">
        <v>15283657.711310003</v>
      </c>
      <c r="E26" s="400">
        <v>88600172.960310012</v>
      </c>
      <c r="F26" s="400">
        <v>0</v>
      </c>
      <c r="G26" s="400">
        <v>0</v>
      </c>
      <c r="H26" s="400">
        <v>0</v>
      </c>
    </row>
    <row r="27" spans="1:8" ht="15.75">
      <c r="A27" s="373">
        <v>6</v>
      </c>
      <c r="B27" s="405" t="s">
        <v>658</v>
      </c>
      <c r="C27" s="400">
        <v>18575254.569999974</v>
      </c>
      <c r="D27" s="400">
        <v>24497210.400000002</v>
      </c>
      <c r="E27" s="400">
        <v>43072464.969999976</v>
      </c>
      <c r="F27" s="400">
        <v>0</v>
      </c>
      <c r="G27" s="400">
        <v>0</v>
      </c>
      <c r="H27" s="400">
        <v>0</v>
      </c>
    </row>
    <row r="28" spans="1:8" ht="15.75">
      <c r="A28" s="373">
        <v>7</v>
      </c>
      <c r="B28" s="405" t="s">
        <v>659</v>
      </c>
      <c r="C28" s="400">
        <v>34858228.780000009</v>
      </c>
      <c r="D28" s="400">
        <v>768830.12</v>
      </c>
      <c r="E28" s="400">
        <v>35627058.900000006</v>
      </c>
      <c r="F28" s="400">
        <v>0</v>
      </c>
      <c r="G28" s="400">
        <v>0</v>
      </c>
      <c r="H28" s="400">
        <v>0</v>
      </c>
    </row>
    <row r="29" spans="1:8" ht="15.75">
      <c r="A29" s="373">
        <v>8</v>
      </c>
      <c r="B29" s="405" t="s">
        <v>194</v>
      </c>
      <c r="C29" s="400">
        <v>0</v>
      </c>
      <c r="D29" s="400">
        <v>0</v>
      </c>
      <c r="E29" s="400">
        <v>0</v>
      </c>
      <c r="F29" s="400">
        <v>0</v>
      </c>
      <c r="G29" s="400">
        <v>0</v>
      </c>
      <c r="H29" s="400">
        <v>0</v>
      </c>
    </row>
    <row r="30" spans="1:8" ht="15.75">
      <c r="A30" s="373">
        <v>9</v>
      </c>
      <c r="B30" s="406" t="s">
        <v>211</v>
      </c>
      <c r="C30" s="400">
        <v>25775870</v>
      </c>
      <c r="D30" s="400">
        <v>57270892.390000001</v>
      </c>
      <c r="E30" s="400">
        <v>83046762.390000001</v>
      </c>
      <c r="F30" s="400">
        <v>0</v>
      </c>
      <c r="G30" s="400">
        <v>0</v>
      </c>
      <c r="H30" s="400">
        <v>0</v>
      </c>
    </row>
    <row r="31" spans="1:8" ht="15.75">
      <c r="A31" s="373">
        <v>9.1</v>
      </c>
      <c r="B31" s="407" t="s">
        <v>201</v>
      </c>
      <c r="C31" s="400">
        <v>25775870</v>
      </c>
      <c r="D31" s="400">
        <v>57270892.390000001</v>
      </c>
      <c r="E31" s="400">
        <v>83046762.390000001</v>
      </c>
      <c r="F31" s="400">
        <v>0</v>
      </c>
      <c r="G31" s="400">
        <v>0</v>
      </c>
      <c r="H31" s="400">
        <v>0</v>
      </c>
    </row>
    <row r="32" spans="1:8" ht="15.75">
      <c r="A32" s="373">
        <v>9.1999999999999993</v>
      </c>
      <c r="B32" s="407" t="s">
        <v>202</v>
      </c>
      <c r="C32" s="400">
        <v>0</v>
      </c>
      <c r="D32" s="400">
        <v>0</v>
      </c>
      <c r="E32" s="400">
        <v>0</v>
      </c>
      <c r="F32" s="400">
        <v>0</v>
      </c>
      <c r="G32" s="400">
        <v>0</v>
      </c>
      <c r="H32" s="400">
        <v>0</v>
      </c>
    </row>
    <row r="33" spans="1:8" ht="15.75">
      <c r="A33" s="373">
        <v>9.3000000000000007</v>
      </c>
      <c r="B33" s="407" t="s">
        <v>198</v>
      </c>
      <c r="C33" s="400">
        <v>0</v>
      </c>
      <c r="D33" s="400">
        <v>0</v>
      </c>
      <c r="E33" s="400">
        <v>0</v>
      </c>
      <c r="F33" s="400">
        <v>0</v>
      </c>
      <c r="G33" s="400">
        <v>0</v>
      </c>
      <c r="H33" s="400">
        <v>0</v>
      </c>
    </row>
    <row r="34" spans="1:8" ht="15.75">
      <c r="A34" s="373">
        <v>9.4</v>
      </c>
      <c r="B34" s="407" t="s">
        <v>199</v>
      </c>
      <c r="C34" s="400">
        <v>0</v>
      </c>
      <c r="D34" s="400">
        <v>0</v>
      </c>
      <c r="E34" s="400">
        <v>0</v>
      </c>
      <c r="F34" s="400">
        <v>0</v>
      </c>
      <c r="G34" s="400">
        <v>0</v>
      </c>
      <c r="H34" s="400">
        <v>0</v>
      </c>
    </row>
    <row r="35" spans="1:8" ht="15.75">
      <c r="A35" s="373">
        <v>9.5</v>
      </c>
      <c r="B35" s="407" t="s">
        <v>200</v>
      </c>
      <c r="C35" s="400">
        <v>0</v>
      </c>
      <c r="D35" s="400">
        <v>0</v>
      </c>
      <c r="E35" s="400">
        <v>0</v>
      </c>
      <c r="F35" s="400">
        <v>0</v>
      </c>
      <c r="G35" s="400">
        <v>0</v>
      </c>
      <c r="H35" s="400">
        <v>0</v>
      </c>
    </row>
    <row r="36" spans="1:8" ht="15.75">
      <c r="A36" s="373">
        <v>9.6</v>
      </c>
      <c r="B36" s="407" t="s">
        <v>203</v>
      </c>
      <c r="C36" s="400">
        <v>0</v>
      </c>
      <c r="D36" s="400">
        <v>0</v>
      </c>
      <c r="E36" s="400">
        <v>0</v>
      </c>
      <c r="F36" s="400">
        <v>0</v>
      </c>
      <c r="G36" s="400">
        <v>0</v>
      </c>
      <c r="H36" s="400">
        <v>0</v>
      </c>
    </row>
    <row r="37" spans="1:8" ht="15.75">
      <c r="A37" s="373">
        <v>9.6999999999999993</v>
      </c>
      <c r="B37" s="407" t="s">
        <v>204</v>
      </c>
      <c r="C37" s="400">
        <v>0</v>
      </c>
      <c r="D37" s="400">
        <v>0</v>
      </c>
      <c r="E37" s="400">
        <v>0</v>
      </c>
      <c r="F37" s="400">
        <v>0</v>
      </c>
      <c r="G37" s="400">
        <v>0</v>
      </c>
      <c r="H37" s="400">
        <v>0</v>
      </c>
    </row>
    <row r="38" spans="1:8" ht="15.75">
      <c r="A38" s="373">
        <v>10</v>
      </c>
      <c r="B38" s="402" t="s">
        <v>207</v>
      </c>
      <c r="C38" s="400">
        <v>1439999.5400000005</v>
      </c>
      <c r="D38" s="400">
        <v>463076.02</v>
      </c>
      <c r="E38" s="400">
        <v>1903075.5600000005</v>
      </c>
      <c r="F38" s="400">
        <v>0</v>
      </c>
      <c r="G38" s="400">
        <v>0</v>
      </c>
      <c r="H38" s="400">
        <v>0</v>
      </c>
    </row>
    <row r="39" spans="1:8" ht="15.75">
      <c r="A39" s="373">
        <v>10.1</v>
      </c>
      <c r="B39" s="408" t="s">
        <v>208</v>
      </c>
      <c r="C39" s="400">
        <v>719999.77000000014</v>
      </c>
      <c r="D39" s="400">
        <v>231538.01</v>
      </c>
      <c r="E39" s="400">
        <v>951537.78000000014</v>
      </c>
      <c r="F39" s="400">
        <v>0</v>
      </c>
      <c r="G39" s="400">
        <v>0</v>
      </c>
      <c r="H39" s="400">
        <v>0</v>
      </c>
    </row>
    <row r="40" spans="1:8" ht="15.75">
      <c r="A40" s="373">
        <v>10.199999999999999</v>
      </c>
      <c r="B40" s="408" t="s">
        <v>209</v>
      </c>
      <c r="C40" s="400">
        <v>0</v>
      </c>
      <c r="D40" s="400">
        <v>0</v>
      </c>
      <c r="E40" s="400">
        <v>0</v>
      </c>
      <c r="F40" s="400">
        <v>0</v>
      </c>
      <c r="G40" s="400">
        <v>0</v>
      </c>
      <c r="H40" s="400">
        <v>0</v>
      </c>
    </row>
    <row r="41" spans="1:8" ht="15.75">
      <c r="A41" s="373">
        <v>10.3</v>
      </c>
      <c r="B41" s="408" t="s">
        <v>212</v>
      </c>
      <c r="C41" s="400">
        <v>719999.77000000037</v>
      </c>
      <c r="D41" s="400">
        <v>231538.01</v>
      </c>
      <c r="E41" s="400">
        <v>951537.78000000038</v>
      </c>
      <c r="F41" s="400">
        <v>0</v>
      </c>
      <c r="G41" s="400">
        <v>0</v>
      </c>
      <c r="H41" s="400">
        <v>0</v>
      </c>
    </row>
    <row r="42" spans="1:8" ht="25.5">
      <c r="A42" s="373">
        <v>10.4</v>
      </c>
      <c r="B42" s="408" t="s">
        <v>213</v>
      </c>
      <c r="C42" s="400">
        <v>0</v>
      </c>
      <c r="D42" s="400">
        <v>0</v>
      </c>
      <c r="E42" s="400">
        <v>0</v>
      </c>
      <c r="F42" s="400">
        <v>0</v>
      </c>
      <c r="G42" s="400">
        <v>0</v>
      </c>
      <c r="H42" s="400">
        <v>0</v>
      </c>
    </row>
    <row r="43" spans="1:8" ht="16.5" thickBot="1">
      <c r="A43" s="373">
        <v>11</v>
      </c>
      <c r="B43" s="138" t="s">
        <v>210</v>
      </c>
      <c r="C43" s="400">
        <v>0</v>
      </c>
      <c r="D43" s="400">
        <v>0</v>
      </c>
      <c r="E43" s="400">
        <v>0</v>
      </c>
      <c r="F43" s="400">
        <v>0</v>
      </c>
      <c r="G43" s="400">
        <v>0</v>
      </c>
      <c r="H43" s="400">
        <v>0</v>
      </c>
    </row>
    <row r="44" spans="1:8" ht="15.75">
      <c r="C44" s="409"/>
      <c r="D44" s="409"/>
      <c r="E44" s="409"/>
      <c r="F44" s="409"/>
      <c r="G44" s="409"/>
      <c r="H44" s="409"/>
    </row>
    <row r="45" spans="1:8" ht="15.75">
      <c r="C45" s="409"/>
      <c r="D45" s="409"/>
      <c r="E45" s="409"/>
      <c r="F45" s="409"/>
      <c r="G45" s="409"/>
      <c r="H45" s="409"/>
    </row>
    <row r="46" spans="1:8" ht="15.75">
      <c r="C46" s="409"/>
      <c r="D46" s="409"/>
      <c r="E46" s="409"/>
      <c r="F46" s="409"/>
      <c r="G46" s="409"/>
      <c r="H46" s="409"/>
    </row>
    <row r="47" spans="1:8" ht="15.75">
      <c r="C47" s="409"/>
      <c r="D47" s="409"/>
      <c r="E47" s="409"/>
      <c r="F47" s="409"/>
      <c r="G47" s="409"/>
      <c r="H47" s="409"/>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9"/>
  <sheetViews>
    <sheetView zoomScaleNormal="100" workbookViewId="0">
      <pane xSplit="1" ySplit="4" topLeftCell="B5" activePane="bottomRight" state="frozen"/>
      <selection activeCell="B6" sqref="B6"/>
      <selection pane="topRight" activeCell="B6" sqref="B6"/>
      <selection pane="bottomLeft" activeCell="B6" sqref="B6"/>
      <selection pane="bottomRight" activeCell="B5" sqref="B5"/>
    </sheetView>
  </sheetViews>
  <sheetFormatPr defaultColWidth="9.140625" defaultRowHeight="12.75"/>
  <cols>
    <col min="1" max="1" width="9.5703125" style="4" bestFit="1" customWidth="1"/>
    <col min="2" max="2" width="93.5703125" style="4" customWidth="1"/>
    <col min="3" max="4" width="12.28515625" style="4" bestFit="1" customWidth="1"/>
    <col min="5" max="7" width="12.28515625" style="14" bestFit="1" customWidth="1"/>
    <col min="8" max="11" width="9.7109375" style="14" customWidth="1"/>
    <col min="12" max="16384" width="9.140625" style="14"/>
  </cols>
  <sheetData>
    <row r="1" spans="1:7">
      <c r="A1" s="2" t="s">
        <v>30</v>
      </c>
      <c r="B1" s="3" t="str">
        <f>Info!C2</f>
        <v>Terabank</v>
      </c>
      <c r="C1" s="3"/>
    </row>
    <row r="2" spans="1:7">
      <c r="A2" s="2" t="s">
        <v>31</v>
      </c>
      <c r="B2" s="309">
        <f>'1. key ratios'!B2</f>
        <v>45199</v>
      </c>
      <c r="C2" s="3"/>
    </row>
    <row r="3" spans="1:7">
      <c r="A3" s="2"/>
      <c r="B3" s="3"/>
      <c r="C3" s="3"/>
    </row>
    <row r="4" spans="1:7" ht="15" customHeight="1" thickBot="1">
      <c r="A4" s="4" t="s">
        <v>96</v>
      </c>
      <c r="B4" s="85" t="s">
        <v>187</v>
      </c>
      <c r="C4" s="17" t="s">
        <v>35</v>
      </c>
    </row>
    <row r="5" spans="1:7" ht="15" customHeight="1">
      <c r="A5" s="161" t="s">
        <v>6</v>
      </c>
      <c r="B5" s="162"/>
      <c r="C5" s="307" t="str">
        <f>INT((MONTH($B$2))/3)&amp;"Q"&amp;"-"&amp;YEAR($B$2)</f>
        <v>3Q-2023</v>
      </c>
      <c r="D5" s="307" t="str">
        <f>IF(INT(MONTH($B$2))=3, "4"&amp;"Q"&amp;"-"&amp;YEAR($B$2)-1, IF(INT(MONTH($B$2))=6, "1"&amp;"Q"&amp;"-"&amp;YEAR($B$2), IF(INT(MONTH($B$2))=9, "2"&amp;"Q"&amp;"-"&amp;YEAR($B$2),IF(INT(MONTH($B$2))=12, "3"&amp;"Q"&amp;"-"&amp;YEAR($B$2), 0))))</f>
        <v>2Q-2023</v>
      </c>
      <c r="E5" s="307" t="str">
        <f>IF(INT(MONTH($B$2))=3, "3"&amp;"Q"&amp;"-"&amp;YEAR($B$2)-1, IF(INT(MONTH($B$2))=6, "4"&amp;"Q"&amp;"-"&amp;YEAR($B$2)-1, IF(INT(MONTH($B$2))=9, "1"&amp;"Q"&amp;"-"&amp;YEAR($B$2),IF(INT(MONTH($B$2))=12, "2"&amp;"Q"&amp;"-"&amp;YEAR($B$2), 0))))</f>
        <v>1Q-2023</v>
      </c>
      <c r="F5" s="307" t="str">
        <f>IF(INT(MONTH($B$2))=3, "2"&amp;"Q"&amp;"-"&amp;YEAR($B$2)-1, IF(INT(MONTH($B$2))=6, "3"&amp;"Q"&amp;"-"&amp;YEAR($B$2)-1, IF(INT(MONTH($B$2))=9, "4"&amp;"Q"&amp;"-"&amp;YEAR($B$2)-1,IF(INT(MONTH($B$2))=12, "1"&amp;"Q"&amp;"-"&amp;YEAR($B$2), 0))))</f>
        <v>4Q-2022</v>
      </c>
      <c r="G5" s="308" t="str">
        <f>IF(INT(MONTH($B$2))=3, "1"&amp;"Q"&amp;"-"&amp;YEAR($B$2)-1, IF(INT(MONTH($B$2))=6, "2"&amp;"Q"&amp;"-"&amp;YEAR($B$2)-1, IF(INT(MONTH($B$2))=9, "3"&amp;"Q"&amp;"-"&amp;YEAR($B$2)-1,IF(INT(MONTH($B$2))=12, "4"&amp;"Q"&amp;"-"&amp;YEAR($B$2)-1, 0))))</f>
        <v>3Q-2022</v>
      </c>
    </row>
    <row r="6" spans="1:7" ht="15" customHeight="1">
      <c r="A6" s="18">
        <v>1</v>
      </c>
      <c r="B6" s="246" t="s">
        <v>191</v>
      </c>
      <c r="C6" s="306">
        <v>1203682980.9504628</v>
      </c>
      <c r="D6" s="306">
        <v>1169671217.5746617</v>
      </c>
      <c r="E6" s="306">
        <v>1079673318.7844346</v>
      </c>
      <c r="F6" s="306">
        <v>1088785424.95997</v>
      </c>
      <c r="G6" s="306">
        <v>1089623522.3908031</v>
      </c>
    </row>
    <row r="7" spans="1:7" ht="15" customHeight="1">
      <c r="A7" s="18">
        <v>1.1000000000000001</v>
      </c>
      <c r="B7" s="246" t="s">
        <v>357</v>
      </c>
      <c r="C7" s="524">
        <v>1169324214.2158442</v>
      </c>
      <c r="D7" s="524">
        <v>1132279396.6832955</v>
      </c>
      <c r="E7" s="524">
        <v>1043855207.8218008</v>
      </c>
      <c r="F7" s="524">
        <v>1054709228.170453</v>
      </c>
      <c r="G7" s="524">
        <v>1054099333.2438089</v>
      </c>
    </row>
    <row r="8" spans="1:7">
      <c r="A8" s="18" t="s">
        <v>14</v>
      </c>
      <c r="B8" s="246" t="s">
        <v>95</v>
      </c>
      <c r="C8" s="524">
        <v>0</v>
      </c>
      <c r="D8" s="524">
        <v>0</v>
      </c>
      <c r="E8" s="524">
        <v>0</v>
      </c>
      <c r="F8" s="524">
        <v>0</v>
      </c>
      <c r="G8" s="524">
        <v>0</v>
      </c>
    </row>
    <row r="9" spans="1:7" ht="15" customHeight="1">
      <c r="A9" s="18">
        <v>1.2</v>
      </c>
      <c r="B9" s="247" t="s">
        <v>94</v>
      </c>
      <c r="C9" s="524">
        <v>32656724.734618783</v>
      </c>
      <c r="D9" s="524">
        <v>35781445.891366333</v>
      </c>
      <c r="E9" s="524">
        <v>34626404.962633669</v>
      </c>
      <c r="F9" s="524">
        <v>33355096.789516978</v>
      </c>
      <c r="G9" s="524">
        <v>34012679.146994129</v>
      </c>
    </row>
    <row r="10" spans="1:7" ht="15" customHeight="1">
      <c r="A10" s="18">
        <v>1.3</v>
      </c>
      <c r="B10" s="246" t="s">
        <v>28</v>
      </c>
      <c r="C10" s="524">
        <v>1702042</v>
      </c>
      <c r="D10" s="524">
        <v>1610375</v>
      </c>
      <c r="E10" s="524">
        <v>1191706</v>
      </c>
      <c r="F10" s="524">
        <v>721100</v>
      </c>
      <c r="G10" s="524">
        <v>1511510</v>
      </c>
    </row>
    <row r="11" spans="1:7" ht="15" customHeight="1">
      <c r="A11" s="18">
        <v>2</v>
      </c>
      <c r="B11" s="246" t="s">
        <v>188</v>
      </c>
      <c r="C11" s="524">
        <v>14351438.46045292</v>
      </c>
      <c r="D11" s="524">
        <v>18035919.229307715</v>
      </c>
      <c r="E11" s="524">
        <v>12779818.019659478</v>
      </c>
      <c r="F11" s="524">
        <v>13865172.968699019</v>
      </c>
      <c r="G11" s="524">
        <v>10231538.287891574</v>
      </c>
    </row>
    <row r="12" spans="1:7" ht="15" customHeight="1">
      <c r="A12" s="18">
        <v>3</v>
      </c>
      <c r="B12" s="246" t="s">
        <v>189</v>
      </c>
      <c r="C12" s="524">
        <v>110315745</v>
      </c>
      <c r="D12" s="524">
        <v>110315745</v>
      </c>
      <c r="E12" s="524">
        <v>110315745</v>
      </c>
      <c r="F12" s="524">
        <v>110315745</v>
      </c>
      <c r="G12" s="524">
        <v>103391084.37499999</v>
      </c>
    </row>
    <row r="13" spans="1:7" ht="15" customHeight="1" thickBot="1">
      <c r="A13" s="20">
        <v>4</v>
      </c>
      <c r="B13" s="21" t="s">
        <v>190</v>
      </c>
      <c r="C13" s="306">
        <v>1328350164.4109159</v>
      </c>
      <c r="D13" s="306">
        <v>1298022881.8039694</v>
      </c>
      <c r="E13" s="306">
        <v>1202768881.8040941</v>
      </c>
      <c r="F13" s="306">
        <v>1212966342.928669</v>
      </c>
      <c r="G13" s="306">
        <v>1203246145.0536947</v>
      </c>
    </row>
    <row r="14" spans="1:7">
      <c r="B14" s="24"/>
    </row>
    <row r="15" spans="1:7" ht="25.5">
      <c r="B15" s="24" t="s">
        <v>358</v>
      </c>
    </row>
    <row r="16" spans="1:7">
      <c r="B16" s="24"/>
    </row>
    <row r="17" s="14" customFormat="1" ht="11.25"/>
    <row r="18" s="14" customFormat="1" ht="11.25"/>
    <row r="19" s="14" customFormat="1" ht="11.25"/>
    <row r="20" s="14" customFormat="1" ht="11.25"/>
    <row r="21" s="14" customFormat="1" ht="11.25"/>
    <row r="22" s="14" customFormat="1" ht="11.25"/>
    <row r="23" s="14" customFormat="1" ht="11.25"/>
    <row r="24" s="14" customFormat="1" ht="11.25"/>
    <row r="25" s="14" customFormat="1" ht="11.25"/>
    <row r="26" s="14" customFormat="1" ht="11.25"/>
    <row r="27" s="14" customFormat="1" ht="11.25"/>
    <row r="28" s="14" customFormat="1" ht="11.25"/>
    <row r="29" s="14"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1"/>
  <sheetViews>
    <sheetView zoomScaleNormal="100" workbookViewId="0">
      <pane xSplit="1" ySplit="4" topLeftCell="B5" activePane="bottomRight" state="frozen"/>
      <selection activeCell="B6" sqref="B6"/>
      <selection pane="topRight" activeCell="B6" sqref="B6"/>
      <selection pane="bottomLeft" activeCell="B6" sqref="B6"/>
      <selection pane="bottomRight" activeCell="B5" sqref="B5"/>
    </sheetView>
  </sheetViews>
  <sheetFormatPr defaultColWidth="9.140625" defaultRowHeight="14.25"/>
  <cols>
    <col min="1" max="1" width="9.5703125" style="4" bestFit="1" customWidth="1"/>
    <col min="2" max="2" width="65.5703125" style="4" customWidth="1"/>
    <col min="3" max="3" width="32.7109375" style="4" bestFit="1" customWidth="1"/>
    <col min="4" max="16384" width="9.140625" style="5"/>
  </cols>
  <sheetData>
    <row r="1" spans="1:8">
      <c r="A1" s="2" t="s">
        <v>30</v>
      </c>
      <c r="B1" s="3" t="str">
        <f>Info!C2</f>
        <v>Terabank</v>
      </c>
    </row>
    <row r="2" spans="1:8">
      <c r="A2" s="2" t="s">
        <v>31</v>
      </c>
      <c r="B2" s="309">
        <f>'1. key ratios'!B2</f>
        <v>45199</v>
      </c>
    </row>
    <row r="4" spans="1:8" ht="27.95" customHeight="1" thickBot="1">
      <c r="A4" s="25" t="s">
        <v>41</v>
      </c>
      <c r="B4" s="26" t="s">
        <v>163</v>
      </c>
      <c r="C4" s="27"/>
    </row>
    <row r="5" spans="1:8">
      <c r="A5" s="28"/>
      <c r="B5" s="303" t="s">
        <v>42</v>
      </c>
      <c r="C5" s="304" t="s">
        <v>371</v>
      </c>
    </row>
    <row r="6" spans="1:8">
      <c r="A6" s="29">
        <v>1</v>
      </c>
      <c r="B6" s="539" t="s">
        <v>716</v>
      </c>
      <c r="C6" s="540" t="s">
        <v>726</v>
      </c>
    </row>
    <row r="7" spans="1:8">
      <c r="A7" s="29">
        <v>2</v>
      </c>
      <c r="B7" s="539" t="s">
        <v>727</v>
      </c>
      <c r="C7" s="540" t="s">
        <v>728</v>
      </c>
    </row>
    <row r="8" spans="1:8">
      <c r="A8" s="29">
        <v>3</v>
      </c>
      <c r="B8" s="539" t="s">
        <v>729</v>
      </c>
      <c r="C8" s="540" t="s">
        <v>728</v>
      </c>
    </row>
    <row r="9" spans="1:8">
      <c r="A9" s="29">
        <v>4</v>
      </c>
      <c r="B9" s="539" t="s">
        <v>730</v>
      </c>
      <c r="C9" s="540" t="s">
        <v>731</v>
      </c>
    </row>
    <row r="10" spans="1:8">
      <c r="A10" s="29">
        <v>5</v>
      </c>
      <c r="B10" s="539" t="s">
        <v>732</v>
      </c>
      <c r="C10" s="540" t="s">
        <v>731</v>
      </c>
    </row>
    <row r="11" spans="1:8">
      <c r="A11" s="29">
        <v>6</v>
      </c>
      <c r="B11" s="539" t="s">
        <v>733</v>
      </c>
      <c r="C11" s="540" t="s">
        <v>731</v>
      </c>
    </row>
    <row r="12" spans="1:8">
      <c r="A12" s="29">
        <v>7</v>
      </c>
      <c r="B12" s="539" t="s">
        <v>734</v>
      </c>
      <c r="C12" s="540" t="s">
        <v>731</v>
      </c>
      <c r="H12" s="32"/>
    </row>
    <row r="13" spans="1:8">
      <c r="A13" s="29"/>
      <c r="B13" s="539"/>
      <c r="C13" s="540"/>
      <c r="H13" s="32"/>
    </row>
    <row r="14" spans="1:8" ht="25.5">
      <c r="A14" s="29"/>
      <c r="B14" s="144" t="s">
        <v>43</v>
      </c>
      <c r="C14" s="305" t="s">
        <v>372</v>
      </c>
    </row>
    <row r="15" spans="1:8">
      <c r="A15" s="29">
        <v>1</v>
      </c>
      <c r="B15" s="539" t="s">
        <v>735</v>
      </c>
      <c r="C15" s="542" t="s">
        <v>736</v>
      </c>
    </row>
    <row r="16" spans="1:8">
      <c r="A16" s="29">
        <v>2</v>
      </c>
      <c r="B16" s="539" t="s">
        <v>737</v>
      </c>
      <c r="C16" s="542" t="s">
        <v>738</v>
      </c>
    </row>
    <row r="17" spans="1:3">
      <c r="A17" s="29">
        <v>3</v>
      </c>
      <c r="B17" s="539" t="s">
        <v>739</v>
      </c>
      <c r="C17" s="542" t="s">
        <v>740</v>
      </c>
    </row>
    <row r="18" spans="1:3">
      <c r="A18" s="29">
        <v>4</v>
      </c>
      <c r="B18" s="539" t="s">
        <v>741</v>
      </c>
      <c r="C18" s="542" t="s">
        <v>742</v>
      </c>
    </row>
    <row r="19" spans="1:3">
      <c r="A19" s="29">
        <v>5</v>
      </c>
      <c r="B19" s="539" t="s">
        <v>743</v>
      </c>
      <c r="C19" s="542" t="s">
        <v>744</v>
      </c>
    </row>
    <row r="20" spans="1:3">
      <c r="A20" s="29"/>
      <c r="B20" s="30"/>
      <c r="C20" s="33"/>
    </row>
    <row r="21" spans="1:3" ht="30" customHeight="1">
      <c r="A21" s="29"/>
      <c r="B21" s="565" t="s">
        <v>44</v>
      </c>
      <c r="C21" s="566"/>
    </row>
    <row r="22" spans="1:3">
      <c r="A22" s="29">
        <v>1</v>
      </c>
      <c r="B22" s="30" t="s">
        <v>719</v>
      </c>
      <c r="C22" s="525">
        <v>0.65</v>
      </c>
    </row>
    <row r="23" spans="1:3">
      <c r="A23" s="29">
        <v>2</v>
      </c>
      <c r="B23" s="30" t="s">
        <v>720</v>
      </c>
      <c r="C23" s="525">
        <v>0.15</v>
      </c>
    </row>
    <row r="24" spans="1:3">
      <c r="A24" s="29">
        <v>3</v>
      </c>
      <c r="B24" s="30" t="s">
        <v>721</v>
      </c>
      <c r="C24" s="525">
        <v>0.15</v>
      </c>
    </row>
    <row r="25" spans="1:3">
      <c r="A25" s="29">
        <v>4</v>
      </c>
      <c r="B25" s="30" t="s">
        <v>722</v>
      </c>
      <c r="C25" s="525">
        <v>0.05</v>
      </c>
    </row>
    <row r="26" spans="1:3" ht="15.75" customHeight="1">
      <c r="A26" s="29"/>
      <c r="B26" s="30"/>
      <c r="C26" s="31"/>
    </row>
    <row r="27" spans="1:3" ht="29.25" customHeight="1">
      <c r="A27" s="29"/>
      <c r="B27" s="565" t="s">
        <v>45</v>
      </c>
      <c r="C27" s="566"/>
    </row>
    <row r="28" spans="1:3">
      <c r="A28" s="29">
        <v>1</v>
      </c>
      <c r="B28" s="30" t="s">
        <v>719</v>
      </c>
      <c r="C28" s="525">
        <v>0.65</v>
      </c>
    </row>
    <row r="29" spans="1:3">
      <c r="A29" s="526">
        <v>2</v>
      </c>
      <c r="B29" s="30" t="s">
        <v>720</v>
      </c>
      <c r="C29" s="525">
        <v>0.15</v>
      </c>
    </row>
    <row r="30" spans="1:3">
      <c r="A30" s="526">
        <v>3</v>
      </c>
      <c r="B30" s="30" t="s">
        <v>721</v>
      </c>
      <c r="C30" s="525">
        <v>0.15</v>
      </c>
    </row>
    <row r="31" spans="1:3" ht="15" thickBot="1">
      <c r="A31" s="34">
        <v>4</v>
      </c>
      <c r="B31" s="30" t="s">
        <v>722</v>
      </c>
      <c r="C31" s="525">
        <v>0.05</v>
      </c>
    </row>
  </sheetData>
  <mergeCells count="2">
    <mergeCell ref="B27:C27"/>
    <mergeCell ref="B21:C21"/>
  </mergeCells>
  <dataValidations disablePrompts="1" count="1">
    <dataValidation type="list" allowBlank="1" showInputMessage="1" showErrorMessage="1" sqref="C6:C13"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70" zoomScaleNormal="70" workbookViewId="0">
      <pane xSplit="1" ySplit="5" topLeftCell="B6" activePane="bottomRight" state="frozen"/>
      <selection activeCell="B6" sqref="B6"/>
      <selection pane="topRight" activeCell="B6" sqref="B6"/>
      <selection pane="bottomLeft" activeCell="B6" sqref="B6"/>
      <selection pane="bottomRight" activeCell="B6" sqref="B6:B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23" t="s">
        <v>30</v>
      </c>
      <c r="B1" s="3" t="str">
        <f>Info!C2</f>
        <v>Terabank</v>
      </c>
    </row>
    <row r="2" spans="1:5" s="2" customFormat="1" ht="15.75" customHeight="1">
      <c r="A2" s="23" t="s">
        <v>31</v>
      </c>
      <c r="B2" s="309">
        <f>'1. key ratios'!B2</f>
        <v>45199</v>
      </c>
    </row>
    <row r="3" spans="1:5" s="2" customFormat="1" ht="15.75" customHeight="1">
      <c r="A3" s="23"/>
    </row>
    <row r="4" spans="1:5" s="2" customFormat="1" ht="15.75" customHeight="1" thickBot="1">
      <c r="A4" s="197" t="s">
        <v>99</v>
      </c>
      <c r="B4" s="571" t="s">
        <v>225</v>
      </c>
      <c r="C4" s="572"/>
      <c r="D4" s="572"/>
      <c r="E4" s="572"/>
    </row>
    <row r="5" spans="1:5" s="38" customFormat="1" ht="17.45" customHeight="1">
      <c r="A5" s="147"/>
      <c r="B5" s="148"/>
      <c r="C5" s="36" t="s">
        <v>0</v>
      </c>
      <c r="D5" s="36" t="s">
        <v>1</v>
      </c>
      <c r="E5" s="37" t="s">
        <v>2</v>
      </c>
    </row>
    <row r="6" spans="1:5" ht="14.45" customHeight="1">
      <c r="A6" s="102"/>
      <c r="B6" s="567" t="s">
        <v>232</v>
      </c>
      <c r="C6" s="567" t="s">
        <v>660</v>
      </c>
      <c r="D6" s="569" t="s">
        <v>98</v>
      </c>
      <c r="E6" s="570"/>
    </row>
    <row r="7" spans="1:5" ht="99.6" customHeight="1">
      <c r="A7" s="102"/>
      <c r="B7" s="568"/>
      <c r="C7" s="567"/>
      <c r="D7" s="232" t="s">
        <v>97</v>
      </c>
      <c r="E7" s="233" t="s">
        <v>233</v>
      </c>
    </row>
    <row r="8" spans="1:5" ht="21">
      <c r="A8" s="357">
        <v>1</v>
      </c>
      <c r="B8" s="358" t="s">
        <v>561</v>
      </c>
      <c r="C8" s="410">
        <v>199915735.19999999</v>
      </c>
      <c r="D8" s="410">
        <v>0</v>
      </c>
      <c r="E8" s="410">
        <v>199915735.19999999</v>
      </c>
    </row>
    <row r="9" spans="1:5" ht="15">
      <c r="A9" s="357">
        <v>1.1000000000000001</v>
      </c>
      <c r="B9" s="359" t="s">
        <v>562</v>
      </c>
      <c r="C9" s="410">
        <v>44898990.829999998</v>
      </c>
      <c r="D9" s="410">
        <v>0</v>
      </c>
      <c r="E9" s="410">
        <v>44898990.829999998</v>
      </c>
    </row>
    <row r="10" spans="1:5" ht="15">
      <c r="A10" s="357">
        <v>1.2</v>
      </c>
      <c r="B10" s="359" t="s">
        <v>563</v>
      </c>
      <c r="C10" s="410">
        <v>131671596.83000003</v>
      </c>
      <c r="D10" s="410">
        <v>0</v>
      </c>
      <c r="E10" s="410">
        <v>131671596.83000003</v>
      </c>
    </row>
    <row r="11" spans="1:5" ht="15">
      <c r="A11" s="357">
        <v>1.3</v>
      </c>
      <c r="B11" s="359" t="s">
        <v>564</v>
      </c>
      <c r="C11" s="410">
        <v>23345147.539999995</v>
      </c>
      <c r="D11" s="410">
        <v>0</v>
      </c>
      <c r="E11" s="410">
        <v>23345147.539999995</v>
      </c>
    </row>
    <row r="12" spans="1:5" ht="15">
      <c r="A12" s="357">
        <v>2</v>
      </c>
      <c r="B12" s="360" t="s">
        <v>565</v>
      </c>
      <c r="C12" s="410">
        <v>388539.99</v>
      </c>
      <c r="D12" s="410">
        <v>0</v>
      </c>
      <c r="E12" s="410">
        <v>388539.99</v>
      </c>
    </row>
    <row r="13" spans="1:5" ht="15">
      <c r="A13" s="357">
        <v>2.1</v>
      </c>
      <c r="B13" s="361" t="s">
        <v>566</v>
      </c>
      <c r="C13" s="410">
        <v>388539.99</v>
      </c>
      <c r="D13" s="410">
        <v>0</v>
      </c>
      <c r="E13" s="410">
        <v>388539.99</v>
      </c>
    </row>
    <row r="14" spans="1:5" ht="21">
      <c r="A14" s="357">
        <v>3</v>
      </c>
      <c r="B14" s="362" t="s">
        <v>567</v>
      </c>
      <c r="C14" s="410">
        <v>0</v>
      </c>
      <c r="D14" s="410">
        <v>0</v>
      </c>
      <c r="E14" s="410">
        <v>0</v>
      </c>
    </row>
    <row r="15" spans="1:5" ht="21">
      <c r="A15" s="357">
        <v>4</v>
      </c>
      <c r="B15" s="363" t="s">
        <v>568</v>
      </c>
      <c r="C15" s="410">
        <v>0</v>
      </c>
      <c r="D15" s="410">
        <v>0</v>
      </c>
      <c r="E15" s="410">
        <v>0</v>
      </c>
    </row>
    <row r="16" spans="1:5" ht="21">
      <c r="A16" s="357">
        <v>5</v>
      </c>
      <c r="B16" s="364" t="s">
        <v>569</v>
      </c>
      <c r="C16" s="410">
        <v>0</v>
      </c>
      <c r="D16" s="410">
        <v>0</v>
      </c>
      <c r="E16" s="410">
        <v>0</v>
      </c>
    </row>
    <row r="17" spans="1:5" ht="15">
      <c r="A17" s="357">
        <v>5.0999999999999996</v>
      </c>
      <c r="B17" s="365" t="s">
        <v>570</v>
      </c>
      <c r="C17" s="410">
        <v>0</v>
      </c>
      <c r="D17" s="410">
        <v>0</v>
      </c>
      <c r="E17" s="410">
        <v>0</v>
      </c>
    </row>
    <row r="18" spans="1:5" ht="15">
      <c r="A18" s="357">
        <v>5.2</v>
      </c>
      <c r="B18" s="365" t="s">
        <v>571</v>
      </c>
      <c r="C18" s="410">
        <v>0</v>
      </c>
      <c r="D18" s="410">
        <v>0</v>
      </c>
      <c r="E18" s="410">
        <v>0</v>
      </c>
    </row>
    <row r="19" spans="1:5" ht="15">
      <c r="A19" s="357">
        <v>5.3</v>
      </c>
      <c r="B19" s="366" t="s">
        <v>572</v>
      </c>
      <c r="C19" s="410">
        <v>0</v>
      </c>
      <c r="D19" s="410">
        <v>0</v>
      </c>
      <c r="E19" s="410">
        <v>0</v>
      </c>
    </row>
    <row r="20" spans="1:5" ht="15">
      <c r="A20" s="357">
        <v>6</v>
      </c>
      <c r="B20" s="362" t="s">
        <v>573</v>
      </c>
      <c r="C20" s="410">
        <v>1405568587.9874372</v>
      </c>
      <c r="D20" s="410">
        <v>0</v>
      </c>
      <c r="E20" s="410">
        <v>1405568587.9874372</v>
      </c>
    </row>
    <row r="21" spans="1:5" ht="15">
      <c r="A21" s="357">
        <v>6.1</v>
      </c>
      <c r="B21" s="365" t="s">
        <v>571</v>
      </c>
      <c r="C21" s="410">
        <v>178862766.07221264</v>
      </c>
      <c r="D21" s="410">
        <v>0</v>
      </c>
      <c r="E21" s="410">
        <v>178862766.07221264</v>
      </c>
    </row>
    <row r="22" spans="1:5" ht="15">
      <c r="A22" s="357">
        <v>6.2</v>
      </c>
      <c r="B22" s="366" t="s">
        <v>572</v>
      </c>
      <c r="C22" s="410">
        <v>1226705821.9152246</v>
      </c>
      <c r="D22" s="410">
        <v>0</v>
      </c>
      <c r="E22" s="410">
        <v>1226705821.9152246</v>
      </c>
    </row>
    <row r="23" spans="1:5" ht="21">
      <c r="A23" s="357">
        <v>7</v>
      </c>
      <c r="B23" s="360" t="s">
        <v>574</v>
      </c>
      <c r="C23" s="410">
        <v>2538</v>
      </c>
      <c r="D23" s="410">
        <v>0</v>
      </c>
      <c r="E23" s="410">
        <v>2538</v>
      </c>
    </row>
    <row r="24" spans="1:5" ht="21">
      <c r="A24" s="357">
        <v>8</v>
      </c>
      <c r="B24" s="367" t="s">
        <v>575</v>
      </c>
      <c r="C24" s="410">
        <v>0</v>
      </c>
      <c r="D24" s="410">
        <v>0</v>
      </c>
      <c r="E24" s="410">
        <v>0</v>
      </c>
    </row>
    <row r="25" spans="1:5" ht="15">
      <c r="A25" s="357">
        <v>9</v>
      </c>
      <c r="B25" s="363" t="s">
        <v>576</v>
      </c>
      <c r="C25" s="410">
        <v>25885492</v>
      </c>
      <c r="D25" s="410">
        <v>0</v>
      </c>
      <c r="E25" s="410">
        <v>25885492</v>
      </c>
    </row>
    <row r="26" spans="1:5" ht="15">
      <c r="A26" s="357">
        <v>9.1</v>
      </c>
      <c r="B26" s="365" t="s">
        <v>577</v>
      </c>
      <c r="C26" s="410">
        <v>25885492</v>
      </c>
      <c r="D26" s="410">
        <v>0</v>
      </c>
      <c r="E26" s="410">
        <v>25885492</v>
      </c>
    </row>
    <row r="27" spans="1:5" ht="15">
      <c r="A27" s="357">
        <v>9.1999999999999993</v>
      </c>
      <c r="B27" s="365" t="s">
        <v>578</v>
      </c>
      <c r="C27" s="410">
        <v>0</v>
      </c>
      <c r="D27" s="410">
        <v>0</v>
      </c>
      <c r="E27" s="410">
        <v>0</v>
      </c>
    </row>
    <row r="28" spans="1:5" ht="15">
      <c r="A28" s="357">
        <v>10</v>
      </c>
      <c r="B28" s="363" t="s">
        <v>579</v>
      </c>
      <c r="C28" s="410">
        <v>25082968</v>
      </c>
      <c r="D28" s="410">
        <v>25082968</v>
      </c>
      <c r="E28" s="410">
        <v>0</v>
      </c>
    </row>
    <row r="29" spans="1:5" ht="15">
      <c r="A29" s="357">
        <v>10.1</v>
      </c>
      <c r="B29" s="365" t="s">
        <v>580</v>
      </c>
      <c r="C29" s="410">
        <v>20374000</v>
      </c>
      <c r="D29" s="410">
        <v>20374000</v>
      </c>
      <c r="E29" s="410">
        <v>0</v>
      </c>
    </row>
    <row r="30" spans="1:5" ht="15">
      <c r="A30" s="357">
        <v>10.199999999999999</v>
      </c>
      <c r="B30" s="365" t="s">
        <v>581</v>
      </c>
      <c r="C30" s="410">
        <v>4708968</v>
      </c>
      <c r="D30" s="410">
        <v>4708968</v>
      </c>
      <c r="E30" s="410">
        <v>0</v>
      </c>
    </row>
    <row r="31" spans="1:5" ht="15">
      <c r="A31" s="357">
        <v>11</v>
      </c>
      <c r="B31" s="363" t="s">
        <v>582</v>
      </c>
      <c r="C31" s="410">
        <v>0</v>
      </c>
      <c r="D31" s="410">
        <v>0</v>
      </c>
      <c r="E31" s="410">
        <v>0</v>
      </c>
    </row>
    <row r="32" spans="1:5" ht="15">
      <c r="A32" s="357">
        <v>11.1</v>
      </c>
      <c r="B32" s="365" t="s">
        <v>583</v>
      </c>
      <c r="C32" s="410">
        <v>0</v>
      </c>
      <c r="D32" s="410">
        <v>0</v>
      </c>
      <c r="E32" s="410">
        <v>0</v>
      </c>
    </row>
    <row r="33" spans="1:7" ht="15">
      <c r="A33" s="357">
        <v>11.2</v>
      </c>
      <c r="B33" s="365" t="s">
        <v>584</v>
      </c>
      <c r="C33" s="410">
        <v>0</v>
      </c>
      <c r="D33" s="410">
        <v>0</v>
      </c>
      <c r="E33" s="410">
        <v>0</v>
      </c>
    </row>
    <row r="34" spans="1:7" ht="15">
      <c r="A34" s="357">
        <v>13</v>
      </c>
      <c r="B34" s="363" t="s">
        <v>585</v>
      </c>
      <c r="C34" s="410">
        <v>23051261.35844852</v>
      </c>
      <c r="D34" s="410">
        <v>0</v>
      </c>
      <c r="E34" s="410">
        <v>23051261.35844852</v>
      </c>
    </row>
    <row r="35" spans="1:7" ht="15">
      <c r="A35" s="357">
        <v>13.1</v>
      </c>
      <c r="B35" s="368" t="s">
        <v>586</v>
      </c>
      <c r="C35" s="410">
        <v>15102371</v>
      </c>
      <c r="D35" s="410">
        <v>0</v>
      </c>
      <c r="E35" s="410">
        <v>15102371</v>
      </c>
    </row>
    <row r="36" spans="1:7" ht="15">
      <c r="A36" s="357">
        <v>13.2</v>
      </c>
      <c r="B36" s="368" t="s">
        <v>587</v>
      </c>
      <c r="C36" s="410">
        <v>0</v>
      </c>
      <c r="D36" s="410">
        <v>0</v>
      </c>
      <c r="E36" s="410">
        <v>0</v>
      </c>
    </row>
    <row r="37" spans="1:7" ht="26.25" thickBot="1">
      <c r="A37" s="105"/>
      <c r="B37" s="198" t="s">
        <v>234</v>
      </c>
      <c r="C37" s="149">
        <v>1679895122.5358858</v>
      </c>
      <c r="D37" s="149">
        <v>25082968</v>
      </c>
      <c r="E37" s="149">
        <v>1654812154.5358858</v>
      </c>
    </row>
    <row r="38" spans="1:7">
      <c r="A38" s="5"/>
      <c r="B38" s="5"/>
      <c r="C38" s="5"/>
      <c r="D38" s="5"/>
      <c r="E38" s="5"/>
    </row>
    <row r="39" spans="1:7">
      <c r="A39" s="5"/>
      <c r="B39" s="5"/>
      <c r="C39" s="5"/>
      <c r="D39" s="5"/>
      <c r="E39" s="5"/>
    </row>
    <row r="41" spans="1:7" s="4" customFormat="1">
      <c r="B41" s="40"/>
      <c r="F41" s="5"/>
      <c r="G41" s="5"/>
    </row>
    <row r="42" spans="1:7" s="4" customFormat="1">
      <c r="B42" s="40"/>
      <c r="F42" s="5"/>
      <c r="G42" s="5"/>
    </row>
    <row r="43" spans="1:7" s="4" customFormat="1">
      <c r="B43" s="40"/>
      <c r="F43" s="5"/>
      <c r="G43" s="5"/>
    </row>
    <row r="44" spans="1:7" s="4" customFormat="1">
      <c r="B44" s="40"/>
      <c r="F44" s="5"/>
      <c r="G44" s="5"/>
    </row>
    <row r="45" spans="1:7" s="4" customFormat="1">
      <c r="B45" s="40"/>
      <c r="F45" s="5"/>
      <c r="G45" s="5"/>
    </row>
    <row r="46" spans="1:7" s="4" customFormat="1">
      <c r="B46" s="40"/>
      <c r="F46" s="5"/>
      <c r="G46" s="5"/>
    </row>
    <row r="47" spans="1:7" s="4" customFormat="1">
      <c r="B47" s="40"/>
      <c r="F47" s="5"/>
      <c r="G47" s="5"/>
    </row>
    <row r="48" spans="1:7" s="4" customFormat="1">
      <c r="B48" s="40"/>
      <c r="F48" s="5"/>
      <c r="G48" s="5"/>
    </row>
    <row r="49" spans="2:7" s="4" customFormat="1">
      <c r="B49" s="40"/>
      <c r="F49" s="5"/>
      <c r="G49" s="5"/>
    </row>
    <row r="50" spans="2:7" s="4" customFormat="1">
      <c r="B50" s="40"/>
      <c r="F50" s="5"/>
      <c r="G50" s="5"/>
    </row>
    <row r="51" spans="2:7" s="4" customFormat="1">
      <c r="B51" s="40"/>
      <c r="F51" s="5"/>
      <c r="G51" s="5"/>
    </row>
    <row r="52" spans="2:7" s="4" customFormat="1">
      <c r="B52" s="40"/>
      <c r="F52" s="5"/>
      <c r="G52" s="5"/>
    </row>
    <row r="53" spans="2:7" s="4" customFormat="1">
      <c r="B53" s="4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33"/>
  <sheetViews>
    <sheetView zoomScaleNormal="100" workbookViewId="0">
      <pane xSplit="1" ySplit="4" topLeftCell="B5" activePane="bottomRight" state="frozen"/>
      <selection activeCell="B6" sqref="B6"/>
      <selection pane="topRight" activeCell="B6" sqref="B6"/>
      <selection pane="bottomLeft" activeCell="B6" sqref="B6"/>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Info!C2</f>
        <v>Terabank</v>
      </c>
    </row>
    <row r="2" spans="1:6" s="2" customFormat="1" ht="15.75" customHeight="1">
      <c r="A2" s="2" t="s">
        <v>31</v>
      </c>
      <c r="B2" s="309">
        <f>'1. key ratios'!B2</f>
        <v>45199</v>
      </c>
      <c r="C2" s="4"/>
      <c r="D2" s="4"/>
      <c r="E2" s="4"/>
      <c r="F2" s="4"/>
    </row>
    <row r="3" spans="1:6" s="2" customFormat="1" ht="15.75" customHeight="1">
      <c r="C3" s="4"/>
      <c r="D3" s="4"/>
      <c r="E3" s="4"/>
      <c r="F3" s="4"/>
    </row>
    <row r="4" spans="1:6" s="2" customFormat="1" ht="13.5" thickBot="1">
      <c r="A4" s="2" t="s">
        <v>46</v>
      </c>
      <c r="B4" s="199" t="s">
        <v>554</v>
      </c>
      <c r="C4" s="35" t="s">
        <v>35</v>
      </c>
      <c r="D4" s="4"/>
      <c r="E4" s="4"/>
      <c r="F4" s="4"/>
    </row>
    <row r="5" spans="1:6">
      <c r="A5" s="153">
        <v>1</v>
      </c>
      <c r="B5" s="200" t="s">
        <v>556</v>
      </c>
      <c r="C5" s="154">
        <f>'7. LI1'!E37</f>
        <v>1654812154.5358858</v>
      </c>
    </row>
    <row r="6" spans="1:6">
      <c r="A6" s="41">
        <v>2.1</v>
      </c>
      <c r="B6" s="103" t="s">
        <v>214</v>
      </c>
      <c r="C6" s="94">
        <v>79331180.165288731</v>
      </c>
    </row>
    <row r="7" spans="1:6" s="24" customFormat="1" outlineLevel="1">
      <c r="A7" s="18">
        <v>2.2000000000000002</v>
      </c>
      <c r="B7" s="19" t="s">
        <v>215</v>
      </c>
      <c r="C7" s="94">
        <v>85102100</v>
      </c>
    </row>
    <row r="8" spans="1:6" s="24" customFormat="1">
      <c r="A8" s="18">
        <v>3</v>
      </c>
      <c r="B8" s="151" t="s">
        <v>555</v>
      </c>
      <c r="C8" s="155">
        <f>SUM(C5:C7)</f>
        <v>1819245434.7011745</v>
      </c>
    </row>
    <row r="9" spans="1:6">
      <c r="A9" s="41">
        <v>4</v>
      </c>
      <c r="B9" s="42" t="s">
        <v>48</v>
      </c>
      <c r="C9" s="94">
        <v>0</v>
      </c>
    </row>
    <row r="10" spans="1:6" s="24" customFormat="1" outlineLevel="1">
      <c r="A10" s="18">
        <v>5.0999999999999996</v>
      </c>
      <c r="B10" s="19" t="s">
        <v>216</v>
      </c>
      <c r="C10" s="94">
        <v>-40305791.16583176</v>
      </c>
    </row>
    <row r="11" spans="1:6" s="24" customFormat="1" outlineLevel="1">
      <c r="A11" s="18">
        <v>5.2</v>
      </c>
      <c r="B11" s="19" t="s">
        <v>217</v>
      </c>
      <c r="C11" s="94">
        <v>-83400058</v>
      </c>
    </row>
    <row r="12" spans="1:6" s="24" customFormat="1">
      <c r="A12" s="18">
        <v>6</v>
      </c>
      <c r="B12" s="150" t="s">
        <v>359</v>
      </c>
      <c r="C12" s="94">
        <v>0</v>
      </c>
    </row>
    <row r="13" spans="1:6" s="24" customFormat="1" ht="13.5" thickBot="1">
      <c r="A13" s="20">
        <v>7</v>
      </c>
      <c r="B13" s="152" t="s">
        <v>177</v>
      </c>
      <c r="C13" s="156">
        <f>SUM(C8:C12)</f>
        <v>1695539585.5353427</v>
      </c>
    </row>
    <row r="15" spans="1:6" ht="25.5">
      <c r="B15" s="24" t="s">
        <v>360</v>
      </c>
    </row>
    <row r="17" spans="1:2" ht="15">
      <c r="A17" s="163"/>
      <c r="B17" s="164"/>
    </row>
    <row r="18" spans="1:2" ht="15">
      <c r="A18" s="168"/>
      <c r="B18" s="169"/>
    </row>
    <row r="19" spans="1:2">
      <c r="A19" s="170"/>
      <c r="B19" s="165"/>
    </row>
    <row r="20" spans="1:2">
      <c r="A20" s="171"/>
      <c r="B20" s="166"/>
    </row>
    <row r="21" spans="1:2">
      <c r="A21" s="171"/>
      <c r="B21" s="169"/>
    </row>
    <row r="22" spans="1:2">
      <c r="A22" s="170"/>
      <c r="B22" s="167"/>
    </row>
    <row r="23" spans="1:2">
      <c r="A23" s="171"/>
      <c r="B23" s="166"/>
    </row>
    <row r="24" spans="1:2">
      <c r="A24" s="171"/>
      <c r="B24" s="166"/>
    </row>
    <row r="25" spans="1:2">
      <c r="A25" s="171"/>
      <c r="B25" s="172"/>
    </row>
    <row r="26" spans="1:2">
      <c r="A26" s="171"/>
      <c r="B26" s="169"/>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WbFJf5UXXQG1wKdzfzp5tH7IY0lb6OfIe5Iy2/qmMaM=</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N2X/btH0W14nBJnu47fGUd8sg0GBnsXzS4Cweb40rQE=</DigestValue>
    </Reference>
  </SignedInfo>
  <SignatureValue>N0isGDfAhkyfXsQ/aZGy/6SGBrCiWlZtYE3Hrw24eWOpZCZPYhNHQ4RpnJadsn5CMcDKQt8dO9la
cq+nOl23TWK53cu7n+FNQX33kCNghvAu8ih5N+wPhVSpNwWaSXHPSQVdsokXSg7idR6EY74aukK9
rt9RTotYZToEo8KOjvbnfsi+tQR4fobDRuSZCneuK5UpoeJc/rT+w6OXx3AJAAWFTiVWvQXMBD1Q
Ju+4r/E0iKA5k5QUwA8VYQp1+GXofrWzB5tZRqFGiutznyGRXTXk477+6BCPtjY6zoAk9XQbJ3mW
16V6IUhZR1VmewFpRFq64D3cZsuOihw5U+zf+A==</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JkLeQBfMEZ9ikCkWLmKrNVbvRcicm36lITXBxfy7MTA=</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WSMcAVP0VQMsItyD6FtkNMJNwtR2AIrXF834NCMHZyQ=</DigestValue>
      </Reference>
      <Reference URI="/xl/styles.xml?ContentType=application/vnd.openxmlformats-officedocument.spreadsheetml.styles+xml">
        <DigestMethod Algorithm="http://www.w3.org/2001/04/xmlenc#sha256"/>
        <DigestValue>0526pn+lV/qHD5bIQwEgLBFujtsx2nJETXl+ePLThQ4=</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z6FzalOL8Yj8xVVHIfjlIL+4ANT2hRe1t9kwg6gNvNE=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PHcjBJh0Snh4eGILPayBEboUPe/4BhGzgXBGbjx9gJM=</DigestValue>
      </Reference>
      <Reference URI="/xl/worksheets/sheet10.xml?ContentType=application/vnd.openxmlformats-officedocument.spreadsheetml.worksheet+xml">
        <DigestMethod Algorithm="http://www.w3.org/2001/04/xmlenc#sha256"/>
        <DigestValue>c0Lm6Ln39WETNFVRge5F2rEql1Tx5g9tr7/AAiZu1RU=</DigestValue>
      </Reference>
      <Reference URI="/xl/worksheets/sheet11.xml?ContentType=application/vnd.openxmlformats-officedocument.spreadsheetml.worksheet+xml">
        <DigestMethod Algorithm="http://www.w3.org/2001/04/xmlenc#sha256"/>
        <DigestValue>HfxAHlAzAs/vaKB/BARXdZn2wVhsUrmwasPQ43kngks=</DigestValue>
      </Reference>
      <Reference URI="/xl/worksheets/sheet12.xml?ContentType=application/vnd.openxmlformats-officedocument.spreadsheetml.worksheet+xml">
        <DigestMethod Algorithm="http://www.w3.org/2001/04/xmlenc#sha256"/>
        <DigestValue>ciTFZTYkZS2MVWzCmpPZQ3g1X6FOClkDoOwRq9IHPFg=</DigestValue>
      </Reference>
      <Reference URI="/xl/worksheets/sheet13.xml?ContentType=application/vnd.openxmlformats-officedocument.spreadsheetml.worksheet+xml">
        <DigestMethod Algorithm="http://www.w3.org/2001/04/xmlenc#sha256"/>
        <DigestValue>pAIM0Dx1zno41FiuJEvrd0iqXI5BtxpvB6SWlNMRHYA=</DigestValue>
      </Reference>
      <Reference URI="/xl/worksheets/sheet14.xml?ContentType=application/vnd.openxmlformats-officedocument.spreadsheetml.worksheet+xml">
        <DigestMethod Algorithm="http://www.w3.org/2001/04/xmlenc#sha256"/>
        <DigestValue>VNit1i8zRPV+X8R+DtHZ8/L2eaP3acF39WK7Bl59aGA=</DigestValue>
      </Reference>
      <Reference URI="/xl/worksheets/sheet15.xml?ContentType=application/vnd.openxmlformats-officedocument.spreadsheetml.worksheet+xml">
        <DigestMethod Algorithm="http://www.w3.org/2001/04/xmlenc#sha256"/>
        <DigestValue>wzwRpLi9W0Y4S+wfi4i99JjpOhkJXOSVYYqyGeeBJDU=</DigestValue>
      </Reference>
      <Reference URI="/xl/worksheets/sheet16.xml?ContentType=application/vnd.openxmlformats-officedocument.spreadsheetml.worksheet+xml">
        <DigestMethod Algorithm="http://www.w3.org/2001/04/xmlenc#sha256"/>
        <DigestValue>A6p6Jr7gsq6w/1JXMudmjen1tGCdSEN7dyd3nF5gr44=</DigestValue>
      </Reference>
      <Reference URI="/xl/worksheets/sheet17.xml?ContentType=application/vnd.openxmlformats-officedocument.spreadsheetml.worksheet+xml">
        <DigestMethod Algorithm="http://www.w3.org/2001/04/xmlenc#sha256"/>
        <DigestValue>uT6oKvIomMKhjYLo4+TpdeHQIlxObMXCHHs0G4uB35Y=</DigestValue>
      </Reference>
      <Reference URI="/xl/worksheets/sheet18.xml?ContentType=application/vnd.openxmlformats-officedocument.spreadsheetml.worksheet+xml">
        <DigestMethod Algorithm="http://www.w3.org/2001/04/xmlenc#sha256"/>
        <DigestValue>ut42KVpr1qeeSCL1yQivx28qV+BuMfNwE7JVGhOdEd4=</DigestValue>
      </Reference>
      <Reference URI="/xl/worksheets/sheet19.xml?ContentType=application/vnd.openxmlformats-officedocument.spreadsheetml.worksheet+xml">
        <DigestMethod Algorithm="http://www.w3.org/2001/04/xmlenc#sha256"/>
        <DigestValue>D553MzsOmcR99W/Suj2nBHwYY9gfIt+FwU2422tfap4=</DigestValue>
      </Reference>
      <Reference URI="/xl/worksheets/sheet2.xml?ContentType=application/vnd.openxmlformats-officedocument.spreadsheetml.worksheet+xml">
        <DigestMethod Algorithm="http://www.w3.org/2001/04/xmlenc#sha256"/>
        <DigestValue>wCoY7n6MEYzhBDiycxhbUOLvG+XAHs3w6bcgYbyh8ro=</DigestValue>
      </Reference>
      <Reference URI="/xl/worksheets/sheet20.xml?ContentType=application/vnd.openxmlformats-officedocument.spreadsheetml.worksheet+xml">
        <DigestMethod Algorithm="http://www.w3.org/2001/04/xmlenc#sha256"/>
        <DigestValue>vjedp7oj/ETM/EzWvwu/HYUPoJqpVxvPZ6iCJfGg7SM=</DigestValue>
      </Reference>
      <Reference URI="/xl/worksheets/sheet21.xml?ContentType=application/vnd.openxmlformats-officedocument.spreadsheetml.worksheet+xml">
        <DigestMethod Algorithm="http://www.w3.org/2001/04/xmlenc#sha256"/>
        <DigestValue>J0NMmnIWohWvVnWvtv86pvzR2WzM587nUie+2C72zOU=</DigestValue>
      </Reference>
      <Reference URI="/xl/worksheets/sheet22.xml?ContentType=application/vnd.openxmlformats-officedocument.spreadsheetml.worksheet+xml">
        <DigestMethod Algorithm="http://www.w3.org/2001/04/xmlenc#sha256"/>
        <DigestValue>p+GvQuyMP53ecVrjYxkTuyUvwUakU8jjKG6BnLTPqnM=</DigestValue>
      </Reference>
      <Reference URI="/xl/worksheets/sheet23.xml?ContentType=application/vnd.openxmlformats-officedocument.spreadsheetml.worksheet+xml">
        <DigestMethod Algorithm="http://www.w3.org/2001/04/xmlenc#sha256"/>
        <DigestValue>szB1uCBq4vHF0H0/kQX1mkkuGEpDYOjD/0QSWqBkUbM=</DigestValue>
      </Reference>
      <Reference URI="/xl/worksheets/sheet24.xml?ContentType=application/vnd.openxmlformats-officedocument.spreadsheetml.worksheet+xml">
        <DigestMethod Algorithm="http://www.w3.org/2001/04/xmlenc#sha256"/>
        <DigestValue>Sw6wDDV0ATFpyl2ucL33rvY5tmzEhrPJEfAKGE5iYBk=</DigestValue>
      </Reference>
      <Reference URI="/xl/worksheets/sheet25.xml?ContentType=application/vnd.openxmlformats-officedocument.spreadsheetml.worksheet+xml">
        <DigestMethod Algorithm="http://www.w3.org/2001/04/xmlenc#sha256"/>
        <DigestValue>1MeWpAGENrwmmvS2i+47zjNU9ANx8Sr80mm1aLSRxb8=</DigestValue>
      </Reference>
      <Reference URI="/xl/worksheets/sheet26.xml?ContentType=application/vnd.openxmlformats-officedocument.spreadsheetml.worksheet+xml">
        <DigestMethod Algorithm="http://www.w3.org/2001/04/xmlenc#sha256"/>
        <DigestValue>UXM6JkQ4k73+T9atBNeorUa/syZF1Pq8F9HhxfBfdxc=</DigestValue>
      </Reference>
      <Reference URI="/xl/worksheets/sheet27.xml?ContentType=application/vnd.openxmlformats-officedocument.spreadsheetml.worksheet+xml">
        <DigestMethod Algorithm="http://www.w3.org/2001/04/xmlenc#sha256"/>
        <DigestValue>2yeBGJ0u949WkAa9czkMZbh32fAN9r7b8LKJf1NyAgQ=</DigestValue>
      </Reference>
      <Reference URI="/xl/worksheets/sheet28.xml?ContentType=application/vnd.openxmlformats-officedocument.spreadsheetml.worksheet+xml">
        <DigestMethod Algorithm="http://www.w3.org/2001/04/xmlenc#sha256"/>
        <DigestValue>TxYV6YbTnxL8GjdY65kpHRRv/+CcwVd/ZRs1Vqw7/50=</DigestValue>
      </Reference>
      <Reference URI="/xl/worksheets/sheet29.xml?ContentType=application/vnd.openxmlformats-officedocument.spreadsheetml.worksheet+xml">
        <DigestMethod Algorithm="http://www.w3.org/2001/04/xmlenc#sha256"/>
        <DigestValue>Vx2SGbBGvgbdQFfQu0XKxSGChX2/24rWt8gsSN8kJA4=</DigestValue>
      </Reference>
      <Reference URI="/xl/worksheets/sheet3.xml?ContentType=application/vnd.openxmlformats-officedocument.spreadsheetml.worksheet+xml">
        <DigestMethod Algorithm="http://www.w3.org/2001/04/xmlenc#sha256"/>
        <DigestValue>FQ0fxs/aNL6R/bTS7a1vv95yPH34VRjr+rYh2zBTbjk=</DigestValue>
      </Reference>
      <Reference URI="/xl/worksheets/sheet4.xml?ContentType=application/vnd.openxmlformats-officedocument.spreadsheetml.worksheet+xml">
        <DigestMethod Algorithm="http://www.w3.org/2001/04/xmlenc#sha256"/>
        <DigestValue>BufgQV0oc2AP/9V9nozQ6ViZQCLTYbDg0U4QiNDf9TM=</DigestValue>
      </Reference>
      <Reference URI="/xl/worksheets/sheet5.xml?ContentType=application/vnd.openxmlformats-officedocument.spreadsheetml.worksheet+xml">
        <DigestMethod Algorithm="http://www.w3.org/2001/04/xmlenc#sha256"/>
        <DigestValue>UgoQYJn3rxKc0BatBCRaQAOMPuKMxdHhJBX9Lddbz1M=</DigestValue>
      </Reference>
      <Reference URI="/xl/worksheets/sheet6.xml?ContentType=application/vnd.openxmlformats-officedocument.spreadsheetml.worksheet+xml">
        <DigestMethod Algorithm="http://www.w3.org/2001/04/xmlenc#sha256"/>
        <DigestValue>ed9DQcpBN8/PXMd6RoDv1Pzgzr9VsUIB5HSKOTKSfqY=</DigestValue>
      </Reference>
      <Reference URI="/xl/worksheets/sheet7.xml?ContentType=application/vnd.openxmlformats-officedocument.spreadsheetml.worksheet+xml">
        <DigestMethod Algorithm="http://www.w3.org/2001/04/xmlenc#sha256"/>
        <DigestValue>dE3qZtl5GoLzJNiZMGMzOUopi9lrYAuNf1uL754LwS4=</DigestValue>
      </Reference>
      <Reference URI="/xl/worksheets/sheet8.xml?ContentType=application/vnd.openxmlformats-officedocument.spreadsheetml.worksheet+xml">
        <DigestMethod Algorithm="http://www.w3.org/2001/04/xmlenc#sha256"/>
        <DigestValue>PaXZXWEF+uZyLccKPbJVp+bN5/xbPQyq8LSXFGmMMpU=</DigestValue>
      </Reference>
      <Reference URI="/xl/worksheets/sheet9.xml?ContentType=application/vnd.openxmlformats-officedocument.spreadsheetml.worksheet+xml">
        <DigestMethod Algorithm="http://www.w3.org/2001/04/xmlenc#sha256"/>
        <DigestValue>8tU6HnEv4sBwLtY5wIud8zjcUzrnC1FahR1oWbpxp2o=</DigestValue>
      </Reference>
    </Manifest>
    <SignatureProperties>
      <SignatureProperty Id="idSignatureTime" Target="#idPackageSignature">
        <mdssi:SignatureTime xmlns:mdssi="http://schemas.openxmlformats.org/package/2006/digital-signature">
          <mdssi:Format>YYYY-MM-DDThh:mm:ssTZD</mdssi:Format>
          <mdssi:Value>2024-01-16T13:44:32Z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2024-01-16T13:44:32Z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uY2ckOdvlxW9LviZlyCt3XmTgQinOBCgUR2tVt8n4Sc=</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nOQNJpqUedUKMBGFTsNfKwPXlfVxkswOxxX6ChKea+c=</DigestValue>
    </Reference>
  </SignedInfo>
  <SignatureValue>sX+eSLLbY1f7gLdUOTRfagbrPHqQzMLLr6YAZxW9gf+IZbmdy89ljk5pgjKKIIK3zeJk4l7nbXuH
pKP1PFQvceZURAeWpAo3Qzetrjrd9f+qoZkQyClXqvlex+YHr1ARS9iqSXOzsm9K4aubuJkX37YS
7pK6/ujDHuhImUSWxsaXPx2gYz0i8+LpPCwKveyeBhGuirMUYgivVy4PpY8o8Cdck0r7tfTrZ85B
gX8ZL5/RBbFk9zZO6bBaQWEVCuhD7gIAodu4EoB8Hp4PhVA34ztSf11k1DjcAN54UbqcM3cUdz7e
OZmPBQdFzX83VMvPGKsCZlc5pj+vYMwVVadTpw==</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JkLeQBfMEZ9ikCkWLmKrNVbvRcicm36lITXBxfy7MTA=</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WSMcAVP0VQMsItyD6FtkNMJNwtR2AIrXF834NCMHZyQ=</DigestValue>
      </Reference>
      <Reference URI="/xl/styles.xml?ContentType=application/vnd.openxmlformats-officedocument.spreadsheetml.styles+xml">
        <DigestMethod Algorithm="http://www.w3.org/2001/04/xmlenc#sha256"/>
        <DigestValue>0526pn+lV/qHD5bIQwEgLBFujtsx2nJETXl+ePLThQ4=</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z6FzalOL8Yj8xVVHIfjlIL+4ANT2hRe1t9kwg6gNvNE=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PHcjBJh0Snh4eGILPayBEboUPe/4BhGzgXBGbjx9gJM=</DigestValue>
      </Reference>
      <Reference URI="/xl/worksheets/sheet10.xml?ContentType=application/vnd.openxmlformats-officedocument.spreadsheetml.worksheet+xml">
        <DigestMethod Algorithm="http://www.w3.org/2001/04/xmlenc#sha256"/>
        <DigestValue>c0Lm6Ln39WETNFVRge5F2rEql1Tx5g9tr7/AAiZu1RU=</DigestValue>
      </Reference>
      <Reference URI="/xl/worksheets/sheet11.xml?ContentType=application/vnd.openxmlformats-officedocument.spreadsheetml.worksheet+xml">
        <DigestMethod Algorithm="http://www.w3.org/2001/04/xmlenc#sha256"/>
        <DigestValue>HfxAHlAzAs/vaKB/BARXdZn2wVhsUrmwasPQ43kngks=</DigestValue>
      </Reference>
      <Reference URI="/xl/worksheets/sheet12.xml?ContentType=application/vnd.openxmlformats-officedocument.spreadsheetml.worksheet+xml">
        <DigestMethod Algorithm="http://www.w3.org/2001/04/xmlenc#sha256"/>
        <DigestValue>ciTFZTYkZS2MVWzCmpPZQ3g1X6FOClkDoOwRq9IHPFg=</DigestValue>
      </Reference>
      <Reference URI="/xl/worksheets/sheet13.xml?ContentType=application/vnd.openxmlformats-officedocument.spreadsheetml.worksheet+xml">
        <DigestMethod Algorithm="http://www.w3.org/2001/04/xmlenc#sha256"/>
        <DigestValue>pAIM0Dx1zno41FiuJEvrd0iqXI5BtxpvB6SWlNMRHYA=</DigestValue>
      </Reference>
      <Reference URI="/xl/worksheets/sheet14.xml?ContentType=application/vnd.openxmlformats-officedocument.spreadsheetml.worksheet+xml">
        <DigestMethod Algorithm="http://www.w3.org/2001/04/xmlenc#sha256"/>
        <DigestValue>VNit1i8zRPV+X8R+DtHZ8/L2eaP3acF39WK7Bl59aGA=</DigestValue>
      </Reference>
      <Reference URI="/xl/worksheets/sheet15.xml?ContentType=application/vnd.openxmlformats-officedocument.spreadsheetml.worksheet+xml">
        <DigestMethod Algorithm="http://www.w3.org/2001/04/xmlenc#sha256"/>
        <DigestValue>wzwRpLi9W0Y4S+wfi4i99JjpOhkJXOSVYYqyGeeBJDU=</DigestValue>
      </Reference>
      <Reference URI="/xl/worksheets/sheet16.xml?ContentType=application/vnd.openxmlformats-officedocument.spreadsheetml.worksheet+xml">
        <DigestMethod Algorithm="http://www.w3.org/2001/04/xmlenc#sha256"/>
        <DigestValue>A6p6Jr7gsq6w/1JXMudmjen1tGCdSEN7dyd3nF5gr44=</DigestValue>
      </Reference>
      <Reference URI="/xl/worksheets/sheet17.xml?ContentType=application/vnd.openxmlformats-officedocument.spreadsheetml.worksheet+xml">
        <DigestMethod Algorithm="http://www.w3.org/2001/04/xmlenc#sha256"/>
        <DigestValue>uT6oKvIomMKhjYLo4+TpdeHQIlxObMXCHHs0G4uB35Y=</DigestValue>
      </Reference>
      <Reference URI="/xl/worksheets/sheet18.xml?ContentType=application/vnd.openxmlformats-officedocument.spreadsheetml.worksheet+xml">
        <DigestMethod Algorithm="http://www.w3.org/2001/04/xmlenc#sha256"/>
        <DigestValue>ut42KVpr1qeeSCL1yQivx28qV+BuMfNwE7JVGhOdEd4=</DigestValue>
      </Reference>
      <Reference URI="/xl/worksheets/sheet19.xml?ContentType=application/vnd.openxmlformats-officedocument.spreadsheetml.worksheet+xml">
        <DigestMethod Algorithm="http://www.w3.org/2001/04/xmlenc#sha256"/>
        <DigestValue>D553MzsOmcR99W/Suj2nBHwYY9gfIt+FwU2422tfap4=</DigestValue>
      </Reference>
      <Reference URI="/xl/worksheets/sheet2.xml?ContentType=application/vnd.openxmlformats-officedocument.spreadsheetml.worksheet+xml">
        <DigestMethod Algorithm="http://www.w3.org/2001/04/xmlenc#sha256"/>
        <DigestValue>wCoY7n6MEYzhBDiycxhbUOLvG+XAHs3w6bcgYbyh8ro=</DigestValue>
      </Reference>
      <Reference URI="/xl/worksheets/sheet20.xml?ContentType=application/vnd.openxmlformats-officedocument.spreadsheetml.worksheet+xml">
        <DigestMethod Algorithm="http://www.w3.org/2001/04/xmlenc#sha256"/>
        <DigestValue>vjedp7oj/ETM/EzWvwu/HYUPoJqpVxvPZ6iCJfGg7SM=</DigestValue>
      </Reference>
      <Reference URI="/xl/worksheets/sheet21.xml?ContentType=application/vnd.openxmlformats-officedocument.spreadsheetml.worksheet+xml">
        <DigestMethod Algorithm="http://www.w3.org/2001/04/xmlenc#sha256"/>
        <DigestValue>J0NMmnIWohWvVnWvtv86pvzR2WzM587nUie+2C72zOU=</DigestValue>
      </Reference>
      <Reference URI="/xl/worksheets/sheet22.xml?ContentType=application/vnd.openxmlformats-officedocument.spreadsheetml.worksheet+xml">
        <DigestMethod Algorithm="http://www.w3.org/2001/04/xmlenc#sha256"/>
        <DigestValue>p+GvQuyMP53ecVrjYxkTuyUvwUakU8jjKG6BnLTPqnM=</DigestValue>
      </Reference>
      <Reference URI="/xl/worksheets/sheet23.xml?ContentType=application/vnd.openxmlformats-officedocument.spreadsheetml.worksheet+xml">
        <DigestMethod Algorithm="http://www.w3.org/2001/04/xmlenc#sha256"/>
        <DigestValue>szB1uCBq4vHF0H0/kQX1mkkuGEpDYOjD/0QSWqBkUbM=</DigestValue>
      </Reference>
      <Reference URI="/xl/worksheets/sheet24.xml?ContentType=application/vnd.openxmlformats-officedocument.spreadsheetml.worksheet+xml">
        <DigestMethod Algorithm="http://www.w3.org/2001/04/xmlenc#sha256"/>
        <DigestValue>Sw6wDDV0ATFpyl2ucL33rvY5tmzEhrPJEfAKGE5iYBk=</DigestValue>
      </Reference>
      <Reference URI="/xl/worksheets/sheet25.xml?ContentType=application/vnd.openxmlformats-officedocument.spreadsheetml.worksheet+xml">
        <DigestMethod Algorithm="http://www.w3.org/2001/04/xmlenc#sha256"/>
        <DigestValue>1MeWpAGENrwmmvS2i+47zjNU9ANx8Sr80mm1aLSRxb8=</DigestValue>
      </Reference>
      <Reference URI="/xl/worksheets/sheet26.xml?ContentType=application/vnd.openxmlformats-officedocument.spreadsheetml.worksheet+xml">
        <DigestMethod Algorithm="http://www.w3.org/2001/04/xmlenc#sha256"/>
        <DigestValue>UXM6JkQ4k73+T9atBNeorUa/syZF1Pq8F9HhxfBfdxc=</DigestValue>
      </Reference>
      <Reference URI="/xl/worksheets/sheet27.xml?ContentType=application/vnd.openxmlformats-officedocument.spreadsheetml.worksheet+xml">
        <DigestMethod Algorithm="http://www.w3.org/2001/04/xmlenc#sha256"/>
        <DigestValue>2yeBGJ0u949WkAa9czkMZbh32fAN9r7b8LKJf1NyAgQ=</DigestValue>
      </Reference>
      <Reference URI="/xl/worksheets/sheet28.xml?ContentType=application/vnd.openxmlformats-officedocument.spreadsheetml.worksheet+xml">
        <DigestMethod Algorithm="http://www.w3.org/2001/04/xmlenc#sha256"/>
        <DigestValue>TxYV6YbTnxL8GjdY65kpHRRv/+CcwVd/ZRs1Vqw7/50=</DigestValue>
      </Reference>
      <Reference URI="/xl/worksheets/sheet29.xml?ContentType=application/vnd.openxmlformats-officedocument.spreadsheetml.worksheet+xml">
        <DigestMethod Algorithm="http://www.w3.org/2001/04/xmlenc#sha256"/>
        <DigestValue>Vx2SGbBGvgbdQFfQu0XKxSGChX2/24rWt8gsSN8kJA4=</DigestValue>
      </Reference>
      <Reference URI="/xl/worksheets/sheet3.xml?ContentType=application/vnd.openxmlformats-officedocument.spreadsheetml.worksheet+xml">
        <DigestMethod Algorithm="http://www.w3.org/2001/04/xmlenc#sha256"/>
        <DigestValue>FQ0fxs/aNL6R/bTS7a1vv95yPH34VRjr+rYh2zBTbjk=</DigestValue>
      </Reference>
      <Reference URI="/xl/worksheets/sheet4.xml?ContentType=application/vnd.openxmlformats-officedocument.spreadsheetml.worksheet+xml">
        <DigestMethod Algorithm="http://www.w3.org/2001/04/xmlenc#sha256"/>
        <DigestValue>BufgQV0oc2AP/9V9nozQ6ViZQCLTYbDg0U4QiNDf9TM=</DigestValue>
      </Reference>
      <Reference URI="/xl/worksheets/sheet5.xml?ContentType=application/vnd.openxmlformats-officedocument.spreadsheetml.worksheet+xml">
        <DigestMethod Algorithm="http://www.w3.org/2001/04/xmlenc#sha256"/>
        <DigestValue>UgoQYJn3rxKc0BatBCRaQAOMPuKMxdHhJBX9Lddbz1M=</DigestValue>
      </Reference>
      <Reference URI="/xl/worksheets/sheet6.xml?ContentType=application/vnd.openxmlformats-officedocument.spreadsheetml.worksheet+xml">
        <DigestMethod Algorithm="http://www.w3.org/2001/04/xmlenc#sha256"/>
        <DigestValue>ed9DQcpBN8/PXMd6RoDv1Pzgzr9VsUIB5HSKOTKSfqY=</DigestValue>
      </Reference>
      <Reference URI="/xl/worksheets/sheet7.xml?ContentType=application/vnd.openxmlformats-officedocument.spreadsheetml.worksheet+xml">
        <DigestMethod Algorithm="http://www.w3.org/2001/04/xmlenc#sha256"/>
        <DigestValue>dE3qZtl5GoLzJNiZMGMzOUopi9lrYAuNf1uL754LwS4=</DigestValue>
      </Reference>
      <Reference URI="/xl/worksheets/sheet8.xml?ContentType=application/vnd.openxmlformats-officedocument.spreadsheetml.worksheet+xml">
        <DigestMethod Algorithm="http://www.w3.org/2001/04/xmlenc#sha256"/>
        <DigestValue>PaXZXWEF+uZyLccKPbJVp+bN5/xbPQyq8LSXFGmMMpU=</DigestValue>
      </Reference>
      <Reference URI="/xl/worksheets/sheet9.xml?ContentType=application/vnd.openxmlformats-officedocument.spreadsheetml.worksheet+xml">
        <DigestMethod Algorithm="http://www.w3.org/2001/04/xmlenc#sha256"/>
        <DigestValue>8tU6HnEv4sBwLtY5wIud8zjcUzrnC1FahR1oWbpxp2o=</DigestValue>
      </Reference>
    </Manifest>
    <SignatureProperties>
      <SignatureProperty Id="idSignatureTime" Target="#idPackageSignature">
        <mdssi:SignatureTime xmlns:mdssi="http://schemas.openxmlformats.org/package/2006/digital-signature">
          <mdssi:Format>YYYY-MM-DDThh:mm:ssTZD</mdssi:Format>
          <mdssi:Value>2024-01-16T13:44:49Z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2024-01-16T13:44:49Z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2024-01-16T13:36:40Z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