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\financedep\FinanceDep\NBG\Monthly Reports\2020\12\Reports\"/>
    </mc:Choice>
  </mc:AlternateContent>
  <bookViews>
    <workbookView xWindow="0" yWindow="0" windowWidth="23040" windowHeight="8805" tabRatio="717"/>
  </bookViews>
  <sheets>
    <sheet name="Info" sheetId="1" r:id="rId1"/>
    <sheet name="1. key ratios " sheetId="2" r:id="rId2"/>
    <sheet name="2.RC" sheetId="3" r:id="rId3"/>
    <sheet name="3.PL" sheetId="4" r:id="rId4"/>
    <sheet name="4. Off-Balance" sheetId="5" r:id="rId5"/>
    <sheet name="5. RWA  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  <sheet name="15.1 LR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acctype">[2]Validation!$C$8:$C$15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all">[2]Validation!$E$8:$E$9</definedName>
    <definedName name="Cities">[2]Sheet1!$C$1:$C$83</definedName>
    <definedName name="convert">[2]Validation!$F$8:$F$10</definedName>
    <definedName name="Countries">[2]Countries!$A$3:$A$259</definedName>
    <definedName name="currencies">'[2]Currency Codes'!$A$3:$A$166</definedName>
    <definedName name="CurrentDate">#REF!</definedName>
    <definedName name="Date" hidden="1">'[1]Appl (2)'!$B$2:$B$7200</definedName>
    <definedName name="date1">'[1]Appl (2)'!$C$2:$C$7200</definedName>
    <definedName name="dependency">[2]Validation!$B$8:$B$11</definedName>
    <definedName name="fintype">[2]Validation!$C$8:$C$12</definedName>
    <definedName name="L_FORMULAS_GEO">[3]ListSheet!$W$2:$W$15</definedName>
    <definedName name="LDtype">[2]Validation!$A$8:$A$13</definedName>
    <definedName name="NDtype">[2]Validation!$A$3:$A$4</definedName>
    <definedName name="_xlnm.Print_Area" localSheetId="0">Info!$A$1:$C$24</definedName>
    <definedName name="Sheet">[4]Sheet2!$H$5:$H$31</definedName>
    <definedName name="sub">[2]Validation!$D$8:$D$9</definedName>
    <definedName name="საკრედიტო">[4]Sheet2!$B$6:$B$8</definedName>
    <definedName name="ფაილი">[4]Sheet2!$B$2:$B$3</definedName>
    <definedName name="ცვლილება_კორექტირება_რეგულაციაში">[4]Sheet2!$K$5:$K$9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13" i="6" s="1"/>
  <c r="G6" i="6"/>
  <c r="G13" i="6" s="1"/>
  <c r="E6" i="6"/>
  <c r="E13" i="6" s="1"/>
  <c r="C29" i="18" l="1"/>
  <c r="C25" i="18"/>
  <c r="C17" i="18"/>
  <c r="B1" i="18"/>
  <c r="N19" i="17"/>
  <c r="E19" i="17"/>
  <c r="N18" i="17"/>
  <c r="E18" i="17"/>
  <c r="M14" i="17"/>
  <c r="I14" i="17"/>
  <c r="E17" i="17"/>
  <c r="E16" i="17"/>
  <c r="J14" i="17"/>
  <c r="N15" i="17"/>
  <c r="E15" i="17"/>
  <c r="N12" i="17"/>
  <c r="J7" i="17"/>
  <c r="E12" i="17"/>
  <c r="N11" i="17"/>
  <c r="E11" i="17"/>
  <c r="N10" i="17"/>
  <c r="E10" i="17"/>
  <c r="E9" i="17"/>
  <c r="E8" i="17"/>
  <c r="M7" i="17"/>
  <c r="M21" i="17" s="1"/>
  <c r="B1" i="17"/>
  <c r="K23" i="16"/>
  <c r="G23" i="16"/>
  <c r="J21" i="16"/>
  <c r="F21" i="16"/>
  <c r="I21" i="16"/>
  <c r="E21" i="16"/>
  <c r="I16" i="16"/>
  <c r="F16" i="16"/>
  <c r="J16" i="16"/>
  <c r="J24" i="16" s="1"/>
  <c r="G16" i="16"/>
  <c r="C16" i="16"/>
  <c r="J23" i="16"/>
  <c r="I23" i="16"/>
  <c r="H23" i="16"/>
  <c r="F23" i="16"/>
  <c r="B1" i="16"/>
  <c r="H21" i="15"/>
  <c r="H20" i="15"/>
  <c r="H19" i="15"/>
  <c r="H18" i="15"/>
  <c r="H17" i="15"/>
  <c r="F22" i="15"/>
  <c r="H15" i="15"/>
  <c r="H12" i="15"/>
  <c r="H11" i="15"/>
  <c r="H10" i="15"/>
  <c r="H9" i="15"/>
  <c r="B1" i="15"/>
  <c r="V19" i="14"/>
  <c r="V18" i="14"/>
  <c r="V17" i="14"/>
  <c r="V13" i="14"/>
  <c r="V11" i="14"/>
  <c r="V9" i="14"/>
  <c r="U21" i="14"/>
  <c r="S21" i="14"/>
  <c r="R21" i="14"/>
  <c r="Q21" i="14"/>
  <c r="P21" i="14"/>
  <c r="O21" i="14"/>
  <c r="N21" i="14"/>
  <c r="M21" i="14"/>
  <c r="K21" i="14"/>
  <c r="J21" i="14"/>
  <c r="I21" i="14"/>
  <c r="H21" i="14"/>
  <c r="G21" i="14"/>
  <c r="F21" i="14"/>
  <c r="E21" i="14"/>
  <c r="B1" i="14"/>
  <c r="R22" i="13"/>
  <c r="C22" i="13"/>
  <c r="S20" i="13"/>
  <c r="S19" i="13"/>
  <c r="S18" i="13"/>
  <c r="S17" i="13"/>
  <c r="J22" i="13"/>
  <c r="S14" i="13"/>
  <c r="K22" i="13"/>
  <c r="S13" i="13"/>
  <c r="S12" i="13"/>
  <c r="S11" i="13"/>
  <c r="N22" i="13"/>
  <c r="F22" i="13"/>
  <c r="S10" i="13"/>
  <c r="S9" i="13"/>
  <c r="Q22" i="13"/>
  <c r="M22" i="13"/>
  <c r="I22" i="13"/>
  <c r="E22" i="13"/>
  <c r="B1" i="13"/>
  <c r="C41" i="12"/>
  <c r="C33" i="12"/>
  <c r="C15" i="12"/>
  <c r="C22" i="12" s="1"/>
  <c r="B1" i="12"/>
  <c r="C19" i="11"/>
  <c r="B1" i="11"/>
  <c r="C35" i="10"/>
  <c r="C31" i="10"/>
  <c r="C30" i="10" s="1"/>
  <c r="C6" i="10"/>
  <c r="B1" i="10"/>
  <c r="B1" i="9"/>
  <c r="D21" i="8"/>
  <c r="C21" i="8"/>
  <c r="E21" i="8"/>
  <c r="C5" i="9" s="1"/>
  <c r="C8" i="9" s="1"/>
  <c r="C13" i="9" s="1"/>
  <c r="B1" i="8"/>
  <c r="B1" i="7"/>
  <c r="D6" i="6"/>
  <c r="D13" i="6" s="1"/>
  <c r="C6" i="6"/>
  <c r="C13" i="6" s="1"/>
  <c r="D12" i="11" s="1"/>
  <c r="B1" i="6"/>
  <c r="H53" i="5"/>
  <c r="E53" i="5"/>
  <c r="H52" i="5"/>
  <c r="E52" i="5"/>
  <c r="H51" i="5"/>
  <c r="E51" i="5"/>
  <c r="E50" i="5"/>
  <c r="H49" i="5"/>
  <c r="E49" i="5"/>
  <c r="H48" i="5"/>
  <c r="E48" i="5"/>
  <c r="H47" i="5"/>
  <c r="E47" i="5"/>
  <c r="E46" i="5"/>
  <c r="H45" i="5"/>
  <c r="E45" i="5"/>
  <c r="H44" i="5"/>
  <c r="E44" i="5"/>
  <c r="H43" i="5"/>
  <c r="E43" i="5"/>
  <c r="E42" i="5"/>
  <c r="H41" i="5"/>
  <c r="E41" i="5"/>
  <c r="H40" i="5"/>
  <c r="E40" i="5"/>
  <c r="H39" i="5"/>
  <c r="E39" i="5"/>
  <c r="E38" i="5"/>
  <c r="H37" i="5"/>
  <c r="E37" i="5"/>
  <c r="H36" i="5"/>
  <c r="E36" i="5"/>
  <c r="H35" i="5"/>
  <c r="E35" i="5"/>
  <c r="E34" i="5"/>
  <c r="H33" i="5"/>
  <c r="E33" i="5"/>
  <c r="H32" i="5"/>
  <c r="E32" i="5"/>
  <c r="H31" i="5"/>
  <c r="E31" i="5"/>
  <c r="E30" i="5"/>
  <c r="H29" i="5"/>
  <c r="E29" i="5"/>
  <c r="H28" i="5"/>
  <c r="E28" i="5"/>
  <c r="H27" i="5"/>
  <c r="E27" i="5"/>
  <c r="E26" i="5"/>
  <c r="H25" i="5"/>
  <c r="E25" i="5"/>
  <c r="H24" i="5"/>
  <c r="E24" i="5"/>
  <c r="H23" i="5"/>
  <c r="E23" i="5"/>
  <c r="E22" i="5"/>
  <c r="H21" i="5"/>
  <c r="E21" i="5"/>
  <c r="H20" i="5"/>
  <c r="E20" i="5"/>
  <c r="H19" i="5"/>
  <c r="E19" i="5"/>
  <c r="E18" i="5"/>
  <c r="H17" i="5"/>
  <c r="E17" i="5"/>
  <c r="H16" i="5"/>
  <c r="E16" i="5"/>
  <c r="H15" i="5"/>
  <c r="E15" i="5"/>
  <c r="H14" i="5"/>
  <c r="E14" i="5"/>
  <c r="E13" i="5"/>
  <c r="H12" i="5"/>
  <c r="E12" i="5"/>
  <c r="H11" i="5"/>
  <c r="E11" i="5"/>
  <c r="H10" i="5"/>
  <c r="E10" i="5"/>
  <c r="E9" i="5"/>
  <c r="H8" i="5"/>
  <c r="E8" i="5"/>
  <c r="H7" i="5"/>
  <c r="E7" i="5"/>
  <c r="B1" i="5"/>
  <c r="H66" i="4"/>
  <c r="E66" i="4"/>
  <c r="H64" i="4"/>
  <c r="E64" i="4"/>
  <c r="H60" i="4"/>
  <c r="E60" i="4"/>
  <c r="H59" i="4"/>
  <c r="E59" i="4"/>
  <c r="H58" i="4"/>
  <c r="F61" i="4"/>
  <c r="H61" i="4" s="1"/>
  <c r="E58" i="4"/>
  <c r="D53" i="4"/>
  <c r="H52" i="4"/>
  <c r="E52" i="4"/>
  <c r="H51" i="4"/>
  <c r="E51" i="4"/>
  <c r="H50" i="4"/>
  <c r="E50" i="4"/>
  <c r="H49" i="4"/>
  <c r="E49" i="4"/>
  <c r="H48" i="4"/>
  <c r="E48" i="4"/>
  <c r="H47" i="4"/>
  <c r="E47" i="4"/>
  <c r="H44" i="4"/>
  <c r="E44" i="4"/>
  <c r="E43" i="4"/>
  <c r="H42" i="4"/>
  <c r="E42" i="4"/>
  <c r="H41" i="4"/>
  <c r="E41" i="4"/>
  <c r="H40" i="4"/>
  <c r="E40" i="4"/>
  <c r="E39" i="4"/>
  <c r="H38" i="4"/>
  <c r="E38" i="4"/>
  <c r="H37" i="4"/>
  <c r="E37" i="4"/>
  <c r="H36" i="4"/>
  <c r="E36" i="4"/>
  <c r="G34" i="4"/>
  <c r="G45" i="4" s="1"/>
  <c r="D34" i="4"/>
  <c r="D30" i="4"/>
  <c r="H29" i="4"/>
  <c r="E29" i="4"/>
  <c r="H28" i="4"/>
  <c r="E28" i="4"/>
  <c r="H27" i="4"/>
  <c r="E27" i="4"/>
  <c r="H26" i="4"/>
  <c r="E26" i="4"/>
  <c r="H25" i="4"/>
  <c r="E25" i="4"/>
  <c r="H24" i="4"/>
  <c r="E24" i="4"/>
  <c r="H21" i="4"/>
  <c r="E21" i="4"/>
  <c r="E20" i="4"/>
  <c r="H19" i="4"/>
  <c r="E19" i="4"/>
  <c r="H18" i="4"/>
  <c r="E18" i="4"/>
  <c r="H17" i="4"/>
  <c r="E17" i="4"/>
  <c r="E16" i="4"/>
  <c r="H15" i="4"/>
  <c r="E15" i="4"/>
  <c r="H14" i="4"/>
  <c r="E14" i="4"/>
  <c r="H13" i="4"/>
  <c r="E13" i="4"/>
  <c r="E12" i="4"/>
  <c r="H11" i="4"/>
  <c r="E11" i="4"/>
  <c r="D9" i="4"/>
  <c r="H8" i="4"/>
  <c r="E8" i="4"/>
  <c r="B1" i="4"/>
  <c r="H40" i="3"/>
  <c r="E40" i="3"/>
  <c r="E39" i="3"/>
  <c r="H38" i="3"/>
  <c r="E38" i="3"/>
  <c r="H37" i="3"/>
  <c r="E37" i="3"/>
  <c r="H36" i="3"/>
  <c r="E36" i="3"/>
  <c r="E35" i="3"/>
  <c r="H34" i="3"/>
  <c r="E34" i="3"/>
  <c r="H33" i="3"/>
  <c r="E33" i="3"/>
  <c r="D31" i="3"/>
  <c r="D41" i="3" s="1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E19" i="3"/>
  <c r="H18" i="3"/>
  <c r="E18" i="3"/>
  <c r="H17" i="3"/>
  <c r="E17" i="3"/>
  <c r="H16" i="3"/>
  <c r="E16" i="3"/>
  <c r="E15" i="3"/>
  <c r="H13" i="3"/>
  <c r="D14" i="3"/>
  <c r="D20" i="3" s="1"/>
  <c r="E13" i="3"/>
  <c r="G14" i="3"/>
  <c r="F14" i="3"/>
  <c r="H14" i="3" s="1"/>
  <c r="E12" i="3"/>
  <c r="H11" i="3"/>
  <c r="E11" i="3"/>
  <c r="H10" i="3"/>
  <c r="E10" i="3"/>
  <c r="H9" i="3"/>
  <c r="E9" i="3"/>
  <c r="H8" i="3"/>
  <c r="E8" i="3"/>
  <c r="B1" i="3"/>
  <c r="B1" i="2"/>
  <c r="E14" i="17" l="1"/>
  <c r="C41" i="10"/>
  <c r="H16" i="16"/>
  <c r="E7" i="17"/>
  <c r="E21" i="17" s="1"/>
  <c r="J21" i="17"/>
  <c r="D15" i="11"/>
  <c r="S21" i="13"/>
  <c r="V7" i="14"/>
  <c r="C21" i="14"/>
  <c r="F20" i="3"/>
  <c r="H20" i="3" s="1"/>
  <c r="H10" i="4"/>
  <c r="F9" i="4"/>
  <c r="E35" i="4"/>
  <c r="C34" i="4"/>
  <c r="C20" i="11"/>
  <c r="D8" i="11"/>
  <c r="D21" i="14"/>
  <c r="T21" i="14"/>
  <c r="V10" i="14"/>
  <c r="K16" i="16"/>
  <c r="I24" i="16"/>
  <c r="F24" i="16"/>
  <c r="F25" i="16" s="1"/>
  <c r="N17" i="17"/>
  <c r="N14" i="17" s="1"/>
  <c r="G20" i="3"/>
  <c r="C14" i="3"/>
  <c r="E14" i="3" s="1"/>
  <c r="F31" i="3"/>
  <c r="H22" i="3"/>
  <c r="G9" i="4"/>
  <c r="G22" i="4" s="1"/>
  <c r="C30" i="4"/>
  <c r="E30" i="4" s="1"/>
  <c r="G30" i="4"/>
  <c r="D45" i="4"/>
  <c r="D54" i="4" s="1"/>
  <c r="C53" i="4"/>
  <c r="E53" i="4" s="1"/>
  <c r="G53" i="4"/>
  <c r="G54" i="4" s="1"/>
  <c r="C61" i="4"/>
  <c r="E61" i="4" s="1"/>
  <c r="G22" i="13"/>
  <c r="O22" i="13"/>
  <c r="E22" i="15"/>
  <c r="H13" i="15"/>
  <c r="F7" i="17"/>
  <c r="N8" i="17"/>
  <c r="I7" i="17"/>
  <c r="I21" i="17" s="1"/>
  <c r="C31" i="3"/>
  <c r="E22" i="3"/>
  <c r="D17" i="11"/>
  <c r="D7" i="11"/>
  <c r="D9" i="11"/>
  <c r="V15" i="14"/>
  <c r="D22" i="4"/>
  <c r="D31" i="4" s="1"/>
  <c r="F30" i="4"/>
  <c r="F53" i="4"/>
  <c r="H53" i="4" s="1"/>
  <c r="D16" i="11"/>
  <c r="L21" i="14"/>
  <c r="V14" i="14"/>
  <c r="F14" i="17"/>
  <c r="C20" i="3"/>
  <c r="E20" i="3" s="1"/>
  <c r="E7" i="3"/>
  <c r="H7" i="3"/>
  <c r="H12" i="3"/>
  <c r="H15" i="3"/>
  <c r="H19" i="3"/>
  <c r="G31" i="3"/>
  <c r="G41" i="3" s="1"/>
  <c r="H35" i="3"/>
  <c r="H39" i="3"/>
  <c r="E10" i="4"/>
  <c r="C9" i="4"/>
  <c r="E9" i="4" s="1"/>
  <c r="H12" i="4"/>
  <c r="H16" i="4"/>
  <c r="H20" i="4"/>
  <c r="C22" i="4"/>
  <c r="F34" i="4"/>
  <c r="H35" i="4"/>
  <c r="H39" i="4"/>
  <c r="H43" i="4"/>
  <c r="H9" i="5"/>
  <c r="H13" i="5"/>
  <c r="C43" i="10"/>
  <c r="D19" i="11"/>
  <c r="B15" i="2"/>
  <c r="D21" i="16"/>
  <c r="H21" i="16"/>
  <c r="H24" i="16" s="1"/>
  <c r="H25" i="16" s="1"/>
  <c r="C21" i="16"/>
  <c r="G21" i="16"/>
  <c r="G24" i="16" s="1"/>
  <c r="G25" i="16" s="1"/>
  <c r="K21" i="16"/>
  <c r="G7" i="17"/>
  <c r="K7" i="17"/>
  <c r="D13" i="11"/>
  <c r="C21" i="11"/>
  <c r="S8" i="13"/>
  <c r="S15" i="13"/>
  <c r="S16" i="13"/>
  <c r="C22" i="15"/>
  <c r="H8" i="15"/>
  <c r="H16" i="15"/>
  <c r="I25" i="16"/>
  <c r="D16" i="16"/>
  <c r="E16" i="16" s="1"/>
  <c r="H7" i="17"/>
  <c r="L7" i="17"/>
  <c r="N9" i="17"/>
  <c r="N13" i="17"/>
  <c r="G14" i="17"/>
  <c r="K14" i="17"/>
  <c r="H18" i="5"/>
  <c r="H22" i="5"/>
  <c r="H26" i="5"/>
  <c r="H30" i="5"/>
  <c r="H34" i="5"/>
  <c r="H38" i="5"/>
  <c r="H42" i="5"/>
  <c r="H46" i="5"/>
  <c r="H50" i="5"/>
  <c r="C12" i="10"/>
  <c r="C28" i="10" s="1"/>
  <c r="C47" i="10"/>
  <c r="D11" i="11"/>
  <c r="D22" i="13"/>
  <c r="H22" i="13"/>
  <c r="L22" i="13"/>
  <c r="P22" i="13"/>
  <c r="V8" i="14"/>
  <c r="V12" i="14"/>
  <c r="V16" i="14"/>
  <c r="V20" i="14"/>
  <c r="D22" i="15"/>
  <c r="H14" i="15"/>
  <c r="J25" i="16"/>
  <c r="H14" i="17"/>
  <c r="L14" i="17"/>
  <c r="N16" i="17"/>
  <c r="N20" i="17"/>
  <c r="C7" i="18"/>
  <c r="C35" i="18" s="1"/>
  <c r="C37" i="18" s="1"/>
  <c r="G22" i="15"/>
  <c r="H22" i="15" s="1"/>
  <c r="C7" i="17"/>
  <c r="C14" i="17"/>
  <c r="C21" i="17" l="1"/>
  <c r="D21" i="11"/>
  <c r="B17" i="2"/>
  <c r="D20" i="11"/>
  <c r="B16" i="2"/>
  <c r="H34" i="4"/>
  <c r="F45" i="4"/>
  <c r="C45" i="4"/>
  <c r="E34" i="4"/>
  <c r="L21" i="17"/>
  <c r="K21" i="17"/>
  <c r="E22" i="4"/>
  <c r="C31" i="4"/>
  <c r="H30" i="4"/>
  <c r="F21" i="17"/>
  <c r="N7" i="17"/>
  <c r="N21" i="17" s="1"/>
  <c r="F41" i="3"/>
  <c r="H41" i="3" s="1"/>
  <c r="H31" i="3"/>
  <c r="V21" i="14"/>
  <c r="H21" i="17"/>
  <c r="S22" i="13"/>
  <c r="G21" i="17"/>
  <c r="C52" i="10"/>
  <c r="D56" i="4"/>
  <c r="D63" i="4" s="1"/>
  <c r="D65" i="4" s="1"/>
  <c r="D67" i="4" s="1"/>
  <c r="C41" i="3"/>
  <c r="E41" i="3" s="1"/>
  <c r="E31" i="3"/>
  <c r="G31" i="4"/>
  <c r="G56" i="4" s="1"/>
  <c r="G63" i="4" s="1"/>
  <c r="G65" i="4" s="1"/>
  <c r="G67" i="4" s="1"/>
  <c r="K24" i="16"/>
  <c r="K25" i="16" s="1"/>
  <c r="F22" i="4"/>
  <c r="H9" i="4"/>
  <c r="E45" i="4" l="1"/>
  <c r="C54" i="4"/>
  <c r="E54" i="4" s="1"/>
  <c r="H45" i="4"/>
  <c r="F54" i="4"/>
  <c r="H54" i="4" s="1"/>
  <c r="H22" i="4"/>
  <c r="F31" i="4"/>
  <c r="C56" i="4"/>
  <c r="E31" i="4"/>
  <c r="E56" i="4" l="1"/>
  <c r="C63" i="4"/>
  <c r="F56" i="4"/>
  <c r="H31" i="4"/>
  <c r="F63" i="4" l="1"/>
  <c r="H56" i="4"/>
  <c r="E63" i="4"/>
  <c r="C65" i="4"/>
  <c r="E65" i="4" l="1"/>
  <c r="C67" i="4"/>
  <c r="E67" i="4" s="1"/>
  <c r="H63" i="4"/>
  <c r="F65" i="4"/>
  <c r="H65" i="4" l="1"/>
  <c r="F67" i="4"/>
  <c r="H67" i="4" s="1"/>
</calcChain>
</file>

<file path=xl/sharedStrings.xml><?xml version="1.0" encoding="utf-8"?>
<sst xmlns="http://schemas.openxmlformats.org/spreadsheetml/2006/main" count="729" uniqueCount="516">
  <si>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</si>
  <si>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</si>
  <si>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</si>
  <si>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</si>
  <si>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</si>
  <si>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</si>
  <si>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</si>
  <si>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</si>
  <si>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</si>
  <si>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</si>
  <si>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</si>
  <si>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</si>
  <si>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</si>
  <si>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</si>
  <si>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</si>
  <si>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</si>
  <si>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</si>
  <si>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</si>
  <si>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</si>
  <si>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</si>
  <si>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</si>
  <si>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</si>
  <si>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</si>
  <si>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</si>
  <si>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</si>
  <si>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</si>
  <si>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</si>
  <si>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</si>
  <si>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</si>
  <si>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Leverage Ratio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</si>
  <si>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</si>
  <si>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</si>
  <si>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</si>
  <si>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</si>
  <si>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</si>
  <si>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</si>
  <si>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</si>
  <si>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</si>
  <si>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</si>
  <si>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</si>
  <si>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</si>
  <si>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</si>
  <si>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</si>
  <si>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Based on Basel III framework *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</si>
  <si>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</si>
  <si>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</si>
  <si>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</si>
  <si>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</si>
  <si>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</si>
  <si>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</si>
  <si>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</si>
  <si>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</si>
  <si>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</si>
  <si>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</si>
  <si>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</si>
  <si>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</si>
  <si>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</si>
  <si>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</si>
  <si>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</si>
  <si>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</si>
  <si>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</si>
  <si>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</si>
  <si>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</si>
  <si>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</si>
  <si>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</si>
  <si>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</si>
  <si>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</si>
  <si>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</si>
  <si>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</si>
  <si>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</si>
  <si>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</si>
  <si>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</si>
  <si>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</si>
  <si>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</si>
  <si>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</si>
  <si>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</si>
  <si>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</si>
  <si>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</si>
  <si>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</si>
  <si>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</si>
  <si>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</si>
  <si>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</si>
  <si>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</si>
  <si>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</si>
  <si>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</si>
  <si>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</si>
  <si>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</si>
  <si>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</si>
  <si>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</si>
  <si>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</si>
  <si>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</si>
  <si>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</si>
  <si>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</si>
  <si>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</si>
  <si>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</si>
  <si>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</si>
  <si>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</si>
  <si>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</si>
  <si>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</si>
  <si>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</si>
  <si>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</si>
  <si>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</si>
  <si>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</si>
  <si>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</si>
  <si>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</si>
  <si>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</si>
  <si>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</si>
  <si>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</si>
  <si>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</si>
  <si>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</si>
  <si>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</si>
  <si>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</si>
  <si>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</si>
  <si>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</si>
  <si>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</si>
  <si>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</si>
  <si>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</si>
  <si>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</si>
  <si>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</si>
  <si>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</si>
  <si>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</si>
  <si>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</si>
  <si>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</si>
  <si>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</si>
  <si>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</si>
  <si>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</si>
  <si>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</si>
  <si>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</si>
  <si>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</si>
  <si>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</si>
  <si>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</si>
  <si>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</si>
  <si>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</si>
  <si>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</si>
  <si>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</si>
  <si>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</si>
  <si>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</si>
  <si>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</si>
  <si>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</si>
  <si>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</si>
  <si>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</si>
  <si>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</si>
  <si>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</si>
  <si>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</si>
  <si>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</si>
  <si>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</si>
  <si>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</si>
  <si>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</si>
  <si>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</si>
  <si>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</si>
  <si>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</si>
  <si>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</si>
  <si>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</si>
  <si>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</si>
  <si>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</si>
  <si>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</si>
  <si>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</si>
  <si>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</si>
  <si>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</si>
  <si>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</si>
  <si>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</si>
  <si>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</si>
  <si>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</si>
  <si>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</si>
  <si>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</si>
  <si>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</si>
  <si>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</si>
  <si>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</si>
  <si>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</si>
  <si>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</si>
  <si>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</si>
  <si>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</si>
  <si>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</si>
  <si>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</si>
  <si>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</si>
  <si>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</si>
  <si>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</si>
  <si>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</si>
  <si>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</si>
  <si>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</si>
  <si>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</si>
  <si>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</si>
  <si>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</si>
  <si>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</si>
  <si>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</si>
  <si>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</si>
  <si>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</si>
  <si>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</si>
  <si>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</si>
  <si>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</si>
  <si>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</si>
  <si>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</si>
  <si>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</si>
  <si>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</si>
  <si>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</si>
  <si>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</si>
  <si>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</si>
  <si>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</si>
  <si>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</si>
  <si>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</si>
  <si>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</si>
  <si>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</si>
  <si>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</si>
  <si>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</si>
  <si>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</si>
  <si>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</si>
  <si>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</si>
  <si>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</si>
  <si>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</si>
  <si>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</si>
  <si>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</si>
  <si>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</si>
  <si>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</si>
  <si>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</si>
  <si>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</si>
  <si>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</si>
  <si>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</si>
  <si>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</si>
  <si>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</si>
  <si>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</si>
  <si>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</si>
  <si>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</si>
  <si>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</si>
  <si>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</si>
  <si>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</si>
  <si>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</si>
  <si>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</si>
  <si>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</si>
  <si>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</si>
  <si>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</si>
  <si>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</si>
  <si>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</si>
  <si>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</si>
  <si>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</si>
  <si>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</si>
  <si>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* COVID 19 related provisions are deducted from balance sheet items after applying relevant risks weights and mitigation</t>
  </si>
  <si>
    <t>Table 6</t>
  </si>
  <si>
    <t>Information about supervisory board, directorate, beneficiary owners and shareholders</t>
  </si>
  <si>
    <t>Members of Supervisory Board</t>
  </si>
  <si>
    <t>H.H. Sheikh Nahayan Mabarak Al Nahayan (Chairman)</t>
  </si>
  <si>
    <t>H.E Sheikh Saif Mohammed Bin Buti Al Hamed (Deputy)</t>
  </si>
  <si>
    <t>Semi Edvard Adam Khalil (Member)</t>
  </si>
  <si>
    <t>Seiti Devdariani (Member)</t>
  </si>
  <si>
    <t>Geert Roelof De Korte (Member)</t>
  </si>
  <si>
    <t>Nana Mikashavidze (Member)</t>
  </si>
  <si>
    <t>Members of Board of Directors</t>
  </si>
  <si>
    <t>Thea Lortkipanidze (Chief Executive Officer)</t>
  </si>
  <si>
    <t>Sophia Jugeli (Chief Financial Officer)</t>
  </si>
  <si>
    <t>Teimuraz Abuladze (Chief Risks Officer)</t>
  </si>
  <si>
    <t>Vakhtang Khutsishvili (Chief Operating Officer)</t>
  </si>
  <si>
    <t xml:space="preserve">List of Shareholders owning 1% and more of issued capital, indicating Shares 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</si>
  <si>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</si>
  <si>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</si>
  <si>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</si>
  <si>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</si>
  <si>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</si>
  <si>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</si>
  <si>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</si>
  <si>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</si>
  <si>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</si>
  <si>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</si>
  <si>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</si>
  <si>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</si>
  <si>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</si>
  <si>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</si>
  <si>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</si>
  <si>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</si>
  <si>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</si>
  <si>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</si>
  <si>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</si>
  <si>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</si>
  <si>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</si>
  <si>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</si>
  <si>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</si>
  <si>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</si>
  <si>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</si>
  <si>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*Other adjustments include COVID 19 related provisions too. These provisions are deducted from risk weighted balance sheet items. See table "5.RWA"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</si>
  <si>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</si>
  <si>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</si>
  <si>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</si>
  <si>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</si>
  <si>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</si>
  <si>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</si>
  <si>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</si>
  <si>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</si>
  <si>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</si>
  <si>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</si>
  <si>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</si>
  <si>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</si>
  <si>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</si>
  <si>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</si>
  <si>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</si>
  <si>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</si>
  <si>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</si>
  <si>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</si>
  <si>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</si>
  <si>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</si>
  <si>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</si>
  <si>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</si>
  <si>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</si>
  <si>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</si>
  <si>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</si>
  <si>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</si>
  <si>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</si>
  <si>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</si>
  <si>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</si>
  <si>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</si>
  <si>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</si>
  <si>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</si>
  <si>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</si>
  <si>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</si>
  <si>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</si>
  <si>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</si>
  <si>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</si>
  <si>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</si>
  <si>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</si>
  <si>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</si>
  <si>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</si>
  <si>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</si>
  <si>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</si>
  <si>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</si>
  <si>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</si>
  <si>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</si>
  <si>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</si>
  <si>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</si>
  <si>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</si>
  <si>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</si>
  <si>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</si>
  <si>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</si>
  <si>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</si>
  <si>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</si>
  <si>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</si>
  <si>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</si>
  <si>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</si>
  <si>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</si>
  <si>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</si>
  <si>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</si>
  <si>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</si>
  <si>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</si>
  <si>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</si>
  <si>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</si>
  <si>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</si>
  <si>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</si>
  <si>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</t>
  </si>
  <si>
    <t>CET1 Pillar 2 Requirement</t>
  </si>
  <si>
    <t>Tier 1 Pillar2 Requirement</t>
  </si>
  <si>
    <t>Regulatory capital Pillar 2 Requirement</t>
  </si>
  <si>
    <t>Total Requirements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</si>
  <si>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</si>
  <si>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</si>
  <si>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</si>
  <si>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</si>
  <si>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</si>
  <si>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</si>
  <si>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6.2.1</t>
  </si>
  <si>
    <t xml:space="preserve">              General Reserves</t>
  </si>
  <si>
    <t>6.2.2</t>
  </si>
  <si>
    <t xml:space="preserve">              COVID 19 related Reserves</t>
  </si>
  <si>
    <t>Of which intangible assets</t>
  </si>
  <si>
    <t>table 9 (Capital), N10</t>
  </si>
  <si>
    <t>Of which tier II capital qualifying instruments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</si>
  <si>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</si>
  <si>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</si>
  <si>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</si>
  <si>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</si>
  <si>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</si>
  <si>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</si>
  <si>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</si>
  <si>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</si>
  <si>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</si>
  <si>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</si>
  <si>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</si>
  <si>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</si>
  <si>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</si>
  <si>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</si>
  <si>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</si>
  <si>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</si>
  <si>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</si>
  <si>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</si>
  <si>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</si>
  <si>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</si>
  <si>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</si>
  <si>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</si>
  <si>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</si>
  <si>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</si>
  <si>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</si>
  <si>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</si>
  <si>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</si>
  <si>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</si>
  <si>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</si>
  <si>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</si>
  <si>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</si>
  <si>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</si>
  <si>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</si>
  <si>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</si>
  <si>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</si>
  <si>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</si>
  <si>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</si>
  <si>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</si>
  <si>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</si>
  <si>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</si>
  <si>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</si>
  <si>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</si>
  <si>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</si>
  <si>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</si>
  <si>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</si>
  <si>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</si>
  <si>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</si>
  <si>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</si>
  <si>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</si>
  <si>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</si>
  <si>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</si>
  <si>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</si>
  <si>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</si>
  <si>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</si>
  <si>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</si>
  <si>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</si>
  <si>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</si>
  <si>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</si>
  <si>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</si>
  <si>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</si>
  <si>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</si>
  <si>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</si>
  <si>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</si>
  <si>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</si>
  <si>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</si>
  <si>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</si>
  <si>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</si>
  <si>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</si>
  <si>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</si>
  <si>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</si>
  <si>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</si>
  <si>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</si>
  <si>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</si>
  <si>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</si>
  <si>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</si>
  <si>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</si>
  <si>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</si>
  <si>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</si>
  <si>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</si>
  <si>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</si>
  <si>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</si>
  <si>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</si>
  <si>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</si>
  <si>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</si>
  <si>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</si>
  <si>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</si>
  <si>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</si>
  <si>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</si>
  <si>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</si>
  <si>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</si>
  <si>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</si>
  <si>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</si>
  <si>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</si>
  <si>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</si>
  <si>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</si>
  <si>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</si>
  <si>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</si>
  <si>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</si>
  <si>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</si>
  <si>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</si>
  <si>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</si>
  <si>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</si>
  <si>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</si>
  <si>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</si>
  <si>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</si>
  <si>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On-balance sheet exposures (excluding derivatives and SFTs)</t>
  </si>
  <si>
    <t>On-balance sheet items (excluding derivatives, SFTs and fiduciary assets, but including collateral) *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</si>
  <si>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</si>
  <si>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</si>
  <si>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</si>
  <si>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</si>
  <si>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</si>
  <si>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</si>
  <si>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</si>
  <si>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</si>
  <si>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</si>
  <si>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</si>
  <si>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</si>
  <si>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</si>
  <si>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</si>
  <si>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</si>
  <si>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</si>
  <si>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</si>
  <si>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</si>
  <si>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</si>
  <si>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</si>
  <si>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</si>
  <si>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</si>
  <si>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</si>
  <si>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</si>
  <si>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</si>
  <si>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</si>
  <si>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</si>
  <si>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</si>
  <si>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</si>
  <si>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</si>
  <si>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</si>
  <si>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</si>
  <si>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</si>
  <si>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</si>
  <si>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</si>
  <si>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</si>
  <si>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</si>
  <si>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</si>
  <si>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</si>
  <si>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</si>
  <si>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</si>
  <si>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</si>
  <si>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*COVID 19 related provisions are deducted from balance sheet items</t>
  </si>
  <si>
    <t>4Q-2020</t>
  </si>
  <si>
    <t>3Q-2020</t>
  </si>
  <si>
    <t>2Q-2020</t>
  </si>
  <si>
    <t>1Q-2020</t>
  </si>
  <si>
    <t>4Q-2019</t>
  </si>
  <si>
    <t>Davit Verulashvili (Chief Commercial Officer)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</si>
</sst>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6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0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0" fillId="0" borderId="0" xfId="0" applyAlignment="1"/>
    <xf numFmtId="49" fontId="1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164" fontId="16" fillId="3" borderId="0" xfId="6" applyBorder="1"/>
    <xf numFmtId="164" fontId="16" fillId="3" borderId="9" xfId="6" applyBorder="1"/>
    <xf numFmtId="0" fontId="3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6" fillId="3" borderId="0" xfId="6" applyBorder="1" applyProtection="1"/>
    <xf numFmtId="164" fontId="16" fillId="3" borderId="9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10" xfId="0" applyFont="1" applyBorder="1" applyAlignment="1">
      <alignment horizontal="right"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16" fillId="3" borderId="0" xfId="2" applyNumberFormat="1" applyFont="1" applyFill="1" applyBorder="1" applyProtection="1"/>
    <xf numFmtId="10" fontId="16" fillId="3" borderId="9" xfId="2" applyNumberFormat="1" applyFont="1" applyFill="1" applyBorder="1" applyProtection="1"/>
    <xf numFmtId="0" fontId="7" fillId="4" borderId="10" xfId="0" applyFont="1" applyFill="1" applyBorder="1" applyAlignment="1">
      <alignment horizontal="right"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8" fillId="4" borderId="1" xfId="2" applyNumberFormat="1" applyFont="1" applyFill="1" applyBorder="1" applyAlignment="1" applyProtection="1">
      <alignment vertical="center"/>
    </xf>
    <xf numFmtId="10" fontId="18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vertical="center"/>
    </xf>
    <xf numFmtId="165" fontId="18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5" applyFont="1" applyFill="1" applyBorder="1" applyProtection="1"/>
    <xf numFmtId="0" fontId="19" fillId="0" borderId="0" xfId="0" applyFont="1"/>
    <xf numFmtId="0" fontId="20" fillId="0" borderId="0" xfId="0" applyFont="1"/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10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20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15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15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indent="1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5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 indent="2"/>
    </xf>
    <xf numFmtId="0" fontId="26" fillId="0" borderId="0" xfId="0" applyFont="1"/>
    <xf numFmtId="0" fontId="15" fillId="0" borderId="1" xfId="0" applyFont="1" applyFill="1" applyBorder="1" applyAlignment="1"/>
    <xf numFmtId="43" fontId="26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6" fillId="0" borderId="0" xfId="0" applyNumberFormat="1" applyFo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7" fillId="0" borderId="1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15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6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14" fontId="3" fillId="2" borderId="1" xfId="8" quotePrefix="1" applyNumberFormat="1" applyFont="1" applyFill="1" applyBorder="1" applyAlignment="1" applyProtection="1">
      <alignment horizontal="left"/>
      <protection locked="0"/>
    </xf>
    <xf numFmtId="0" fontId="2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3" fontId="2" fillId="0" borderId="0" xfId="0" applyNumberFormat="1" applyFont="1"/>
    <xf numFmtId="0" fontId="2" fillId="0" borderId="0" xfId="0" applyFont="1" applyFill="1" applyBorder="1" applyAlignment="1">
      <alignment wrapText="1"/>
    </xf>
    <xf numFmtId="0" fontId="5" fillId="0" borderId="0" xfId="0" applyFont="1"/>
    <xf numFmtId="14" fontId="7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wrapText="1"/>
    </xf>
    <xf numFmtId="0" fontId="5" fillId="0" borderId="27" xfId="0" applyFont="1" applyBorder="1" applyAlignment="1"/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9" fontId="5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9" fontId="5" fillId="0" borderId="29" xfId="0" applyNumberFormat="1" applyFont="1" applyBorder="1" applyAlignment="1"/>
    <xf numFmtId="0" fontId="7" fillId="0" borderId="12" xfId="0" applyFont="1" applyBorder="1"/>
    <xf numFmtId="0" fontId="7" fillId="0" borderId="30" xfId="0" applyFont="1" applyBorder="1" applyAlignment="1">
      <alignment wrapText="1"/>
    </xf>
    <xf numFmtId="9" fontId="5" fillId="0" borderId="31" xfId="0" applyNumberFormat="1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10" xfId="0" applyBorder="1"/>
    <xf numFmtId="0" fontId="0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9" fillId="0" borderId="1" xfId="0" applyFont="1" applyFill="1" applyBorder="1" applyAlignment="1">
      <alignment horizontal="left" indent="1"/>
    </xf>
    <xf numFmtId="165" fontId="2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1" applyNumberFormat="1" applyFont="1"/>
    <xf numFmtId="0" fontId="22" fillId="0" borderId="1" xfId="0" applyFont="1" applyFill="1" applyBorder="1" applyAlignment="1">
      <alignment horizontal="left" indent="1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165" fontId="28" fillId="5" borderId="13" xfId="0" applyNumberFormat="1" applyFont="1" applyFill="1" applyBorder="1" applyAlignment="1">
      <alignment horizontal="left" vertical="center" wrapText="1"/>
    </xf>
    <xf numFmtId="165" fontId="28" fillId="5" borderId="13" xfId="0" applyNumberFormat="1" applyFont="1" applyFill="1" applyBorder="1" applyAlignment="1">
      <alignment horizontal="center" vertical="center"/>
    </xf>
    <xf numFmtId="165" fontId="28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3" fillId="0" borderId="0" xfId="5" applyFont="1" applyFill="1" applyBorder="1" applyAlignment="1" applyProtection="1"/>
    <xf numFmtId="0" fontId="28" fillId="0" borderId="5" xfId="0" applyFont="1" applyBorder="1" applyAlignment="1">
      <alignment horizontal="left"/>
    </xf>
    <xf numFmtId="0" fontId="23" fillId="0" borderId="0" xfId="5" applyFont="1" applyFill="1" applyBorder="1" applyAlignment="1" applyProtection="1">
      <alignment horizontal="right"/>
    </xf>
    <xf numFmtId="0" fontId="19" fillId="0" borderId="6" xfId="0" applyFont="1" applyBorder="1" applyAlignment="1">
      <alignment horizontal="center" vertical="center"/>
    </xf>
    <xf numFmtId="0" fontId="28" fillId="5" borderId="32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8" fillId="5" borderId="1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165" fontId="0" fillId="0" borderId="11" xfId="0" applyNumberFormat="1" applyFill="1" applyBorder="1" applyAlignment="1"/>
    <xf numFmtId="0" fontId="19" fillId="0" borderId="1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19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15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10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15" fillId="5" borderId="1" xfId="10" applyNumberFormat="1" applyFont="1" applyFill="1" applyBorder="1" applyAlignment="1" applyProtection="1">
      <alignment horizontal="left" vertical="top" wrapText="1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15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15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15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34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166" fontId="2" fillId="0" borderId="11" xfId="1" applyNumberFormat="1" applyFont="1" applyFill="1" applyBorder="1" applyAlignment="1">
      <alignment horizontal="right" vertical="center" wrapText="1"/>
    </xf>
    <xf numFmtId="166" fontId="14" fillId="5" borderId="11" xfId="1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4" fillId="5" borderId="11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left" vertical="center" wrapText="1"/>
    </xf>
    <xf numFmtId="49" fontId="32" fillId="0" borderId="12" xfId="13" applyNumberFormat="1" applyFont="1" applyFill="1" applyBorder="1" applyAlignment="1" applyProtection="1">
      <alignment horizontal="left" vertical="center"/>
      <protection locked="0"/>
    </xf>
    <xf numFmtId="0" fontId="33" fillId="0" borderId="13" xfId="9" applyFont="1" applyFill="1" applyBorder="1" applyAlignment="1" applyProtection="1">
      <alignment horizontal="left" vertical="center" wrapText="1"/>
      <protection locked="0"/>
    </xf>
    <xf numFmtId="10" fontId="33" fillId="0" borderId="13" xfId="2" applyNumberFormat="1" applyFont="1" applyFill="1" applyBorder="1" applyAlignment="1" applyProtection="1">
      <alignment horizontal="left" vertical="center"/>
    </xf>
    <xf numFmtId="166" fontId="2" fillId="0" borderId="14" xfId="1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165" fontId="19" fillId="0" borderId="39" xfId="0" applyNumberFormat="1" applyFont="1" applyBorder="1" applyAlignment="1">
      <alignment vertical="center"/>
    </xf>
    <xf numFmtId="167" fontId="19" fillId="0" borderId="4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19" fillId="0" borderId="41" xfId="0" applyFont="1" applyBorder="1" applyAlignment="1">
      <alignment wrapText="1"/>
    </xf>
    <xf numFmtId="165" fontId="19" fillId="0" borderId="33" xfId="0" applyNumberFormat="1" applyFont="1" applyBorder="1" applyAlignment="1">
      <alignment vertical="center"/>
    </xf>
    <xf numFmtId="167" fontId="19" fillId="0" borderId="42" xfId="0" applyNumberFormat="1" applyFont="1" applyBorder="1" applyAlignment="1">
      <alignment horizontal="center"/>
    </xf>
    <xf numFmtId="0" fontId="19" fillId="0" borderId="41" xfId="0" applyFont="1" applyBorder="1" applyAlignment="1">
      <alignment horizontal="left" wrapText="1" indent="1"/>
    </xf>
    <xf numFmtId="165" fontId="22" fillId="0" borderId="33" xfId="0" applyNumberFormat="1" applyFont="1" applyBorder="1" applyAlignment="1">
      <alignment vertical="center"/>
    </xf>
    <xf numFmtId="167" fontId="34" fillId="0" borderId="0" xfId="0" applyNumberFormat="1" applyFont="1" applyBorder="1" applyAlignment="1">
      <alignment horizontal="center"/>
    </xf>
    <xf numFmtId="0" fontId="22" fillId="0" borderId="41" xfId="0" applyFont="1" applyBorder="1" applyAlignment="1">
      <alignment horizontal="left" wrapText="1" indent="1"/>
    </xf>
    <xf numFmtId="165" fontId="19" fillId="5" borderId="33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wrapText="1"/>
    </xf>
    <xf numFmtId="0" fontId="22" fillId="0" borderId="41" xfId="0" applyFont="1" applyBorder="1" applyAlignment="1">
      <alignment horizontal="right" wrapText="1"/>
    </xf>
    <xf numFmtId="167" fontId="21" fillId="6" borderId="42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wrapText="1"/>
    </xf>
    <xf numFmtId="165" fontId="19" fillId="0" borderId="44" xfId="0" applyNumberFormat="1" applyFont="1" applyBorder="1" applyAlignment="1">
      <alignment vertical="center"/>
    </xf>
    <xf numFmtId="167" fontId="19" fillId="0" borderId="45" xfId="0" applyNumberFormat="1" applyFont="1" applyBorder="1" applyAlignment="1">
      <alignment horizontal="center"/>
    </xf>
    <xf numFmtId="0" fontId="28" fillId="5" borderId="46" xfId="0" applyFont="1" applyFill="1" applyBorder="1" applyAlignment="1">
      <alignment wrapText="1"/>
    </xf>
    <xf numFmtId="165" fontId="28" fillId="5" borderId="47" xfId="0" applyNumberFormat="1" applyFont="1" applyFill="1" applyBorder="1" applyAlignment="1">
      <alignment vertical="center"/>
    </xf>
    <xf numFmtId="167" fontId="28" fillId="5" borderId="48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65" fontId="19" fillId="0" borderId="49" xfId="0" applyNumberFormat="1" applyFont="1" applyBorder="1" applyAlignment="1">
      <alignment vertical="center"/>
    </xf>
    <xf numFmtId="167" fontId="19" fillId="0" borderId="50" xfId="0" applyNumberFormat="1" applyFont="1" applyBorder="1" applyAlignment="1">
      <alignment horizontal="center"/>
    </xf>
    <xf numFmtId="0" fontId="22" fillId="0" borderId="43" xfId="0" applyFont="1" applyBorder="1" applyAlignment="1">
      <alignment horizontal="right" wrapText="1"/>
    </xf>
    <xf numFmtId="0" fontId="19" fillId="0" borderId="12" xfId="0" applyFont="1" applyBorder="1" applyAlignment="1">
      <alignment horizontal="center"/>
    </xf>
    <xf numFmtId="0" fontId="28" fillId="5" borderId="51" xfId="0" applyFont="1" applyFill="1" applyBorder="1" applyAlignment="1">
      <alignment wrapText="1"/>
    </xf>
    <xf numFmtId="165" fontId="28" fillId="5" borderId="52" xfId="0" applyNumberFormat="1" applyFont="1" applyFill="1" applyBorder="1" applyAlignment="1">
      <alignment vertical="center"/>
    </xf>
    <xf numFmtId="167" fontId="28" fillId="5" borderId="5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0" fontId="2" fillId="0" borderId="54" xfId="0" applyFont="1" applyBorder="1"/>
    <xf numFmtId="0" fontId="2" fillId="0" borderId="55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/>
    <xf numFmtId="0" fontId="19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3" fillId="2" borderId="1" xfId="5" applyFont="1" applyFill="1" applyBorder="1" applyAlignment="1">
      <alignment horizontal="left" vertical="center" wrapText="1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6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5" fillId="2" borderId="13" xfId="14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36" fillId="0" borderId="0" xfId="0" applyFont="1"/>
    <xf numFmtId="0" fontId="19" fillId="0" borderId="6" xfId="0" applyFont="1" applyBorder="1"/>
    <xf numFmtId="0" fontId="19" fillId="0" borderId="8" xfId="0" applyFont="1" applyBorder="1"/>
    <xf numFmtId="0" fontId="19" fillId="0" borderId="11" xfId="0" applyFont="1" applyBorder="1" applyAlignment="1">
      <alignment horizontal="center" vertical="center"/>
    </xf>
    <xf numFmtId="166" fontId="3" fillId="2" borderId="10" xfId="1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3" fillId="2" borderId="10" xfId="13" applyFont="1" applyFill="1" applyBorder="1" applyAlignment="1" applyProtection="1">
      <alignment horizontal="right" vertical="center"/>
      <protection locked="0"/>
    </xf>
    <xf numFmtId="166" fontId="19" fillId="0" borderId="10" xfId="1" applyNumberFormat="1" applyFont="1" applyBorder="1" applyAlignment="1"/>
    <xf numFmtId="166" fontId="19" fillId="0" borderId="1" xfId="1" applyNumberFormat="1" applyFont="1" applyBorder="1" applyAlignment="1"/>
    <xf numFmtId="166" fontId="19" fillId="0" borderId="11" xfId="1" applyNumberFormat="1" applyFont="1" applyBorder="1" applyAlignment="1"/>
    <xf numFmtId="166" fontId="19" fillId="0" borderId="27" xfId="1" applyNumberFormat="1" applyFont="1" applyBorder="1" applyAlignment="1"/>
    <xf numFmtId="166" fontId="19" fillId="5" borderId="62" xfId="1" applyNumberFormat="1" applyFont="1" applyFill="1" applyBorder="1" applyAlignment="1"/>
    <xf numFmtId="0" fontId="36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15" fillId="2" borderId="14" xfId="14" applyFont="1" applyFill="1" applyBorder="1" applyAlignment="1" applyProtection="1">
      <protection locked="0"/>
    </xf>
    <xf numFmtId="166" fontId="19" fillId="5" borderId="12" xfId="1" applyNumberFormat="1" applyFont="1" applyFill="1" applyBorder="1"/>
    <xf numFmtId="166" fontId="19" fillId="5" borderId="13" xfId="1" applyNumberFormat="1" applyFont="1" applyFill="1" applyBorder="1"/>
    <xf numFmtId="166" fontId="19" fillId="5" borderId="14" xfId="1" applyNumberFormat="1" applyFont="1" applyFill="1" applyBorder="1"/>
    <xf numFmtId="166" fontId="19" fillId="5" borderId="63" xfId="1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6" fillId="0" borderId="0" xfId="0" applyFont="1" applyAlignment="1">
      <alignment wrapText="1"/>
    </xf>
    <xf numFmtId="0" fontId="19" fillId="0" borderId="10" xfId="0" applyFont="1" applyBorder="1"/>
    <xf numFmtId="0" fontId="19" fillId="0" borderId="56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6" fontId="2" fillId="0" borderId="19" xfId="1" applyNumberFormat="1" applyFont="1" applyBorder="1"/>
    <xf numFmtId="9" fontId="2" fillId="0" borderId="11" xfId="2" applyFont="1" applyBorder="1"/>
    <xf numFmtId="0" fontId="19" fillId="0" borderId="12" xfId="0" applyFont="1" applyBorder="1"/>
    <xf numFmtId="0" fontId="28" fillId="0" borderId="13" xfId="0" applyFont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7" fillId="2" borderId="67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68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6" fillId="3" borderId="55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6" fillId="3" borderId="30" xfId="6" applyBorder="1"/>
    <xf numFmtId="164" fontId="16" fillId="3" borderId="69" xfId="6" applyBorder="1"/>
    <xf numFmtId="164" fontId="16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57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6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" fillId="2" borderId="10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38" fillId="2" borderId="1" xfId="5" applyFont="1" applyFill="1" applyBorder="1" applyAlignment="1">
      <alignment horizontal="left" vertical="center"/>
    </xf>
    <xf numFmtId="0" fontId="39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5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38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38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39" fillId="0" borderId="1" xfId="5" applyFont="1" applyFill="1" applyBorder="1" applyAlignment="1">
      <alignment wrapText="1"/>
    </xf>
    <xf numFmtId="165" fontId="3" fillId="0" borderId="1" xfId="15" applyNumberFormat="1" applyFont="1" applyFill="1" applyBorder="1" applyProtection="1">
      <protection locked="0"/>
    </xf>
    <xf numFmtId="0" fontId="38" fillId="2" borderId="1" xfId="9" applyFont="1" applyFill="1" applyBorder="1" applyAlignment="1" applyProtection="1">
      <alignment horizontal="left" vertical="center"/>
      <protection locked="0"/>
    </xf>
    <xf numFmtId="0" fontId="39" fillId="2" borderId="1" xfId="17" applyFont="1" applyFill="1" applyBorder="1" applyAlignment="1" applyProtection="1"/>
    <xf numFmtId="165" fontId="15" fillId="5" borderId="13" xfId="14" applyNumberFormat="1" applyFont="1" applyFill="1" applyBorder="1" applyAlignment="1" applyProtection="1">
      <protection locked="0"/>
    </xf>
    <xf numFmtId="3" fontId="15" fillId="5" borderId="13" xfId="14" applyNumberFormat="1" applyFont="1" applyFill="1" applyBorder="1" applyAlignment="1" applyProtection="1">
      <protection locked="0"/>
    </xf>
    <xf numFmtId="165" fontId="15" fillId="5" borderId="13" xfId="15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15" fillId="5" borderId="14" xfId="15" applyNumberFormat="1" applyFont="1" applyFill="1" applyBorder="1" applyAlignment="1" applyProtection="1">
      <protection locked="0"/>
    </xf>
    <xf numFmtId="165" fontId="19" fillId="0" borderId="0" xfId="0" applyNumberFormat="1" applyFont="1"/>
    <xf numFmtId="0" fontId="3" fillId="0" borderId="0" xfId="18"/>
    <xf numFmtId="0" fontId="15" fillId="8" borderId="19" xfId="19" applyFont="1" applyFill="1" applyBorder="1" applyAlignment="1">
      <alignment vertical="center"/>
    </xf>
    <xf numFmtId="0" fontId="15" fillId="8" borderId="20" xfId="19" applyFont="1" applyFill="1" applyBorder="1" applyAlignment="1">
      <alignment vertical="center"/>
    </xf>
    <xf numFmtId="0" fontId="40" fillId="9" borderId="2" xfId="19" applyFont="1" applyFill="1" applyBorder="1" applyAlignment="1">
      <alignment horizontal="center" vertical="center"/>
    </xf>
    <xf numFmtId="0" fontId="40" fillId="9" borderId="20" xfId="19" applyFont="1" applyFill="1" applyBorder="1" applyAlignment="1">
      <alignment horizontal="left" vertical="center" wrapText="1"/>
    </xf>
    <xf numFmtId="166" fontId="40" fillId="0" borderId="1" xfId="20" applyNumberFormat="1" applyFont="1" applyFill="1" applyBorder="1" applyAlignment="1" applyProtection="1">
      <alignment horizontal="right" vertical="center"/>
      <protection locked="0"/>
    </xf>
    <xf numFmtId="0" fontId="41" fillId="10" borderId="1" xfId="19" applyFont="1" applyFill="1" applyBorder="1" applyAlignment="1">
      <alignment horizontal="center" vertical="center"/>
    </xf>
    <xf numFmtId="0" fontId="41" fillId="10" borderId="68" xfId="19" applyFont="1" applyFill="1" applyBorder="1" applyAlignment="1">
      <alignment vertical="top" wrapText="1"/>
    </xf>
    <xf numFmtId="166" fontId="15" fillId="8" borderId="20" xfId="20" applyNumberFormat="1" applyFont="1" applyFill="1" applyBorder="1" applyAlignment="1">
      <alignment horizontal="right" vertical="center"/>
    </xf>
    <xf numFmtId="0" fontId="42" fillId="9" borderId="2" xfId="19" applyFont="1" applyFill="1" applyBorder="1" applyAlignment="1">
      <alignment horizontal="center" vertical="center"/>
    </xf>
    <xf numFmtId="0" fontId="40" fillId="9" borderId="68" xfId="19" applyFont="1" applyFill="1" applyBorder="1" applyAlignment="1">
      <alignment vertical="center" wrapText="1"/>
    </xf>
    <xf numFmtId="0" fontId="42" fillId="2" borderId="2" xfId="19" applyFont="1" applyFill="1" applyBorder="1" applyAlignment="1">
      <alignment horizontal="center" vertical="center"/>
    </xf>
    <xf numFmtId="0" fontId="42" fillId="0" borderId="2" xfId="19" applyFont="1" applyFill="1" applyBorder="1" applyAlignment="1">
      <alignment horizontal="center" vertical="center"/>
    </xf>
    <xf numFmtId="0" fontId="44" fillId="10" borderId="1" xfId="19" applyFont="1" applyFill="1" applyBorder="1" applyAlignment="1">
      <alignment horizontal="center" vertical="center"/>
    </xf>
    <xf numFmtId="166" fontId="40" fillId="10" borderId="1" xfId="20" applyNumberFormat="1" applyFont="1" applyFill="1" applyBorder="1" applyAlignment="1" applyProtection="1">
      <alignment horizontal="right" vertical="center"/>
      <protection locked="0"/>
    </xf>
    <xf numFmtId="0" fontId="41" fillId="8" borderId="19" xfId="19" applyFont="1" applyFill="1" applyBorder="1" applyAlignment="1">
      <alignment vertical="center"/>
    </xf>
    <xf numFmtId="166" fontId="41" fillId="8" borderId="20" xfId="20" applyNumberFormat="1" applyFont="1" applyFill="1" applyBorder="1" applyAlignment="1">
      <alignment horizontal="right" vertical="center"/>
    </xf>
    <xf numFmtId="0" fontId="45" fillId="2" borderId="2" xfId="19" applyFont="1" applyFill="1" applyBorder="1" applyAlignment="1">
      <alignment horizontal="center" vertical="center"/>
    </xf>
    <xf numFmtId="0" fontId="46" fillId="10" borderId="1" xfId="19" applyFont="1" applyFill="1" applyBorder="1" applyAlignment="1">
      <alignment horizontal="center" vertical="center"/>
    </xf>
    <xf numFmtId="0" fontId="45" fillId="9" borderId="2" xfId="19" applyFont="1" applyFill="1" applyBorder="1" applyAlignment="1">
      <alignment horizontal="center" vertical="center"/>
    </xf>
    <xf numFmtId="166" fontId="40" fillId="2" borderId="1" xfId="20" applyNumberFormat="1" applyFont="1" applyFill="1" applyBorder="1" applyAlignment="1" applyProtection="1">
      <alignment horizontal="right" vertical="center"/>
      <protection locked="0"/>
    </xf>
    <xf numFmtId="0" fontId="46" fillId="2" borderId="1" xfId="19" applyFont="1" applyFill="1" applyBorder="1" applyAlignment="1">
      <alignment horizontal="center" vertical="center"/>
    </xf>
    <xf numFmtId="10" fontId="40" fillId="0" borderId="1" xfId="21" applyNumberFormat="1" applyFont="1" applyFill="1" applyBorder="1" applyAlignment="1" applyProtection="1">
      <alignment horizontal="right" vertical="center"/>
      <protection locked="0"/>
    </xf>
    <xf numFmtId="0" fontId="42" fillId="9" borderId="1" xfId="19" applyFont="1" applyFill="1" applyBorder="1" applyAlignment="1">
      <alignment horizontal="center" vertical="center"/>
    </xf>
    <xf numFmtId="0" fontId="47" fillId="9" borderId="1" xfId="19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left" vertical="center" wrapText="1" indent="1"/>
    </xf>
    <xf numFmtId="3" fontId="30" fillId="5" borderId="19" xfId="0" applyNumberFormat="1" applyFont="1" applyFill="1" applyBorder="1" applyAlignment="1">
      <alignment vertical="center" wrapText="1"/>
    </xf>
    <xf numFmtId="3" fontId="30" fillId="5" borderId="27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0" fillId="0" borderId="27" xfId="0" applyNumberFormat="1" applyFont="1" applyBorder="1" applyAlignment="1">
      <alignment vertical="center" wrapText="1"/>
    </xf>
    <xf numFmtId="3" fontId="30" fillId="0" borderId="27" xfId="0" applyNumberFormat="1" applyFont="1" applyFill="1" applyBorder="1" applyAlignment="1">
      <alignment vertical="center" wrapText="1"/>
    </xf>
    <xf numFmtId="3" fontId="30" fillId="5" borderId="30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0" fontId="40" fillId="2" borderId="20" xfId="19" applyFont="1" applyFill="1" applyBorder="1" applyAlignment="1">
      <alignment horizontal="left" vertical="center" wrapText="1"/>
    </xf>
    <xf numFmtId="0" fontId="40" fillId="0" borderId="20" xfId="19" applyFont="1" applyFill="1" applyBorder="1" applyAlignment="1">
      <alignment horizontal="left" vertical="center" wrapText="1"/>
    </xf>
    <xf numFmtId="0" fontId="41" fillId="10" borderId="68" xfId="19" applyFont="1" applyFill="1" applyBorder="1" applyAlignment="1">
      <alignment vertical="center" wrapText="1"/>
    </xf>
    <xf numFmtId="0" fontId="41" fillId="8" borderId="68" xfId="19" applyFont="1" applyFill="1" applyBorder="1" applyAlignment="1">
      <alignment vertic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 applyProtection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" fillId="2" borderId="57" xfId="11" applyFont="1" applyFill="1" applyBorder="1" applyAlignment="1" applyProtection="1">
      <alignment horizontal="center" vertical="center" wrapText="1"/>
      <protection locked="0"/>
    </xf>
    <xf numFmtId="0" fontId="3" fillId="2" borderId="58" xfId="1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6" fontId="15" fillId="2" borderId="34" xfId="15" applyNumberFormat="1" applyFont="1" applyFill="1" applyBorder="1" applyAlignment="1" applyProtection="1">
      <alignment horizontal="center"/>
      <protection locked="0"/>
    </xf>
    <xf numFmtId="166" fontId="15" fillId="2" borderId="16" xfId="15" applyNumberFormat="1" applyFont="1" applyFill="1" applyBorder="1" applyAlignment="1" applyProtection="1">
      <alignment horizontal="center"/>
      <protection locked="0"/>
    </xf>
    <xf numFmtId="166" fontId="15" fillId="2" borderId="18" xfId="15" applyNumberFormat="1" applyFont="1" applyFill="1" applyBorder="1" applyAlignment="1" applyProtection="1">
      <alignment horizontal="center"/>
      <protection locked="0"/>
    </xf>
    <xf numFmtId="166" fontId="15" fillId="0" borderId="6" xfId="15" applyNumberFormat="1" applyFont="1" applyFill="1" applyBorder="1" applyAlignment="1" applyProtection="1">
      <alignment horizontal="center"/>
      <protection locked="0"/>
    </xf>
    <xf numFmtId="166" fontId="15" fillId="0" borderId="7" xfId="15" applyNumberFormat="1" applyFont="1" applyFill="1" applyBorder="1" applyAlignment="1" applyProtection="1">
      <alignment horizontal="center"/>
      <protection locked="0"/>
    </xf>
    <xf numFmtId="166" fontId="15" fillId="0" borderId="8" xfId="15" applyNumberFormat="1" applyFont="1" applyFill="1" applyBorder="1" applyAlignment="1" applyProtection="1">
      <alignment horizontal="center"/>
      <protection locked="0"/>
    </xf>
    <xf numFmtId="166" fontId="15" fillId="0" borderId="59" xfId="15" applyNumberFormat="1" applyFont="1" applyFill="1" applyBorder="1" applyAlignment="1" applyProtection="1">
      <alignment horizontal="center" vertical="center" wrapText="1"/>
      <protection locked="0"/>
    </xf>
    <xf numFmtId="166" fontId="15" fillId="0" borderId="61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8" fillId="0" borderId="64" xfId="0" applyFont="1" applyBorder="1" applyAlignment="1">
      <alignment horizontal="center"/>
    </xf>
    <xf numFmtId="0" fontId="28" fillId="0" borderId="65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37" fillId="0" borderId="54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14" fontId="48" fillId="0" borderId="0" xfId="0" applyNumberFormat="1" applyFont="1" applyAlignment="1">
      <alignment wrapText="1"/>
    </xf>
    <xf numFmtId="0" fontId="49" fillId="0" borderId="0" xfId="0" applyFont="1" applyAlignment="1">
      <alignment wrapText="1"/>
    </xf>
    <xf numFmtId="0" fontId="41" fillId="2" borderId="68" xfId="19" applyFont="1" applyFill="1" applyBorder="1" applyAlignment="1">
      <alignment vertical="center" wrapText="1"/>
    </xf>
    <xf numFmtId="0" fontId="50" fillId="0" borderId="0" xfId="0" applyFont="1"/>
  </cellXfs>
  <cellStyles count="22">
    <cellStyle name="=C:\WINNT35\SYSTEM32\COMMAND.COM" xfId="19"/>
    <cellStyle name="1Normal 2" xfId="6"/>
    <cellStyle name="Comma" xfId="1" builtinId="3"/>
    <cellStyle name="Comma 10" xfId="20"/>
    <cellStyle name="Comma 2" xfId="15"/>
    <cellStyle name="Comma 3" xfId="10"/>
    <cellStyle name="Hyperlink" xfId="4" builtinId="8"/>
    <cellStyle name="Normal" xfId="0" builtinId="0"/>
    <cellStyle name="Normal 10" xfId="18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4"/>
    <cellStyle name="Normal_Capital &amp; RWA N 2 2" xfId="17"/>
    <cellStyle name="Normal_Casestdy draft" xfId="16"/>
    <cellStyle name="Normal_Casestdy draft 2" xfId="9"/>
    <cellStyle name="Percent" xfId="2" builtinId="5"/>
    <cellStyle name="Percent 10 3" xfId="21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23900" y="1051560"/>
          <a:ext cx="6324600" cy="11487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23900" y="1051560"/>
          <a:ext cx="6324600" cy="11487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Dep/NBG/Monthly%20Reports/2020/12/Workings/FRM-BKS-MM-20201231Working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D"/>
      <sheetName val="NSFR Ratio"/>
      <sheetName val="AI"/>
      <sheetName val="LoansByProducts"/>
      <sheetName val="RCForBanks"/>
      <sheetName val="Info"/>
      <sheetName val="RC (2)"/>
      <sheetName val="D2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Rents"/>
      <sheetName val="A-L"/>
      <sheetName val="A-L (2)"/>
      <sheetName val="A-G"/>
      <sheetName val="A-G (2)"/>
      <sheetName val="Check-A-G"/>
      <sheetName val="A-CP"/>
      <sheetName val="A-D"/>
      <sheetName val="A_CI"/>
      <sheetName val="FXD"/>
      <sheetName val="FX"/>
      <sheetName val="A-LD"/>
      <sheetName val="A-LS"/>
      <sheetName val="A"/>
      <sheetName val="Capital"/>
      <sheetName val="Capital Requirements"/>
      <sheetName val="Risk Weighted Risk Exposures"/>
      <sheetName val="Loansguarantees"/>
      <sheetName val="CR-RWA"/>
      <sheetName val="CICR Buffer"/>
      <sheetName val="CICR list"/>
      <sheetName val="შორენასგან"/>
      <sheetName val="HHI Buffer"/>
      <sheetName val="CRM"/>
      <sheetName val="LCR"/>
      <sheetName val="LR"/>
      <sheetName val="GEL"/>
      <sheetName val="USD"/>
      <sheetName val="EUR"/>
      <sheetName val="OTHER"/>
      <sheetName val="RC by currency"/>
      <sheetName val="Loan by Products"/>
      <sheetName val="ROL"/>
      <sheetName val="Geographic"/>
      <sheetName val="Instruction"/>
      <sheetName val="ND"/>
      <sheetName val="LD"/>
      <sheetName val="Ratings"/>
      <sheetName val="CI"/>
      <sheetName val="Countries"/>
      <sheetName val="204"/>
      <sheetName val="Currency Codes"/>
      <sheetName val="Validation"/>
      <sheetName val="Branches and Service Centers"/>
      <sheetName val="ინსტრუქციები"/>
      <sheetName val="Sheet1"/>
      <sheetName val="Regional Data"/>
      <sheetName val="ინსტრუქციები 2"/>
      <sheetName val="RegionalData FromDB"/>
      <sheetName val="InterbankingAssetsLiabilities"/>
      <sheetName val="Balance"/>
      <sheetName val="OffBalance"/>
      <sheetName val="Reserve Changes"/>
      <sheetName val="NBG Loan Customers Number"/>
      <sheetName val="Borrowings"/>
      <sheetName val="BalanceByAccounts"/>
      <sheetName val="Deposits"/>
      <sheetName val="Consolidated Deposits"/>
      <sheetName val="LoanWriteOffRecovery"/>
      <sheetName val="Investment Securities"/>
      <sheetName val="LoanScedule"/>
      <sheetName val="Insiders List"/>
      <sheetName val="Previous Mont PNL"/>
      <sheetName val="Previous Month RI-A"/>
      <sheetName val="Manual Corrections"/>
      <sheetName val="Liquid Assets"/>
      <sheetName val="Checks"/>
      <sheetName val="Checks Summery"/>
      <sheetName val="RWA Check"/>
      <sheetName val="CICR Buffer_ChecK"/>
      <sheetName val="Lim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</sheetData>
      <sheetData sheetId="64"/>
      <sheetData sheetId="65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66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0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</sheetData>
      <sheetData sheetId="67"/>
      <sheetData sheetId="68"/>
      <sheetData sheetId="69">
        <row r="1">
          <cell r="C1" t="str">
            <v>აბაშა</v>
          </cell>
        </row>
        <row r="2">
          <cell r="C2" t="str">
            <v xml:space="preserve"> ადიგენი</v>
          </cell>
        </row>
        <row r="3">
          <cell r="C3" t="str">
            <v xml:space="preserve"> ამბროლაური</v>
          </cell>
        </row>
        <row r="4">
          <cell r="C4" t="str">
            <v xml:space="preserve"> ასპინძა</v>
          </cell>
        </row>
        <row r="5">
          <cell r="C5" t="str">
            <v xml:space="preserve"> ახალგორი</v>
          </cell>
        </row>
        <row r="6">
          <cell r="C6" t="str">
            <v xml:space="preserve"> ახალქალაქი</v>
          </cell>
        </row>
        <row r="7">
          <cell r="C7" t="str">
            <v xml:space="preserve"> ახალციხე</v>
          </cell>
        </row>
        <row r="8">
          <cell r="C8" t="str">
            <v xml:space="preserve"> ახმეტა</v>
          </cell>
        </row>
        <row r="9">
          <cell r="C9" t="str">
            <v xml:space="preserve"> ბათუმი</v>
          </cell>
        </row>
        <row r="10">
          <cell r="C10" t="str">
            <v xml:space="preserve"> ბაკურიანი</v>
          </cell>
        </row>
        <row r="11">
          <cell r="C11" t="str">
            <v xml:space="preserve"> ბაღდათი</v>
          </cell>
        </row>
        <row r="12">
          <cell r="C12" t="str">
            <v xml:space="preserve"> ბოლნისი</v>
          </cell>
        </row>
        <row r="13">
          <cell r="C13" t="str">
            <v xml:space="preserve"> ბორჯომი</v>
          </cell>
        </row>
        <row r="14">
          <cell r="C14" t="str">
            <v xml:space="preserve"> გაგრა</v>
          </cell>
        </row>
        <row r="15">
          <cell r="C15" t="str">
            <v xml:space="preserve"> გალი</v>
          </cell>
        </row>
        <row r="16">
          <cell r="C16" t="str">
            <v xml:space="preserve"> გარდაბანი</v>
          </cell>
        </row>
        <row r="17">
          <cell r="C17" t="str">
            <v xml:space="preserve"> გორი</v>
          </cell>
        </row>
        <row r="18">
          <cell r="C18" t="str">
            <v xml:space="preserve"> გუდაუთა</v>
          </cell>
        </row>
        <row r="19">
          <cell r="C19" t="str">
            <v xml:space="preserve"> გუდაური</v>
          </cell>
        </row>
        <row r="20">
          <cell r="C20" t="str">
            <v xml:space="preserve"> გულრიფში</v>
          </cell>
        </row>
        <row r="21">
          <cell r="C21" t="str">
            <v xml:space="preserve"> გურჯაანი</v>
          </cell>
        </row>
        <row r="22">
          <cell r="C22" t="str">
            <v xml:space="preserve"> დედოფლის წყარო</v>
          </cell>
        </row>
        <row r="23">
          <cell r="C23" t="str">
            <v xml:space="preserve">  დმანისი</v>
          </cell>
        </row>
        <row r="24">
          <cell r="C24" t="str">
            <v xml:space="preserve"> დუშეთი</v>
          </cell>
        </row>
        <row r="25">
          <cell r="C25" t="str">
            <v xml:space="preserve"> ვაზისუბანი</v>
          </cell>
        </row>
        <row r="26">
          <cell r="C26" t="str">
            <v xml:space="preserve"> ვანი</v>
          </cell>
        </row>
        <row r="27">
          <cell r="C27" t="str">
            <v xml:space="preserve"> ვეჯინი</v>
          </cell>
        </row>
        <row r="28">
          <cell r="C28" t="str">
            <v xml:space="preserve"> ზესტაფონი</v>
          </cell>
        </row>
        <row r="29">
          <cell r="C29" t="str">
            <v xml:space="preserve"> ზნაური</v>
          </cell>
        </row>
        <row r="30">
          <cell r="C30" t="str">
            <v xml:space="preserve"> ზუგდიდი</v>
          </cell>
        </row>
        <row r="31">
          <cell r="C31" t="str">
            <v xml:space="preserve"> თბილისი</v>
          </cell>
        </row>
        <row r="32">
          <cell r="C32" t="str">
            <v xml:space="preserve"> თეთრიწყარო</v>
          </cell>
        </row>
        <row r="33">
          <cell r="C33" t="str">
            <v xml:space="preserve"> თელავი</v>
          </cell>
        </row>
        <row r="34">
          <cell r="C34" t="str">
            <v xml:space="preserve"> თერჯოლა</v>
          </cell>
        </row>
        <row r="35">
          <cell r="C35" t="str">
            <v xml:space="preserve"> თიანეთი</v>
          </cell>
        </row>
        <row r="36">
          <cell r="C36" t="str">
            <v xml:space="preserve"> კარდენახი</v>
          </cell>
        </row>
        <row r="37">
          <cell r="C37" t="str">
            <v xml:space="preserve"> კასპი</v>
          </cell>
        </row>
        <row r="38">
          <cell r="C38" t="str">
            <v xml:space="preserve"> კაჭრეთი</v>
          </cell>
        </row>
        <row r="39">
          <cell r="C39" t="str">
            <v xml:space="preserve"> ლაგოდეხი</v>
          </cell>
        </row>
        <row r="40">
          <cell r="C40" t="str">
            <v xml:space="preserve"> ლანჩხუთი</v>
          </cell>
        </row>
        <row r="41">
          <cell r="C41" t="str">
            <v xml:space="preserve"> ლენტეხი</v>
          </cell>
        </row>
        <row r="42">
          <cell r="C42" t="str">
            <v xml:space="preserve"> მარნეული</v>
          </cell>
        </row>
        <row r="43">
          <cell r="C43" t="str">
            <v xml:space="preserve"> მარტვილი</v>
          </cell>
        </row>
        <row r="44">
          <cell r="C44" t="str">
            <v xml:space="preserve"> მესტია</v>
          </cell>
        </row>
        <row r="45">
          <cell r="C45" t="str">
            <v xml:space="preserve"> მცხეთა</v>
          </cell>
        </row>
        <row r="46">
          <cell r="C46" t="str">
            <v xml:space="preserve"> ნინოწმინდა</v>
          </cell>
        </row>
        <row r="47">
          <cell r="C47" t="str">
            <v xml:space="preserve"> ოზურგეთი</v>
          </cell>
        </row>
        <row r="48">
          <cell r="C48" t="str">
            <v xml:space="preserve"> ონი</v>
          </cell>
        </row>
        <row r="49">
          <cell r="C49" t="str">
            <v xml:space="preserve"> რუსთავი</v>
          </cell>
        </row>
        <row r="50">
          <cell r="C50" t="str">
            <v xml:space="preserve"> საჩხერე</v>
          </cell>
        </row>
        <row r="51">
          <cell r="C51" t="str">
            <v xml:space="preserve"> საგარეჯო</v>
          </cell>
        </row>
        <row r="52">
          <cell r="C52" t="str">
            <v xml:space="preserve"> სამტრედია</v>
          </cell>
        </row>
        <row r="53">
          <cell r="C53" t="str">
            <v xml:space="preserve"> სენაკი</v>
          </cell>
        </row>
        <row r="54">
          <cell r="C54" t="str">
            <v xml:space="preserve"> სიღნაღი</v>
          </cell>
        </row>
        <row r="55">
          <cell r="C55" t="str">
            <v xml:space="preserve"> სოხუმი</v>
          </cell>
        </row>
        <row r="56">
          <cell r="C56" t="str">
            <v xml:space="preserve"> სურამი</v>
          </cell>
        </row>
        <row r="57">
          <cell r="C57" t="str">
            <v xml:space="preserve"> ტყვარჩელი</v>
          </cell>
        </row>
        <row r="58">
          <cell r="C58" t="str">
            <v xml:space="preserve"> ტყიბული</v>
          </cell>
        </row>
        <row r="59">
          <cell r="C59" t="str">
            <v xml:space="preserve"> ფოთი</v>
          </cell>
        </row>
        <row r="60">
          <cell r="C60" t="str">
            <v xml:space="preserve"> ქარელი</v>
          </cell>
        </row>
        <row r="61">
          <cell r="C61" t="str">
            <v xml:space="preserve"> ქედა</v>
          </cell>
        </row>
        <row r="62">
          <cell r="C62" t="str">
            <v xml:space="preserve"> ქობულეთი</v>
          </cell>
        </row>
        <row r="63">
          <cell r="C63" t="str">
            <v xml:space="preserve"> ქუთაისი</v>
          </cell>
        </row>
        <row r="64">
          <cell r="C64" t="str">
            <v xml:space="preserve"> ყაზბეგი</v>
          </cell>
        </row>
        <row r="65">
          <cell r="C65" t="str">
            <v xml:space="preserve"> ყვარელი</v>
          </cell>
        </row>
        <row r="66">
          <cell r="C66" t="str">
            <v xml:space="preserve"> ყორნისი</v>
          </cell>
        </row>
        <row r="67">
          <cell r="C67" t="str">
            <v xml:space="preserve"> შუახევი</v>
          </cell>
        </row>
        <row r="68">
          <cell r="C68" t="str">
            <v xml:space="preserve"> ჩოხატაური</v>
          </cell>
        </row>
        <row r="69">
          <cell r="C69" t="str">
            <v xml:space="preserve"> ჩხოროწყუ</v>
          </cell>
        </row>
        <row r="70">
          <cell r="C70" t="str">
            <v xml:space="preserve"> ცაგერი</v>
          </cell>
        </row>
        <row r="71">
          <cell r="C71" t="str">
            <v xml:space="preserve"> ცხინვალი</v>
          </cell>
        </row>
        <row r="72">
          <cell r="C72" t="str">
            <v xml:space="preserve"> წალენჯიხა</v>
          </cell>
        </row>
        <row r="73">
          <cell r="C73" t="str">
            <v xml:space="preserve"> წალკა</v>
          </cell>
        </row>
        <row r="74">
          <cell r="C74" t="str">
            <v xml:space="preserve"> წინანდალი</v>
          </cell>
        </row>
        <row r="75">
          <cell r="C75" t="str">
            <v xml:space="preserve"> წყალტუბო</v>
          </cell>
        </row>
        <row r="76">
          <cell r="C76" t="str">
            <v xml:space="preserve"> ჭიათურა</v>
          </cell>
        </row>
        <row r="77">
          <cell r="C77" t="str">
            <v xml:space="preserve"> ხარაგაული</v>
          </cell>
        </row>
        <row r="78">
          <cell r="C78" t="str">
            <v xml:space="preserve"> ხაშური</v>
          </cell>
        </row>
        <row r="79">
          <cell r="C79" t="str">
            <v xml:space="preserve"> ხელვაჩაური</v>
          </cell>
        </row>
        <row r="80">
          <cell r="C80" t="str">
            <v xml:space="preserve"> ხობი</v>
          </cell>
        </row>
        <row r="81">
          <cell r="C81" t="str">
            <v xml:space="preserve"> ხონი</v>
          </cell>
        </row>
        <row r="82">
          <cell r="C82" t="str">
            <v xml:space="preserve"> ხულო</v>
          </cell>
        </row>
        <row r="83">
          <cell r="C83" t="str">
            <v xml:space="preserve"> ჯავა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tabSelected="1" zoomScaleNormal="100" workbookViewId="0">
      <selection activeCell="A77" sqref="A77"/>
    </sheetView>
  </sheetViews>
  <sheetFormatPr defaultRowHeight="15" x14ac:dyDescent="0.25"/>
  <cols>
    <col min="1" max="1" width="10.28515625" style="19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2" customFormat="1" ht="65.25" customHeight="1" x14ac:dyDescent="0.3">
      <c r="A6" s="540" t="s">
        <v>9</v>
      </c>
      <c r="B6" s="541"/>
      <c r="C6" s="541"/>
    </row>
    <row r="7" spans="1:3" x14ac:dyDescent="0.25">
      <c r="A7" s="13" t="s">
        <v>10</v>
      </c>
      <c r="B7" s="2" t="s">
        <v>11</v>
      </c>
    </row>
    <row r="8" spans="1:3" x14ac:dyDescent="0.25">
      <c r="A8" s="1">
        <v>1</v>
      </c>
      <c r="B8" s="11" t="s">
        <v>12</v>
      </c>
    </row>
    <row r="9" spans="1:3" x14ac:dyDescent="0.25">
      <c r="A9" s="1">
        <v>2</v>
      </c>
      <c r="B9" s="11" t="s">
        <v>13</v>
      </c>
    </row>
    <row r="10" spans="1:3" x14ac:dyDescent="0.25">
      <c r="A10" s="1">
        <v>3</v>
      </c>
      <c r="B10" s="11" t="s">
        <v>14</v>
      </c>
    </row>
    <row r="11" spans="1:3" x14ac:dyDescent="0.25">
      <c r="A11" s="1">
        <v>4</v>
      </c>
      <c r="B11" s="11" t="s">
        <v>15</v>
      </c>
      <c r="C11" s="14"/>
    </row>
    <row r="12" spans="1:3" x14ac:dyDescent="0.25">
      <c r="A12" s="1">
        <v>5</v>
      </c>
      <c r="B12" s="11" t="s">
        <v>16</v>
      </c>
    </row>
    <row r="13" spans="1:3" x14ac:dyDescent="0.25">
      <c r="A13" s="1">
        <v>6</v>
      </c>
      <c r="B13" s="11" t="s">
        <v>17</v>
      </c>
    </row>
    <row r="14" spans="1:3" x14ac:dyDescent="0.25">
      <c r="A14" s="1">
        <v>7</v>
      </c>
      <c r="B14" s="11" t="s">
        <v>18</v>
      </c>
    </row>
    <row r="15" spans="1:3" x14ac:dyDescent="0.25">
      <c r="A15" s="1">
        <v>8</v>
      </c>
      <c r="B15" s="11" t="s">
        <v>19</v>
      </c>
    </row>
    <row r="16" spans="1:3" x14ac:dyDescent="0.25">
      <c r="A16" s="1">
        <v>9</v>
      </c>
      <c r="B16" s="11" t="s">
        <v>20</v>
      </c>
    </row>
    <row r="17" spans="1:2" x14ac:dyDescent="0.25">
      <c r="A17" s="15" t="s">
        <v>21</v>
      </c>
      <c r="B17" s="11" t="s">
        <v>22</v>
      </c>
    </row>
    <row r="18" spans="1:2" x14ac:dyDescent="0.25">
      <c r="A18" s="1">
        <v>10</v>
      </c>
      <c r="B18" s="11" t="s">
        <v>23</v>
      </c>
    </row>
    <row r="19" spans="1:2" x14ac:dyDescent="0.25">
      <c r="A19" s="1">
        <v>11</v>
      </c>
      <c r="B19" s="11" t="s">
        <v>24</v>
      </c>
    </row>
    <row r="20" spans="1:2" x14ac:dyDescent="0.25">
      <c r="A20" s="1">
        <v>12</v>
      </c>
      <c r="B20" s="11" t="s">
        <v>25</v>
      </c>
    </row>
    <row r="21" spans="1:2" x14ac:dyDescent="0.25">
      <c r="A21" s="1">
        <v>13</v>
      </c>
      <c r="B21" s="11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16">
        <v>15</v>
      </c>
      <c r="B23" s="11" t="s">
        <v>28</v>
      </c>
    </row>
    <row r="24" spans="1:2" x14ac:dyDescent="0.25">
      <c r="A24" s="16">
        <v>15.1</v>
      </c>
      <c r="B24" s="11" t="s">
        <v>29</v>
      </c>
    </row>
    <row r="25" spans="1:2" x14ac:dyDescent="0.25">
      <c r="A25" s="17"/>
      <c r="B25" s="18"/>
    </row>
    <row r="26" spans="1:2" x14ac:dyDescent="0.25">
      <c r="A26" s="17"/>
      <c r="B26" s="18"/>
    </row>
  </sheetData>
  <mergeCells count="1">
    <mergeCell ref="A6:C6"/>
  </mergeCells>
  <hyperlinks>
    <hyperlink ref="C5" r:id="rId1"/>
    <hyperlink ref="B24" location="'15.1 LRE'!A1" display="Leverage Ratio"/>
    <hyperlink ref="B8" location="'1. key ratiosE  '!A1" display="Key ratios"/>
    <hyperlink ref="B9" location="'2.RCE '!A1" display="Balance Sheet"/>
    <hyperlink ref="B10" location="'3.PLE '!A1" display="Income statement"/>
    <hyperlink ref="B11" location="'4. Off-BalanceE '!A1" display="Off-balance sheet"/>
    <hyperlink ref="B12" location="'5. RWAE  '!A1" display="Risk-Weighted Assets (RWA)"/>
    <hyperlink ref="B13" location="'6. Administrators-shareholdersE'!A1" display="Information about supervisory board, senior management and shareholders"/>
    <hyperlink ref="B14" location="'7. LI1E '!A1" display="Linkages between financial statement assets and  balance sheet items subject to credit risk weighting"/>
    <hyperlink ref="B15" location="'8. LI2E'!A1" display="Differences between carrying values of balance sheet items and exposure amounts subject to credit risk weighting"/>
    <hyperlink ref="B16" location="'9.CapitalE'!A1" display="Regulatory Capital"/>
    <hyperlink ref="B17" location="'9.1. Capital RequirementsE'!A1" display="Capital Adequacy Requirements"/>
    <hyperlink ref="B18" location="'10. CC2E'!A1" display="Reconciliation of regulatory capital to balance sheet "/>
    <hyperlink ref="B19" location="'11. CRWA E'!A1" display="Credit risk weighted exposures"/>
    <hyperlink ref="B20" location="'12. CRME'!A1" display="Credit risk mitigation"/>
    <hyperlink ref="B21" location="'13. CRME E'!A1" display="Standardized approach - effect of credit risk mitigation"/>
    <hyperlink ref="B22" location="'14. LCRE'!A1" display="Liquidity Coverage Ratio"/>
    <hyperlink ref="B23" location="'15. CCR E'!A1" display="Counterparty credit risk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zoomScale="90" zoomScaleNormal="90" workbookViewId="0">
      <pane xSplit="1" ySplit="5" topLeftCell="B6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ColWidth="9.140625" defaultRowHeight="12.75" x14ac:dyDescent="0.2"/>
  <cols>
    <col min="1" max="1" width="9.5703125" style="270" bestFit="1" customWidth="1"/>
    <col min="2" max="2" width="132.42578125" style="77" customWidth="1"/>
    <col min="3" max="3" width="18.42578125" style="77" customWidth="1"/>
    <col min="4" max="16384" width="9.140625" style="77"/>
  </cols>
  <sheetData>
    <row r="1" spans="1:3" x14ac:dyDescent="0.2">
      <c r="A1" s="76" t="s">
        <v>30</v>
      </c>
      <c r="B1" s="21" t="str">
        <f>Info!C2</f>
        <v>Terabank</v>
      </c>
    </row>
    <row r="2" spans="1:3" s="245" customFormat="1" ht="15.75" customHeight="1" x14ac:dyDescent="0.2">
      <c r="A2" s="245" t="s">
        <v>31</v>
      </c>
      <c r="B2" s="22">
        <v>44196</v>
      </c>
    </row>
    <row r="3" spans="1:3" s="245" customFormat="1" ht="15.75" customHeight="1" x14ac:dyDescent="0.2"/>
    <row r="4" spans="1:3" ht="13.5" thickBot="1" x14ac:dyDescent="0.25">
      <c r="A4" s="270" t="s">
        <v>277</v>
      </c>
      <c r="B4" s="271" t="s">
        <v>278</v>
      </c>
    </row>
    <row r="5" spans="1:3" x14ac:dyDescent="0.2">
      <c r="A5" s="272" t="s">
        <v>34</v>
      </c>
      <c r="B5" s="273"/>
      <c r="C5" s="274" t="s">
        <v>69</v>
      </c>
    </row>
    <row r="6" spans="1:3" x14ac:dyDescent="0.2">
      <c r="A6" s="275">
        <v>1</v>
      </c>
      <c r="B6" s="276" t="s">
        <v>279</v>
      </c>
      <c r="C6" s="277">
        <f>SUM(C7:C11)</f>
        <v>125494637.95999981</v>
      </c>
    </row>
    <row r="7" spans="1:3" x14ac:dyDescent="0.2">
      <c r="A7" s="275">
        <v>2</v>
      </c>
      <c r="B7" s="278" t="s">
        <v>280</v>
      </c>
      <c r="C7" s="279">
        <v>121372000.00000001</v>
      </c>
    </row>
    <row r="8" spans="1:3" x14ac:dyDescent="0.2">
      <c r="A8" s="275">
        <v>3</v>
      </c>
      <c r="B8" s="280" t="s">
        <v>281</v>
      </c>
      <c r="C8" s="279">
        <v>0</v>
      </c>
    </row>
    <row r="9" spans="1:3" x14ac:dyDescent="0.2">
      <c r="A9" s="275">
        <v>4</v>
      </c>
      <c r="B9" s="280" t="s">
        <v>282</v>
      </c>
      <c r="C9" s="279">
        <v>0</v>
      </c>
    </row>
    <row r="10" spans="1:3" x14ac:dyDescent="0.2">
      <c r="A10" s="275">
        <v>5</v>
      </c>
      <c r="B10" s="280" t="s">
        <v>283</v>
      </c>
      <c r="C10" s="279">
        <v>0</v>
      </c>
    </row>
    <row r="11" spans="1:3" x14ac:dyDescent="0.2">
      <c r="A11" s="275">
        <v>6</v>
      </c>
      <c r="B11" s="281" t="s">
        <v>284</v>
      </c>
      <c r="C11" s="279">
        <v>4122637.9599997941</v>
      </c>
    </row>
    <row r="12" spans="1:3" s="283" customFormat="1" x14ac:dyDescent="0.2">
      <c r="A12" s="275">
        <v>7</v>
      </c>
      <c r="B12" s="276" t="s">
        <v>285</v>
      </c>
      <c r="C12" s="282">
        <f>SUM(C13:C27)</f>
        <v>22952848</v>
      </c>
    </row>
    <row r="13" spans="1:3" s="283" customFormat="1" x14ac:dyDescent="0.2">
      <c r="A13" s="275">
        <v>8</v>
      </c>
      <c r="B13" s="284" t="s">
        <v>286</v>
      </c>
      <c r="C13" s="285">
        <v>0</v>
      </c>
    </row>
    <row r="14" spans="1:3" s="283" customFormat="1" ht="25.5" x14ac:dyDescent="0.2">
      <c r="A14" s="275">
        <v>9</v>
      </c>
      <c r="B14" s="286" t="s">
        <v>287</v>
      </c>
      <c r="C14" s="285">
        <v>0</v>
      </c>
    </row>
    <row r="15" spans="1:3" s="283" customFormat="1" x14ac:dyDescent="0.2">
      <c r="A15" s="275">
        <v>10</v>
      </c>
      <c r="B15" s="287" t="s">
        <v>288</v>
      </c>
      <c r="C15" s="285">
        <v>22952848</v>
      </c>
    </row>
    <row r="16" spans="1:3" s="283" customFormat="1" x14ac:dyDescent="0.2">
      <c r="A16" s="275">
        <v>11</v>
      </c>
      <c r="B16" s="288" t="s">
        <v>289</v>
      </c>
      <c r="C16" s="285">
        <v>0</v>
      </c>
    </row>
    <row r="17" spans="1:3" s="283" customFormat="1" x14ac:dyDescent="0.2">
      <c r="A17" s="275">
        <v>12</v>
      </c>
      <c r="B17" s="287" t="s">
        <v>290</v>
      </c>
      <c r="C17" s="285">
        <v>0</v>
      </c>
    </row>
    <row r="18" spans="1:3" s="283" customFormat="1" x14ac:dyDescent="0.2">
      <c r="A18" s="275">
        <v>13</v>
      </c>
      <c r="B18" s="287" t="s">
        <v>291</v>
      </c>
      <c r="C18" s="285">
        <v>0</v>
      </c>
    </row>
    <row r="19" spans="1:3" s="283" customFormat="1" x14ac:dyDescent="0.2">
      <c r="A19" s="275">
        <v>14</v>
      </c>
      <c r="B19" s="287" t="s">
        <v>292</v>
      </c>
      <c r="C19" s="285">
        <v>0</v>
      </c>
    </row>
    <row r="20" spans="1:3" s="283" customFormat="1" x14ac:dyDescent="0.2">
      <c r="A20" s="275">
        <v>15</v>
      </c>
      <c r="B20" s="287" t="s">
        <v>293</v>
      </c>
      <c r="C20" s="285">
        <v>0</v>
      </c>
    </row>
    <row r="21" spans="1:3" s="283" customFormat="1" ht="25.5" x14ac:dyDescent="0.2">
      <c r="A21" s="275">
        <v>16</v>
      </c>
      <c r="B21" s="286" t="s">
        <v>294</v>
      </c>
      <c r="C21" s="285">
        <v>0</v>
      </c>
    </row>
    <row r="22" spans="1:3" s="283" customFormat="1" x14ac:dyDescent="0.2">
      <c r="A22" s="275">
        <v>17</v>
      </c>
      <c r="B22" s="289" t="s">
        <v>295</v>
      </c>
      <c r="C22" s="285">
        <v>0</v>
      </c>
    </row>
    <row r="23" spans="1:3" s="283" customFormat="1" x14ac:dyDescent="0.2">
      <c r="A23" s="275">
        <v>18</v>
      </c>
      <c r="B23" s="286" t="s">
        <v>296</v>
      </c>
      <c r="C23" s="285">
        <v>0</v>
      </c>
    </row>
    <row r="24" spans="1:3" s="283" customFormat="1" ht="25.5" x14ac:dyDescent="0.2">
      <c r="A24" s="275">
        <v>19</v>
      </c>
      <c r="B24" s="286" t="s">
        <v>297</v>
      </c>
      <c r="C24" s="285">
        <v>0</v>
      </c>
    </row>
    <row r="25" spans="1:3" s="283" customFormat="1" x14ac:dyDescent="0.2">
      <c r="A25" s="275">
        <v>20</v>
      </c>
      <c r="B25" s="290" t="s">
        <v>298</v>
      </c>
      <c r="C25" s="285">
        <v>0</v>
      </c>
    </row>
    <row r="26" spans="1:3" s="283" customFormat="1" x14ac:dyDescent="0.2">
      <c r="A26" s="275">
        <v>21</v>
      </c>
      <c r="B26" s="290" t="s">
        <v>299</v>
      </c>
      <c r="C26" s="285">
        <v>0</v>
      </c>
    </row>
    <row r="27" spans="1:3" s="283" customFormat="1" x14ac:dyDescent="0.2">
      <c r="A27" s="275">
        <v>22</v>
      </c>
      <c r="B27" s="290" t="s">
        <v>300</v>
      </c>
      <c r="C27" s="285">
        <v>0</v>
      </c>
    </row>
    <row r="28" spans="1:3" s="283" customFormat="1" x14ac:dyDescent="0.2">
      <c r="A28" s="275">
        <v>23</v>
      </c>
      <c r="B28" s="291" t="s">
        <v>301</v>
      </c>
      <c r="C28" s="282">
        <f>C6-C12</f>
        <v>102541789.95999981</v>
      </c>
    </row>
    <row r="29" spans="1:3" s="283" customFormat="1" x14ac:dyDescent="0.2">
      <c r="A29" s="292"/>
      <c r="B29" s="293"/>
      <c r="C29" s="285"/>
    </row>
    <row r="30" spans="1:3" s="283" customFormat="1" x14ac:dyDescent="0.2">
      <c r="A30" s="292">
        <v>24</v>
      </c>
      <c r="B30" s="291" t="s">
        <v>302</v>
      </c>
      <c r="C30" s="282">
        <f>C31+C34</f>
        <v>0</v>
      </c>
    </row>
    <row r="31" spans="1:3" s="283" customFormat="1" x14ac:dyDescent="0.2">
      <c r="A31" s="292">
        <v>25</v>
      </c>
      <c r="B31" s="280" t="s">
        <v>303</v>
      </c>
      <c r="C31" s="294">
        <f>C32+C33</f>
        <v>0</v>
      </c>
    </row>
    <row r="32" spans="1:3" s="283" customFormat="1" x14ac:dyDescent="0.2">
      <c r="A32" s="292">
        <v>26</v>
      </c>
      <c r="B32" s="295" t="s">
        <v>304</v>
      </c>
      <c r="C32" s="285">
        <v>0</v>
      </c>
    </row>
    <row r="33" spans="1:3" s="283" customFormat="1" x14ac:dyDescent="0.2">
      <c r="A33" s="292">
        <v>27</v>
      </c>
      <c r="B33" s="295" t="s">
        <v>305</v>
      </c>
      <c r="C33" s="285">
        <v>0</v>
      </c>
    </row>
    <row r="34" spans="1:3" s="283" customFormat="1" x14ac:dyDescent="0.2">
      <c r="A34" s="292">
        <v>28</v>
      </c>
      <c r="B34" s="280" t="s">
        <v>306</v>
      </c>
      <c r="C34" s="285">
        <v>0</v>
      </c>
    </row>
    <row r="35" spans="1:3" s="283" customFormat="1" x14ac:dyDescent="0.2">
      <c r="A35" s="292">
        <v>29</v>
      </c>
      <c r="B35" s="291" t="s">
        <v>307</v>
      </c>
      <c r="C35" s="282">
        <f>SUM(C36:C40)</f>
        <v>0</v>
      </c>
    </row>
    <row r="36" spans="1:3" s="283" customFormat="1" x14ac:dyDescent="0.2">
      <c r="A36" s="292">
        <v>30</v>
      </c>
      <c r="B36" s="286" t="s">
        <v>308</v>
      </c>
      <c r="C36" s="285">
        <v>0</v>
      </c>
    </row>
    <row r="37" spans="1:3" s="283" customFormat="1" x14ac:dyDescent="0.2">
      <c r="A37" s="292">
        <v>31</v>
      </c>
      <c r="B37" s="287" t="s">
        <v>309</v>
      </c>
      <c r="C37" s="285">
        <v>0</v>
      </c>
    </row>
    <row r="38" spans="1:3" s="283" customFormat="1" ht="25.5" x14ac:dyDescent="0.2">
      <c r="A38" s="292">
        <v>32</v>
      </c>
      <c r="B38" s="286" t="s">
        <v>310</v>
      </c>
      <c r="C38" s="285">
        <v>0</v>
      </c>
    </row>
    <row r="39" spans="1:3" s="283" customFormat="1" ht="25.5" x14ac:dyDescent="0.2">
      <c r="A39" s="292">
        <v>33</v>
      </c>
      <c r="B39" s="286" t="s">
        <v>297</v>
      </c>
      <c r="C39" s="285">
        <v>0</v>
      </c>
    </row>
    <row r="40" spans="1:3" s="283" customFormat="1" x14ac:dyDescent="0.2">
      <c r="A40" s="292">
        <v>34</v>
      </c>
      <c r="B40" s="290" t="s">
        <v>311</v>
      </c>
      <c r="C40" s="285">
        <v>0</v>
      </c>
    </row>
    <row r="41" spans="1:3" s="283" customFormat="1" x14ac:dyDescent="0.2">
      <c r="A41" s="292">
        <v>35</v>
      </c>
      <c r="B41" s="291" t="s">
        <v>312</v>
      </c>
      <c r="C41" s="282">
        <f>C30-C35</f>
        <v>0</v>
      </c>
    </row>
    <row r="42" spans="1:3" s="283" customFormat="1" x14ac:dyDescent="0.2">
      <c r="A42" s="292"/>
      <c r="B42" s="293"/>
      <c r="C42" s="285"/>
    </row>
    <row r="43" spans="1:3" s="283" customFormat="1" x14ac:dyDescent="0.2">
      <c r="A43" s="292">
        <v>36</v>
      </c>
      <c r="B43" s="296" t="s">
        <v>313</v>
      </c>
      <c r="C43" s="282">
        <f>SUM(C44:C46)</f>
        <v>57988959.163737513</v>
      </c>
    </row>
    <row r="44" spans="1:3" s="283" customFormat="1" x14ac:dyDescent="0.2">
      <c r="A44" s="292">
        <v>37</v>
      </c>
      <c r="B44" s="280" t="s">
        <v>314</v>
      </c>
      <c r="C44" s="285">
        <v>46288616.869999997</v>
      </c>
    </row>
    <row r="45" spans="1:3" s="283" customFormat="1" x14ac:dyDescent="0.2">
      <c r="A45" s="292">
        <v>38</v>
      </c>
      <c r="B45" s="280" t="s">
        <v>315</v>
      </c>
      <c r="C45" s="285">
        <v>0</v>
      </c>
    </row>
    <row r="46" spans="1:3" s="283" customFormat="1" x14ac:dyDescent="0.2">
      <c r="A46" s="292">
        <v>39</v>
      </c>
      <c r="B46" s="280" t="s">
        <v>316</v>
      </c>
      <c r="C46" s="285">
        <v>11700342.293737514</v>
      </c>
    </row>
    <row r="47" spans="1:3" s="283" customFormat="1" x14ac:dyDescent="0.2">
      <c r="A47" s="292">
        <v>40</v>
      </c>
      <c r="B47" s="296" t="s">
        <v>317</v>
      </c>
      <c r="C47" s="282">
        <f>SUM(C48:C51)</f>
        <v>0</v>
      </c>
    </row>
    <row r="48" spans="1:3" s="283" customFormat="1" x14ac:dyDescent="0.2">
      <c r="A48" s="292">
        <v>41</v>
      </c>
      <c r="B48" s="286" t="s">
        <v>318</v>
      </c>
      <c r="C48" s="285">
        <v>0</v>
      </c>
    </row>
    <row r="49" spans="1:3" s="283" customFormat="1" x14ac:dyDescent="0.2">
      <c r="A49" s="292">
        <v>42</v>
      </c>
      <c r="B49" s="287" t="s">
        <v>319</v>
      </c>
      <c r="C49" s="285">
        <v>0</v>
      </c>
    </row>
    <row r="50" spans="1:3" s="283" customFormat="1" x14ac:dyDescent="0.2">
      <c r="A50" s="292">
        <v>43</v>
      </c>
      <c r="B50" s="286" t="s">
        <v>320</v>
      </c>
      <c r="C50" s="285">
        <v>0</v>
      </c>
    </row>
    <row r="51" spans="1:3" s="283" customFormat="1" ht="25.5" x14ac:dyDescent="0.2">
      <c r="A51" s="292">
        <v>44</v>
      </c>
      <c r="B51" s="286" t="s">
        <v>297</v>
      </c>
      <c r="C51" s="285">
        <v>0</v>
      </c>
    </row>
    <row r="52" spans="1:3" s="283" customFormat="1" ht="13.5" thickBot="1" x14ac:dyDescent="0.25">
      <c r="A52" s="297">
        <v>45</v>
      </c>
      <c r="B52" s="298" t="s">
        <v>321</v>
      </c>
      <c r="C52" s="299">
        <f>C43-C47</f>
        <v>57988959.163737513</v>
      </c>
    </row>
    <row r="55" spans="1:3" x14ac:dyDescent="0.2">
      <c r="B55" s="77" t="s">
        <v>322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3"/>
  <sheetViews>
    <sheetView zoomScaleNormal="100" workbookViewId="0">
      <selection activeCell="A77" sqref="A77"/>
    </sheetView>
  </sheetViews>
  <sheetFormatPr defaultColWidth="9.140625" defaultRowHeight="12.75" x14ac:dyDescent="0.2"/>
  <cols>
    <col min="1" max="1" width="9.42578125" style="19" bestFit="1" customWidth="1"/>
    <col min="2" max="2" width="59" style="19" customWidth="1"/>
    <col min="3" max="3" width="16.7109375" style="19" bestFit="1" customWidth="1"/>
    <col min="4" max="4" width="14.28515625" style="19" bestFit="1" customWidth="1"/>
    <col min="5" max="16384" width="9.140625" style="19"/>
  </cols>
  <sheetData>
    <row r="1" spans="1:4" ht="15" x14ac:dyDescent="0.3">
      <c r="A1" s="20" t="s">
        <v>30</v>
      </c>
      <c r="B1" s="21" t="str">
        <f>Info!C2</f>
        <v>Terabank</v>
      </c>
    </row>
    <row r="2" spans="1:4" s="211" customFormat="1" ht="15.75" customHeight="1" x14ac:dyDescent="0.3">
      <c r="A2" s="211" t="s">
        <v>31</v>
      </c>
      <c r="B2" s="22">
        <v>44196</v>
      </c>
    </row>
    <row r="3" spans="1:4" s="211" customFormat="1" ht="15.75" customHeight="1" x14ac:dyDescent="0.3"/>
    <row r="4" spans="1:4" ht="13.5" thickBot="1" x14ac:dyDescent="0.25">
      <c r="A4" s="17" t="s">
        <v>323</v>
      </c>
      <c r="B4" s="300" t="s">
        <v>22</v>
      </c>
    </row>
    <row r="5" spans="1:4" s="305" customFormat="1" ht="12.75" customHeight="1" x14ac:dyDescent="0.25">
      <c r="A5" s="301"/>
      <c r="B5" s="302" t="s">
        <v>324</v>
      </c>
      <c r="C5" s="303" t="s">
        <v>325</v>
      </c>
      <c r="D5" s="304" t="s">
        <v>326</v>
      </c>
    </row>
    <row r="6" spans="1:4" s="309" customFormat="1" x14ac:dyDescent="0.25">
      <c r="A6" s="306">
        <v>1</v>
      </c>
      <c r="B6" s="307" t="s">
        <v>327</v>
      </c>
      <c r="C6" s="307"/>
      <c r="D6" s="308"/>
    </row>
    <row r="7" spans="1:4" s="309" customFormat="1" x14ac:dyDescent="0.25">
      <c r="A7" s="310" t="s">
        <v>328</v>
      </c>
      <c r="B7" s="311" t="s">
        <v>329</v>
      </c>
      <c r="C7" s="312">
        <v>4.4999999999999998E-2</v>
      </c>
      <c r="D7" s="313">
        <f>C7*'5. RWA  '!$C$13</f>
        <v>47698938.722655028</v>
      </c>
    </row>
    <row r="8" spans="1:4" s="309" customFormat="1" x14ac:dyDescent="0.25">
      <c r="A8" s="310" t="s">
        <v>330</v>
      </c>
      <c r="B8" s="311" t="s">
        <v>331</v>
      </c>
      <c r="C8" s="312">
        <v>0.06</v>
      </c>
      <c r="D8" s="313">
        <f>C8*'5. RWA  '!$C$13</f>
        <v>63598584.96354004</v>
      </c>
    </row>
    <row r="9" spans="1:4" s="309" customFormat="1" x14ac:dyDescent="0.25">
      <c r="A9" s="310" t="s">
        <v>332</v>
      </c>
      <c r="B9" s="311" t="s">
        <v>333</v>
      </c>
      <c r="C9" s="312">
        <v>0.08</v>
      </c>
      <c r="D9" s="313">
        <f>C9*'5. RWA  '!$C$13</f>
        <v>84798113.284720063</v>
      </c>
    </row>
    <row r="10" spans="1:4" s="309" customFormat="1" x14ac:dyDescent="0.25">
      <c r="A10" s="306" t="s">
        <v>334</v>
      </c>
      <c r="B10" s="307" t="s">
        <v>335</v>
      </c>
      <c r="C10" s="307"/>
      <c r="D10" s="314"/>
    </row>
    <row r="11" spans="1:4" s="317" customFormat="1" x14ac:dyDescent="0.25">
      <c r="A11" s="315" t="s">
        <v>336</v>
      </c>
      <c r="B11" s="316" t="s">
        <v>337</v>
      </c>
      <c r="C11" s="312">
        <v>0</v>
      </c>
      <c r="D11" s="313">
        <f>C11*'5. RWA  '!$C$13</f>
        <v>0</v>
      </c>
    </row>
    <row r="12" spans="1:4" s="317" customFormat="1" x14ac:dyDescent="0.25">
      <c r="A12" s="315" t="s">
        <v>338</v>
      </c>
      <c r="B12" s="316" t="s">
        <v>339</v>
      </c>
      <c r="C12" s="312">
        <v>0</v>
      </c>
      <c r="D12" s="313">
        <f>C12*'5. RWA  '!$C$13</f>
        <v>0</v>
      </c>
    </row>
    <row r="13" spans="1:4" s="317" customFormat="1" x14ac:dyDescent="0.25">
      <c r="A13" s="315" t="s">
        <v>340</v>
      </c>
      <c r="B13" s="316" t="s">
        <v>341</v>
      </c>
      <c r="C13" s="312">
        <v>0</v>
      </c>
      <c r="D13" s="313">
        <f>C13*'5. RWA  '!$C$13</f>
        <v>0</v>
      </c>
    </row>
    <row r="14" spans="1:4" s="317" customFormat="1" x14ac:dyDescent="0.25">
      <c r="A14" s="306" t="s">
        <v>342</v>
      </c>
      <c r="B14" s="307" t="s">
        <v>343</v>
      </c>
      <c r="C14" s="318"/>
      <c r="D14" s="314"/>
    </row>
    <row r="15" spans="1:4" s="317" customFormat="1" x14ac:dyDescent="0.25">
      <c r="A15" s="315">
        <v>3.1</v>
      </c>
      <c r="B15" s="316" t="s">
        <v>344</v>
      </c>
      <c r="C15" s="312">
        <v>1.0988133789585425E-2</v>
      </c>
      <c r="D15" s="313">
        <f>C15*'5. RWA  '!$C$13</f>
        <v>11647162.673461566</v>
      </c>
    </row>
    <row r="16" spans="1:4" s="317" customFormat="1" x14ac:dyDescent="0.25">
      <c r="A16" s="315">
        <v>3.2</v>
      </c>
      <c r="B16" s="316" t="s">
        <v>345</v>
      </c>
      <c r="C16" s="312">
        <v>1.4682775768555978E-2</v>
      </c>
      <c r="D16" s="313">
        <f>C16*'5. RWA  '!$C$13</f>
        <v>15563396.036951905</v>
      </c>
    </row>
    <row r="17" spans="1:6" s="309" customFormat="1" x14ac:dyDescent="0.25">
      <c r="A17" s="315">
        <v>3.3</v>
      </c>
      <c r="B17" s="316" t="s">
        <v>346</v>
      </c>
      <c r="C17" s="319">
        <v>4.7071038328066403E-2</v>
      </c>
      <c r="D17" s="313">
        <f>C17*'5. RWA  '!$C$13</f>
        <v>49894190.50715968</v>
      </c>
    </row>
    <row r="18" spans="1:6" s="305" customFormat="1" ht="12.75" customHeight="1" x14ac:dyDescent="0.25">
      <c r="A18" s="320"/>
      <c r="B18" s="321" t="s">
        <v>347</v>
      </c>
      <c r="C18" s="322" t="s">
        <v>325</v>
      </c>
      <c r="D18" s="323" t="s">
        <v>326</v>
      </c>
    </row>
    <row r="19" spans="1:6" s="309" customFormat="1" x14ac:dyDescent="0.25">
      <c r="A19" s="324">
        <v>4</v>
      </c>
      <c r="B19" s="316" t="s">
        <v>348</v>
      </c>
      <c r="C19" s="325">
        <f>C7+C11+C12+C13+C15</f>
        <v>5.598813378958542E-2</v>
      </c>
      <c r="D19" s="313">
        <f>C19*'5. RWA  '!$C$13</f>
        <v>59346101.396116592</v>
      </c>
    </row>
    <row r="20" spans="1:6" s="309" customFormat="1" x14ac:dyDescent="0.25">
      <c r="A20" s="324">
        <v>5</v>
      </c>
      <c r="B20" s="316" t="s">
        <v>38</v>
      </c>
      <c r="C20" s="325">
        <f>C8+C11+C12+C13+C16</f>
        <v>7.4682775768555976E-2</v>
      </c>
      <c r="D20" s="313">
        <f>C20*'5. RWA  '!$C$13</f>
        <v>79161981.000491947</v>
      </c>
    </row>
    <row r="21" spans="1:6" s="309" customFormat="1" ht="13.5" thickBot="1" x14ac:dyDescent="0.3">
      <c r="A21" s="326" t="s">
        <v>349</v>
      </c>
      <c r="B21" s="327" t="s">
        <v>350</v>
      </c>
      <c r="C21" s="328">
        <f>C9+C11+C12+C13+C17</f>
        <v>0.1270710383280664</v>
      </c>
      <c r="D21" s="329">
        <f>C21*'5. RWA  '!$C$13</f>
        <v>134692303.79187974</v>
      </c>
    </row>
    <row r="22" spans="1:6" x14ac:dyDescent="0.2">
      <c r="F22" s="17"/>
    </row>
    <row r="23" spans="1:6" ht="51" x14ac:dyDescent="0.2">
      <c r="B23" s="75" t="s">
        <v>65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41"/>
  <sheetViews>
    <sheetView zoomScaleNormal="100" workbookViewId="0">
      <pane xSplit="1" ySplit="5" topLeftCell="B6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ColWidth="9.140625" defaultRowHeight="14.25" x14ac:dyDescent="0.2"/>
  <cols>
    <col min="1" max="1" width="10.7109375" style="77" customWidth="1"/>
    <col min="2" max="2" width="91.85546875" style="77" customWidth="1"/>
    <col min="3" max="3" width="53.140625" style="77" customWidth="1"/>
    <col min="4" max="4" width="32.28515625" style="77" customWidth="1"/>
    <col min="5" max="5" width="9.42578125" style="78" customWidth="1"/>
    <col min="6" max="16384" width="9.140625" style="78"/>
  </cols>
  <sheetData>
    <row r="1" spans="1:6" x14ac:dyDescent="0.2">
      <c r="A1" s="76" t="s">
        <v>30</v>
      </c>
      <c r="B1" s="21" t="str">
        <f>Info!C2</f>
        <v>Terabank</v>
      </c>
      <c r="E1" s="77"/>
      <c r="F1" s="77"/>
    </row>
    <row r="2" spans="1:6" s="245" customFormat="1" ht="15.75" customHeight="1" x14ac:dyDescent="0.2">
      <c r="A2" s="76" t="s">
        <v>31</v>
      </c>
      <c r="B2" s="22">
        <v>44196</v>
      </c>
    </row>
    <row r="3" spans="1:6" s="245" customFormat="1" ht="15.75" customHeight="1" x14ac:dyDescent="0.2">
      <c r="A3" s="330"/>
    </row>
    <row r="4" spans="1:6" s="245" customFormat="1" ht="15.75" customHeight="1" thickBot="1" x14ac:dyDescent="0.25">
      <c r="A4" s="245" t="s">
        <v>351</v>
      </c>
      <c r="B4" s="331" t="s">
        <v>352</v>
      </c>
      <c r="D4" s="332" t="s">
        <v>69</v>
      </c>
    </row>
    <row r="5" spans="1:6" ht="25.5" x14ac:dyDescent="0.2">
      <c r="A5" s="333" t="s">
        <v>34</v>
      </c>
      <c r="B5" s="334" t="s">
        <v>170</v>
      </c>
      <c r="C5" s="335" t="s">
        <v>260</v>
      </c>
      <c r="D5" s="336" t="s">
        <v>353</v>
      </c>
    </row>
    <row r="6" spans="1:6" x14ac:dyDescent="0.2">
      <c r="A6" s="337">
        <v>1</v>
      </c>
      <c r="B6" s="338" t="s">
        <v>76</v>
      </c>
      <c r="C6" s="339">
        <v>43772972.150000006</v>
      </c>
      <c r="D6" s="340"/>
      <c r="E6" s="341"/>
    </row>
    <row r="7" spans="1:6" x14ac:dyDescent="0.2">
      <c r="A7" s="337">
        <v>2</v>
      </c>
      <c r="B7" s="342" t="s">
        <v>77</v>
      </c>
      <c r="C7" s="343">
        <v>167630282.37</v>
      </c>
      <c r="D7" s="344"/>
      <c r="E7" s="341"/>
    </row>
    <row r="8" spans="1:6" x14ac:dyDescent="0.2">
      <c r="A8" s="337">
        <v>3</v>
      </c>
      <c r="B8" s="342" t="s">
        <v>78</v>
      </c>
      <c r="C8" s="343">
        <v>25717316.330000002</v>
      </c>
      <c r="D8" s="344"/>
      <c r="E8" s="341"/>
    </row>
    <row r="9" spans="1:6" x14ac:dyDescent="0.2">
      <c r="A9" s="337">
        <v>4</v>
      </c>
      <c r="B9" s="342" t="s">
        <v>79</v>
      </c>
      <c r="C9" s="343">
        <v>0</v>
      </c>
      <c r="D9" s="344"/>
      <c r="E9" s="341"/>
    </row>
    <row r="10" spans="1:6" x14ac:dyDescent="0.2">
      <c r="A10" s="337">
        <v>5</v>
      </c>
      <c r="B10" s="342" t="s">
        <v>80</v>
      </c>
      <c r="C10" s="343">
        <v>86034475.840000004</v>
      </c>
      <c r="D10" s="344"/>
      <c r="E10" s="341"/>
    </row>
    <row r="11" spans="1:6" x14ac:dyDescent="0.2">
      <c r="A11" s="337">
        <v>6.1</v>
      </c>
      <c r="B11" s="345" t="s">
        <v>81</v>
      </c>
      <c r="C11" s="346">
        <v>927340972.31000209</v>
      </c>
      <c r="D11" s="344"/>
      <c r="E11" s="347"/>
    </row>
    <row r="12" spans="1:6" x14ac:dyDescent="0.2">
      <c r="A12" s="337">
        <v>6.2</v>
      </c>
      <c r="B12" s="348" t="s">
        <v>82</v>
      </c>
      <c r="C12" s="346">
        <v>-54819486.380000547</v>
      </c>
      <c r="D12" s="344"/>
      <c r="E12" s="347"/>
    </row>
    <row r="13" spans="1:6" x14ac:dyDescent="0.2">
      <c r="A13" s="337" t="s">
        <v>354</v>
      </c>
      <c r="B13" s="348" t="s">
        <v>355</v>
      </c>
      <c r="C13" s="346">
        <v>-14110771.21000004</v>
      </c>
      <c r="D13" s="344"/>
      <c r="E13" s="347"/>
    </row>
    <row r="14" spans="1:6" x14ac:dyDescent="0.2">
      <c r="A14" s="337" t="s">
        <v>356</v>
      </c>
      <c r="B14" s="348" t="s">
        <v>357</v>
      </c>
      <c r="C14" s="346">
        <v>-1260982.71</v>
      </c>
      <c r="D14" s="344"/>
      <c r="E14" s="347"/>
    </row>
    <row r="15" spans="1:6" x14ac:dyDescent="0.2">
      <c r="A15" s="337">
        <v>6</v>
      </c>
      <c r="B15" s="342" t="s">
        <v>83</v>
      </c>
      <c r="C15" s="349">
        <f>C11+C12</f>
        <v>872521485.9300015</v>
      </c>
      <c r="D15" s="344"/>
      <c r="E15" s="341"/>
    </row>
    <row r="16" spans="1:6" x14ac:dyDescent="0.2">
      <c r="A16" s="337">
        <v>7</v>
      </c>
      <c r="B16" s="342" t="s">
        <v>84</v>
      </c>
      <c r="C16" s="343">
        <v>11654488.269999994</v>
      </c>
      <c r="D16" s="344"/>
      <c r="E16" s="341"/>
    </row>
    <row r="17" spans="1:5" x14ac:dyDescent="0.2">
      <c r="A17" s="337">
        <v>8</v>
      </c>
      <c r="B17" s="350" t="s">
        <v>85</v>
      </c>
      <c r="C17" s="343">
        <v>2925491.7600000296</v>
      </c>
      <c r="D17" s="344"/>
      <c r="E17" s="341"/>
    </row>
    <row r="18" spans="1:5" x14ac:dyDescent="0.2">
      <c r="A18" s="337">
        <v>9</v>
      </c>
      <c r="B18" s="342" t="s">
        <v>86</v>
      </c>
      <c r="C18" s="343">
        <v>0</v>
      </c>
      <c r="D18" s="344"/>
      <c r="E18" s="341"/>
    </row>
    <row r="19" spans="1:5" x14ac:dyDescent="0.2">
      <c r="A19" s="337">
        <v>10</v>
      </c>
      <c r="B19" s="342" t="s">
        <v>87</v>
      </c>
      <c r="C19" s="343">
        <v>46763488.780000001</v>
      </c>
      <c r="D19" s="344"/>
      <c r="E19" s="341"/>
    </row>
    <row r="20" spans="1:5" x14ac:dyDescent="0.2">
      <c r="A20" s="337">
        <v>10.1</v>
      </c>
      <c r="B20" s="351" t="s">
        <v>358</v>
      </c>
      <c r="C20" s="343">
        <v>22952848</v>
      </c>
      <c r="D20" s="352" t="s">
        <v>359</v>
      </c>
      <c r="E20" s="341"/>
    </row>
    <row r="21" spans="1:5" x14ac:dyDescent="0.2">
      <c r="A21" s="337">
        <v>11</v>
      </c>
      <c r="B21" s="353" t="s">
        <v>88</v>
      </c>
      <c r="C21" s="354">
        <v>6701337.0199999996</v>
      </c>
      <c r="D21" s="355"/>
      <c r="E21" s="341"/>
    </row>
    <row r="22" spans="1:5" ht="15" x14ac:dyDescent="0.25">
      <c r="A22" s="337">
        <v>12</v>
      </c>
      <c r="B22" s="356" t="s">
        <v>89</v>
      </c>
      <c r="C22" s="357">
        <f>SUM(C6:C10,C15:C18,C19,C21)</f>
        <v>1263721338.4500015</v>
      </c>
      <c r="D22" s="358"/>
      <c r="E22" s="359"/>
    </row>
    <row r="23" spans="1:5" x14ac:dyDescent="0.2">
      <c r="A23" s="337">
        <v>13</v>
      </c>
      <c r="B23" s="342" t="s">
        <v>91</v>
      </c>
      <c r="C23" s="360">
        <v>10928869.77</v>
      </c>
      <c r="D23" s="361"/>
      <c r="E23" s="341"/>
    </row>
    <row r="24" spans="1:5" x14ac:dyDescent="0.2">
      <c r="A24" s="337">
        <v>14</v>
      </c>
      <c r="B24" s="342" t="s">
        <v>92</v>
      </c>
      <c r="C24" s="343">
        <v>221797468.66999671</v>
      </c>
      <c r="D24" s="344"/>
      <c r="E24" s="341"/>
    </row>
    <row r="25" spans="1:5" x14ac:dyDescent="0.2">
      <c r="A25" s="337">
        <v>15</v>
      </c>
      <c r="B25" s="342" t="s">
        <v>93</v>
      </c>
      <c r="C25" s="343">
        <v>242803385.60999995</v>
      </c>
      <c r="D25" s="344"/>
      <c r="E25" s="341"/>
    </row>
    <row r="26" spans="1:5" x14ac:dyDescent="0.2">
      <c r="A26" s="337">
        <v>16</v>
      </c>
      <c r="B26" s="342" t="s">
        <v>94</v>
      </c>
      <c r="C26" s="343">
        <v>394342029.49999994</v>
      </c>
      <c r="D26" s="344"/>
      <c r="E26" s="341"/>
    </row>
    <row r="27" spans="1:5" x14ac:dyDescent="0.2">
      <c r="A27" s="337">
        <v>17</v>
      </c>
      <c r="B27" s="342" t="s">
        <v>95</v>
      </c>
      <c r="C27" s="343">
        <v>0</v>
      </c>
      <c r="D27" s="344"/>
      <c r="E27" s="341"/>
    </row>
    <row r="28" spans="1:5" x14ac:dyDescent="0.2">
      <c r="A28" s="337">
        <v>18</v>
      </c>
      <c r="B28" s="342" t="s">
        <v>96</v>
      </c>
      <c r="C28" s="343">
        <v>178416060</v>
      </c>
      <c r="D28" s="344"/>
      <c r="E28" s="341"/>
    </row>
    <row r="29" spans="1:5" x14ac:dyDescent="0.2">
      <c r="A29" s="337">
        <v>19</v>
      </c>
      <c r="B29" s="342" t="s">
        <v>97</v>
      </c>
      <c r="C29" s="343">
        <v>5802515.9399999939</v>
      </c>
      <c r="D29" s="344"/>
      <c r="E29" s="341"/>
    </row>
    <row r="30" spans="1:5" x14ac:dyDescent="0.2">
      <c r="A30" s="337">
        <v>20</v>
      </c>
      <c r="B30" s="342" t="s">
        <v>98</v>
      </c>
      <c r="C30" s="343">
        <v>22902862.150000002</v>
      </c>
      <c r="D30" s="344"/>
      <c r="E30" s="341"/>
    </row>
    <row r="31" spans="1:5" x14ac:dyDescent="0.2">
      <c r="A31" s="337">
        <v>21</v>
      </c>
      <c r="B31" s="353" t="s">
        <v>99</v>
      </c>
      <c r="C31" s="343">
        <v>61233508.149999999</v>
      </c>
      <c r="D31" s="344"/>
      <c r="E31" s="341"/>
    </row>
    <row r="32" spans="1:5" x14ac:dyDescent="0.2">
      <c r="A32" s="337">
        <v>21.1</v>
      </c>
      <c r="B32" s="362" t="s">
        <v>360</v>
      </c>
      <c r="C32" s="343">
        <v>46288616.869999997</v>
      </c>
      <c r="D32" s="344"/>
      <c r="E32" s="341"/>
    </row>
    <row r="33" spans="1:5" ht="15" x14ac:dyDescent="0.25">
      <c r="A33" s="337">
        <v>22</v>
      </c>
      <c r="B33" s="356" t="s">
        <v>100</v>
      </c>
      <c r="C33" s="357">
        <f>SUM(C23:C31)</f>
        <v>1138226699.7899966</v>
      </c>
      <c r="D33" s="358"/>
      <c r="E33" s="359"/>
    </row>
    <row r="34" spans="1:5" x14ac:dyDescent="0.2">
      <c r="A34" s="337">
        <v>23</v>
      </c>
      <c r="B34" s="353" t="s">
        <v>102</v>
      </c>
      <c r="C34" s="343">
        <v>121372000</v>
      </c>
      <c r="D34" s="344"/>
      <c r="E34" s="341"/>
    </row>
    <row r="35" spans="1:5" x14ac:dyDescent="0.2">
      <c r="A35" s="337">
        <v>24</v>
      </c>
      <c r="B35" s="353" t="s">
        <v>103</v>
      </c>
      <c r="C35" s="343">
        <v>0</v>
      </c>
      <c r="D35" s="344"/>
      <c r="E35" s="341"/>
    </row>
    <row r="36" spans="1:5" x14ac:dyDescent="0.2">
      <c r="A36" s="337">
        <v>25</v>
      </c>
      <c r="B36" s="353" t="s">
        <v>104</v>
      </c>
      <c r="C36" s="343">
        <v>0</v>
      </c>
      <c r="D36" s="344"/>
      <c r="E36" s="341"/>
    </row>
    <row r="37" spans="1:5" x14ac:dyDescent="0.2">
      <c r="A37" s="337">
        <v>26</v>
      </c>
      <c r="B37" s="353" t="s">
        <v>105</v>
      </c>
      <c r="C37" s="343">
        <v>0</v>
      </c>
      <c r="D37" s="344"/>
      <c r="E37" s="341"/>
    </row>
    <row r="38" spans="1:5" x14ac:dyDescent="0.2">
      <c r="A38" s="337">
        <v>27</v>
      </c>
      <c r="B38" s="353" t="s">
        <v>106</v>
      </c>
      <c r="C38" s="343">
        <v>0</v>
      </c>
      <c r="D38" s="344"/>
      <c r="E38" s="341"/>
    </row>
    <row r="39" spans="1:5" x14ac:dyDescent="0.2">
      <c r="A39" s="337">
        <v>28</v>
      </c>
      <c r="B39" s="353" t="s">
        <v>107</v>
      </c>
      <c r="C39" s="343">
        <v>4122637.9500000095</v>
      </c>
      <c r="D39" s="344"/>
      <c r="E39" s="341"/>
    </row>
    <row r="40" spans="1:5" x14ac:dyDescent="0.2">
      <c r="A40" s="337">
        <v>29</v>
      </c>
      <c r="B40" s="353" t="s">
        <v>108</v>
      </c>
      <c r="C40" s="343">
        <v>0</v>
      </c>
      <c r="D40" s="344"/>
      <c r="E40" s="341"/>
    </row>
    <row r="41" spans="1:5" ht="15.75" thickBot="1" x14ac:dyDescent="0.3">
      <c r="A41" s="363">
        <v>30</v>
      </c>
      <c r="B41" s="364" t="s">
        <v>109</v>
      </c>
      <c r="C41" s="365">
        <f>SUM(C34:C40)</f>
        <v>125494637.95</v>
      </c>
      <c r="D41" s="366"/>
      <c r="E41" s="359"/>
    </row>
  </sheetData>
  <pageMargins left="0.7" right="0.7" top="0.75" bottom="0.75" header="0.3" footer="0.3"/>
  <pageSetup paperSize="9" scale="4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zoomScale="85" zoomScaleNormal="85" workbookViewId="0">
      <pane xSplit="1" ySplit="4" topLeftCell="G5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ColWidth="9.140625" defaultRowHeight="12.75" x14ac:dyDescent="0.2"/>
  <cols>
    <col min="1" max="1" width="10.5703125" style="19" bestFit="1" customWidth="1"/>
    <col min="2" max="2" width="105.140625" style="19" bestFit="1" customWidth="1"/>
    <col min="3" max="3" width="16.28515625" style="19" bestFit="1" customWidth="1"/>
    <col min="4" max="4" width="13.42578125" style="19" bestFit="1" customWidth="1"/>
    <col min="5" max="5" width="16.140625" style="19" bestFit="1" customWidth="1"/>
    <col min="6" max="6" width="13.42578125" style="19" bestFit="1" customWidth="1"/>
    <col min="7" max="7" width="12.28515625" style="19" bestFit="1" customWidth="1"/>
    <col min="8" max="8" width="13.42578125" style="19" bestFit="1" customWidth="1"/>
    <col min="9" max="9" width="15.5703125" style="19" bestFit="1" customWidth="1"/>
    <col min="10" max="10" width="13.42578125" style="19" bestFit="1" customWidth="1"/>
    <col min="11" max="11" width="17" style="19" bestFit="1" customWidth="1"/>
    <col min="12" max="12" width="14.7109375" style="19" bestFit="1" customWidth="1"/>
    <col min="13" max="13" width="17.28515625" style="19" bestFit="1" customWidth="1"/>
    <col min="14" max="14" width="16.28515625" style="19" bestFit="1" customWidth="1"/>
    <col min="15" max="15" width="15.140625" style="19" bestFit="1" customWidth="1"/>
    <col min="16" max="16" width="13.42578125" style="19" bestFit="1" customWidth="1"/>
    <col min="17" max="17" width="9.5703125" style="19" bestFit="1" customWidth="1"/>
    <col min="18" max="18" width="13.42578125" style="19" bestFit="1" customWidth="1"/>
    <col min="19" max="19" width="33.140625" style="19" bestFit="1" customWidth="1"/>
    <col min="20" max="16384" width="9.140625" style="131"/>
  </cols>
  <sheetData>
    <row r="1" spans="1:19" x14ac:dyDescent="0.2">
      <c r="A1" s="19" t="s">
        <v>30</v>
      </c>
      <c r="B1" s="21" t="str">
        <f>Info!C2</f>
        <v>Terabank</v>
      </c>
    </row>
    <row r="2" spans="1:19" x14ac:dyDescent="0.2">
      <c r="A2" s="19" t="s">
        <v>31</v>
      </c>
      <c r="B2" s="22">
        <v>44196</v>
      </c>
    </row>
    <row r="4" spans="1:19" ht="26.25" thickBot="1" x14ac:dyDescent="0.25">
      <c r="A4" s="367" t="s">
        <v>361</v>
      </c>
      <c r="B4" s="368" t="s">
        <v>362</v>
      </c>
    </row>
    <row r="5" spans="1:19" x14ac:dyDescent="0.2">
      <c r="A5" s="369"/>
      <c r="B5" s="370"/>
      <c r="C5" s="371" t="s">
        <v>256</v>
      </c>
      <c r="D5" s="371" t="s">
        <v>257</v>
      </c>
      <c r="E5" s="371" t="s">
        <v>258</v>
      </c>
      <c r="F5" s="371" t="s">
        <v>363</v>
      </c>
      <c r="G5" s="371" t="s">
        <v>364</v>
      </c>
      <c r="H5" s="371" t="s">
        <v>365</v>
      </c>
      <c r="I5" s="371" t="s">
        <v>366</v>
      </c>
      <c r="J5" s="371" t="s">
        <v>367</v>
      </c>
      <c r="K5" s="371" t="s">
        <v>368</v>
      </c>
      <c r="L5" s="371" t="s">
        <v>369</v>
      </c>
      <c r="M5" s="371" t="s">
        <v>370</v>
      </c>
      <c r="N5" s="371" t="s">
        <v>371</v>
      </c>
      <c r="O5" s="371" t="s">
        <v>372</v>
      </c>
      <c r="P5" s="371" t="s">
        <v>373</v>
      </c>
      <c r="Q5" s="371" t="s">
        <v>374</v>
      </c>
      <c r="R5" s="372" t="s">
        <v>375</v>
      </c>
      <c r="S5" s="373" t="s">
        <v>376</v>
      </c>
    </row>
    <row r="6" spans="1:19" ht="46.5" customHeight="1" x14ac:dyDescent="0.2">
      <c r="A6" s="374"/>
      <c r="B6" s="570" t="s">
        <v>377</v>
      </c>
      <c r="C6" s="566">
        <v>0</v>
      </c>
      <c r="D6" s="567"/>
      <c r="E6" s="566">
        <v>0.2</v>
      </c>
      <c r="F6" s="567"/>
      <c r="G6" s="566">
        <v>0.35</v>
      </c>
      <c r="H6" s="567"/>
      <c r="I6" s="566">
        <v>0.5</v>
      </c>
      <c r="J6" s="567"/>
      <c r="K6" s="566">
        <v>0.75</v>
      </c>
      <c r="L6" s="567"/>
      <c r="M6" s="566">
        <v>1</v>
      </c>
      <c r="N6" s="567"/>
      <c r="O6" s="566">
        <v>1.5</v>
      </c>
      <c r="P6" s="567"/>
      <c r="Q6" s="566">
        <v>2.5</v>
      </c>
      <c r="R6" s="567"/>
      <c r="S6" s="568" t="s">
        <v>378</v>
      </c>
    </row>
    <row r="7" spans="1:19" ht="51" x14ac:dyDescent="0.2">
      <c r="A7" s="374"/>
      <c r="B7" s="571"/>
      <c r="C7" s="375" t="s">
        <v>379</v>
      </c>
      <c r="D7" s="375" t="s">
        <v>380</v>
      </c>
      <c r="E7" s="375" t="s">
        <v>379</v>
      </c>
      <c r="F7" s="375" t="s">
        <v>380</v>
      </c>
      <c r="G7" s="375" t="s">
        <v>379</v>
      </c>
      <c r="H7" s="375" t="s">
        <v>380</v>
      </c>
      <c r="I7" s="375" t="s">
        <v>379</v>
      </c>
      <c r="J7" s="375" t="s">
        <v>380</v>
      </c>
      <c r="K7" s="375" t="s">
        <v>379</v>
      </c>
      <c r="L7" s="375" t="s">
        <v>380</v>
      </c>
      <c r="M7" s="375" t="s">
        <v>379</v>
      </c>
      <c r="N7" s="375" t="s">
        <v>380</v>
      </c>
      <c r="O7" s="375" t="s">
        <v>379</v>
      </c>
      <c r="P7" s="375" t="s">
        <v>380</v>
      </c>
      <c r="Q7" s="375" t="s">
        <v>379</v>
      </c>
      <c r="R7" s="375" t="s">
        <v>380</v>
      </c>
      <c r="S7" s="569"/>
    </row>
    <row r="8" spans="1:19" s="381" customFormat="1" x14ac:dyDescent="0.2">
      <c r="A8" s="376">
        <v>1</v>
      </c>
      <c r="B8" s="377" t="s">
        <v>381</v>
      </c>
      <c r="C8" s="378">
        <v>101613408.92999999</v>
      </c>
      <c r="D8" s="378">
        <v>0</v>
      </c>
      <c r="E8" s="378">
        <v>0</v>
      </c>
      <c r="F8" s="379">
        <v>0</v>
      </c>
      <c r="G8" s="378">
        <v>0</v>
      </c>
      <c r="H8" s="378">
        <v>0</v>
      </c>
      <c r="I8" s="378">
        <v>0</v>
      </c>
      <c r="J8" s="378">
        <v>0</v>
      </c>
      <c r="K8" s="378">
        <v>0</v>
      </c>
      <c r="L8" s="378">
        <v>0</v>
      </c>
      <c r="M8" s="378">
        <v>150957345.62</v>
      </c>
      <c r="N8" s="378">
        <v>0</v>
      </c>
      <c r="O8" s="378">
        <v>0</v>
      </c>
      <c r="P8" s="378">
        <v>0</v>
      </c>
      <c r="Q8" s="378">
        <v>0</v>
      </c>
      <c r="R8" s="379">
        <v>0</v>
      </c>
      <c r="S8" s="380">
        <f>$C$6*SUM(C8:D8)+$E$6*SUM(E8:F8)+$G$6*SUM(G8:H8)+$I$6*SUM(I8:J8)+$K$6*SUM(K8:L8)+$M$6*SUM(M8:N8)+$O$6*SUM(O8:P8)+$Q$6*SUM(Q8:R8)</f>
        <v>150957345.62</v>
      </c>
    </row>
    <row r="9" spans="1:19" s="381" customFormat="1" x14ac:dyDescent="0.2">
      <c r="A9" s="376">
        <v>2</v>
      </c>
      <c r="B9" s="377" t="s">
        <v>382</v>
      </c>
      <c r="C9" s="378">
        <v>0</v>
      </c>
      <c r="D9" s="378">
        <v>0</v>
      </c>
      <c r="E9" s="378">
        <v>0</v>
      </c>
      <c r="F9" s="378">
        <v>0</v>
      </c>
      <c r="G9" s="378">
        <v>0</v>
      </c>
      <c r="H9" s="378">
        <v>0</v>
      </c>
      <c r="I9" s="378">
        <v>0</v>
      </c>
      <c r="J9" s="378">
        <v>0</v>
      </c>
      <c r="K9" s="378">
        <v>0</v>
      </c>
      <c r="L9" s="378">
        <v>0</v>
      </c>
      <c r="M9" s="378">
        <v>0</v>
      </c>
      <c r="N9" s="378">
        <v>0</v>
      </c>
      <c r="O9" s="378">
        <v>0</v>
      </c>
      <c r="P9" s="378">
        <v>0</v>
      </c>
      <c r="Q9" s="378">
        <v>0</v>
      </c>
      <c r="R9" s="379">
        <v>0</v>
      </c>
      <c r="S9" s="380">
        <f t="shared" ref="S9:S21" si="0">$C$6*SUM(C9:D9)+$E$6*SUM(E9:F9)+$G$6*SUM(G9:H9)+$I$6*SUM(I9:J9)+$K$6*SUM(K9:L9)+$M$6*SUM(M9:N9)+$O$6*SUM(O9:P9)+$Q$6*SUM(Q9:R9)</f>
        <v>0</v>
      </c>
    </row>
    <row r="10" spans="1:19" s="381" customFormat="1" x14ac:dyDescent="0.2">
      <c r="A10" s="376">
        <v>3</v>
      </c>
      <c r="B10" s="377" t="s">
        <v>383</v>
      </c>
      <c r="C10" s="378">
        <v>0</v>
      </c>
      <c r="D10" s="378">
        <v>0</v>
      </c>
      <c r="E10" s="378">
        <v>0</v>
      </c>
      <c r="F10" s="378">
        <v>0</v>
      </c>
      <c r="G10" s="378">
        <v>0</v>
      </c>
      <c r="H10" s="378">
        <v>0</v>
      </c>
      <c r="I10" s="378">
        <v>0</v>
      </c>
      <c r="J10" s="378">
        <v>0</v>
      </c>
      <c r="K10" s="378">
        <v>0</v>
      </c>
      <c r="L10" s="378">
        <v>0</v>
      </c>
      <c r="M10" s="378">
        <v>0</v>
      </c>
      <c r="N10" s="378">
        <v>0</v>
      </c>
      <c r="O10" s="378">
        <v>0</v>
      </c>
      <c r="P10" s="378">
        <v>0</v>
      </c>
      <c r="Q10" s="378">
        <v>0</v>
      </c>
      <c r="R10" s="379">
        <v>0</v>
      </c>
      <c r="S10" s="380">
        <f t="shared" si="0"/>
        <v>0</v>
      </c>
    </row>
    <row r="11" spans="1:19" s="381" customFormat="1" x14ac:dyDescent="0.2">
      <c r="A11" s="376">
        <v>4</v>
      </c>
      <c r="B11" s="377" t="s">
        <v>384</v>
      </c>
      <c r="C11" s="378">
        <v>0</v>
      </c>
      <c r="D11" s="378">
        <v>0</v>
      </c>
      <c r="E11" s="378">
        <v>0</v>
      </c>
      <c r="F11" s="378">
        <v>0</v>
      </c>
      <c r="G11" s="378">
        <v>0</v>
      </c>
      <c r="H11" s="378">
        <v>0</v>
      </c>
      <c r="I11" s="378">
        <v>0</v>
      </c>
      <c r="J11" s="378">
        <v>0</v>
      </c>
      <c r="K11" s="378">
        <v>0</v>
      </c>
      <c r="L11" s="378">
        <v>0</v>
      </c>
      <c r="M11" s="378">
        <v>0</v>
      </c>
      <c r="N11" s="378">
        <v>0</v>
      </c>
      <c r="O11" s="378">
        <v>0</v>
      </c>
      <c r="P11" s="378">
        <v>0</v>
      </c>
      <c r="Q11" s="378">
        <v>0</v>
      </c>
      <c r="R11" s="379">
        <v>0</v>
      </c>
      <c r="S11" s="380">
        <f t="shared" si="0"/>
        <v>0</v>
      </c>
    </row>
    <row r="12" spans="1:19" s="381" customFormat="1" x14ac:dyDescent="0.2">
      <c r="A12" s="376">
        <v>5</v>
      </c>
      <c r="B12" s="377" t="s">
        <v>385</v>
      </c>
      <c r="C12" s="378">
        <v>0</v>
      </c>
      <c r="D12" s="378">
        <v>0</v>
      </c>
      <c r="E12" s="378">
        <v>0</v>
      </c>
      <c r="F12" s="378">
        <v>0</v>
      </c>
      <c r="G12" s="378">
        <v>0</v>
      </c>
      <c r="H12" s="378">
        <v>0</v>
      </c>
      <c r="I12" s="378">
        <v>0</v>
      </c>
      <c r="J12" s="378">
        <v>0</v>
      </c>
      <c r="K12" s="378">
        <v>0</v>
      </c>
      <c r="L12" s="378">
        <v>0</v>
      </c>
      <c r="M12" s="378">
        <v>0</v>
      </c>
      <c r="N12" s="378">
        <v>0</v>
      </c>
      <c r="O12" s="378">
        <v>0</v>
      </c>
      <c r="P12" s="378">
        <v>0</v>
      </c>
      <c r="Q12" s="378">
        <v>0</v>
      </c>
      <c r="R12" s="379">
        <v>0</v>
      </c>
      <c r="S12" s="380">
        <f t="shared" si="0"/>
        <v>0</v>
      </c>
    </row>
    <row r="13" spans="1:19" s="381" customFormat="1" x14ac:dyDescent="0.2">
      <c r="A13" s="376">
        <v>6</v>
      </c>
      <c r="B13" s="377" t="s">
        <v>386</v>
      </c>
      <c r="C13" s="378">
        <v>0</v>
      </c>
      <c r="D13" s="378">
        <v>0</v>
      </c>
      <c r="E13" s="378">
        <v>19793834.440000001</v>
      </c>
      <c r="F13" s="378">
        <v>0</v>
      </c>
      <c r="G13" s="378">
        <v>0</v>
      </c>
      <c r="H13" s="378">
        <v>0</v>
      </c>
      <c r="I13" s="378">
        <v>2572014.5899999994</v>
      </c>
      <c r="J13" s="378">
        <v>0</v>
      </c>
      <c r="K13" s="378">
        <v>0</v>
      </c>
      <c r="L13" s="378">
        <v>0</v>
      </c>
      <c r="M13" s="378">
        <v>3351467.3000000003</v>
      </c>
      <c r="N13" s="378">
        <v>0</v>
      </c>
      <c r="O13" s="378">
        <v>0</v>
      </c>
      <c r="P13" s="378">
        <v>0</v>
      </c>
      <c r="Q13" s="378">
        <v>0</v>
      </c>
      <c r="R13" s="379">
        <v>0</v>
      </c>
      <c r="S13" s="380">
        <f t="shared" si="0"/>
        <v>8596241.4830000009</v>
      </c>
    </row>
    <row r="14" spans="1:19" s="381" customFormat="1" x14ac:dyDescent="0.2">
      <c r="A14" s="376">
        <v>7</v>
      </c>
      <c r="B14" s="377" t="s">
        <v>387</v>
      </c>
      <c r="C14" s="378">
        <v>0</v>
      </c>
      <c r="D14" s="378">
        <v>0</v>
      </c>
      <c r="E14" s="378">
        <v>0</v>
      </c>
      <c r="F14" s="378">
        <v>0</v>
      </c>
      <c r="G14" s="378">
        <v>0</v>
      </c>
      <c r="H14" s="378">
        <v>0</v>
      </c>
      <c r="I14" s="378">
        <v>0</v>
      </c>
      <c r="J14" s="378">
        <v>0</v>
      </c>
      <c r="K14" s="378">
        <v>0</v>
      </c>
      <c r="L14" s="378">
        <v>0</v>
      </c>
      <c r="M14" s="378">
        <v>453818561.23000157</v>
      </c>
      <c r="N14" s="378">
        <v>28768113.194999993</v>
      </c>
      <c r="O14" s="378">
        <v>0</v>
      </c>
      <c r="P14" s="378">
        <v>0</v>
      </c>
      <c r="Q14" s="378">
        <v>0</v>
      </c>
      <c r="R14" s="379">
        <v>0</v>
      </c>
      <c r="S14" s="380">
        <f t="shared" si="0"/>
        <v>482586674.42500156</v>
      </c>
    </row>
    <row r="15" spans="1:19" s="381" customFormat="1" x14ac:dyDescent="0.2">
      <c r="A15" s="376">
        <v>8</v>
      </c>
      <c r="B15" s="377" t="s">
        <v>388</v>
      </c>
      <c r="C15" s="378">
        <v>0</v>
      </c>
      <c r="D15" s="378">
        <v>0</v>
      </c>
      <c r="E15" s="378">
        <v>0</v>
      </c>
      <c r="F15" s="378">
        <v>0</v>
      </c>
      <c r="G15" s="378">
        <v>0</v>
      </c>
      <c r="H15" s="378">
        <v>0</v>
      </c>
      <c r="I15" s="378">
        <v>0</v>
      </c>
      <c r="J15" s="378">
        <v>0</v>
      </c>
      <c r="K15" s="378">
        <v>272727893.78999937</v>
      </c>
      <c r="L15" s="378">
        <v>7203906.1569999969</v>
      </c>
      <c r="M15" s="378">
        <v>0</v>
      </c>
      <c r="N15" s="378">
        <v>0</v>
      </c>
      <c r="O15" s="378">
        <v>0</v>
      </c>
      <c r="P15" s="378">
        <v>0</v>
      </c>
      <c r="Q15" s="378">
        <v>0</v>
      </c>
      <c r="R15" s="379">
        <v>0</v>
      </c>
      <c r="S15" s="380">
        <f t="shared" si="0"/>
        <v>209948849.96024954</v>
      </c>
    </row>
    <row r="16" spans="1:19" s="381" customFormat="1" x14ac:dyDescent="0.2">
      <c r="A16" s="376">
        <v>9</v>
      </c>
      <c r="B16" s="377" t="s">
        <v>389</v>
      </c>
      <c r="C16" s="378">
        <v>0</v>
      </c>
      <c r="D16" s="378">
        <v>0</v>
      </c>
      <c r="E16" s="378">
        <v>0</v>
      </c>
      <c r="F16" s="378">
        <v>0</v>
      </c>
      <c r="G16" s="378">
        <v>122765557.20000011</v>
      </c>
      <c r="H16" s="378">
        <v>829258.96</v>
      </c>
      <c r="I16" s="378">
        <v>0</v>
      </c>
      <c r="J16" s="378">
        <v>0</v>
      </c>
      <c r="K16" s="378">
        <v>0</v>
      </c>
      <c r="L16" s="378">
        <v>0</v>
      </c>
      <c r="M16" s="378">
        <v>0</v>
      </c>
      <c r="N16" s="378">
        <v>0</v>
      </c>
      <c r="O16" s="378">
        <v>0</v>
      </c>
      <c r="P16" s="378">
        <v>0</v>
      </c>
      <c r="Q16" s="378">
        <v>0</v>
      </c>
      <c r="R16" s="379">
        <v>0</v>
      </c>
      <c r="S16" s="380">
        <f t="shared" si="0"/>
        <v>43258185.656000033</v>
      </c>
    </row>
    <row r="17" spans="1:19" s="381" customFormat="1" x14ac:dyDescent="0.2">
      <c r="A17" s="376">
        <v>10</v>
      </c>
      <c r="B17" s="377" t="s">
        <v>390</v>
      </c>
      <c r="C17" s="378">
        <v>0</v>
      </c>
      <c r="D17" s="378">
        <v>0</v>
      </c>
      <c r="E17" s="378">
        <v>0</v>
      </c>
      <c r="F17" s="378">
        <v>0</v>
      </c>
      <c r="G17" s="378">
        <v>0</v>
      </c>
      <c r="H17" s="378">
        <v>0</v>
      </c>
      <c r="I17" s="378">
        <v>2956663.209999999</v>
      </c>
      <c r="J17" s="378">
        <v>0</v>
      </c>
      <c r="K17" s="378">
        <v>0</v>
      </c>
      <c r="L17" s="378">
        <v>0</v>
      </c>
      <c r="M17" s="378">
        <v>6122968.1699999925</v>
      </c>
      <c r="N17" s="378">
        <v>0</v>
      </c>
      <c r="O17" s="378">
        <v>61088.109999999993</v>
      </c>
      <c r="P17" s="378">
        <v>0</v>
      </c>
      <c r="Q17" s="378">
        <v>0</v>
      </c>
      <c r="R17" s="379">
        <v>0</v>
      </c>
      <c r="S17" s="380">
        <f t="shared" si="0"/>
        <v>7692931.939999992</v>
      </c>
    </row>
    <row r="18" spans="1:19" s="381" customFormat="1" x14ac:dyDescent="0.2">
      <c r="A18" s="376">
        <v>11</v>
      </c>
      <c r="B18" s="377" t="s">
        <v>391</v>
      </c>
      <c r="C18" s="378">
        <v>0</v>
      </c>
      <c r="D18" s="378">
        <v>0</v>
      </c>
      <c r="E18" s="378">
        <v>0</v>
      </c>
      <c r="F18" s="378">
        <v>0</v>
      </c>
      <c r="G18" s="378">
        <v>0</v>
      </c>
      <c r="H18" s="378">
        <v>0</v>
      </c>
      <c r="I18" s="378">
        <v>0</v>
      </c>
      <c r="J18" s="378">
        <v>0</v>
      </c>
      <c r="K18" s="378">
        <v>0</v>
      </c>
      <c r="L18" s="378">
        <v>0</v>
      </c>
      <c r="M18" s="378">
        <v>37462488.98999998</v>
      </c>
      <c r="N18" s="378">
        <v>0</v>
      </c>
      <c r="O18" s="378">
        <v>8652552.2700000778</v>
      </c>
      <c r="P18" s="378">
        <v>0</v>
      </c>
      <c r="Q18" s="378">
        <v>0</v>
      </c>
      <c r="R18" s="379">
        <v>0</v>
      </c>
      <c r="S18" s="380">
        <f t="shared" si="0"/>
        <v>50441317.3950001</v>
      </c>
    </row>
    <row r="19" spans="1:19" s="381" customFormat="1" x14ac:dyDescent="0.2">
      <c r="A19" s="376">
        <v>12</v>
      </c>
      <c r="B19" s="377" t="s">
        <v>392</v>
      </c>
      <c r="C19" s="378">
        <v>0</v>
      </c>
      <c r="D19" s="378">
        <v>0</v>
      </c>
      <c r="E19" s="378">
        <v>0</v>
      </c>
      <c r="F19" s="378">
        <v>0</v>
      </c>
      <c r="G19" s="378">
        <v>0</v>
      </c>
      <c r="H19" s="378">
        <v>0</v>
      </c>
      <c r="I19" s="378">
        <v>0</v>
      </c>
      <c r="J19" s="378">
        <v>0</v>
      </c>
      <c r="K19" s="378">
        <v>0</v>
      </c>
      <c r="L19" s="378">
        <v>0</v>
      </c>
      <c r="M19" s="378">
        <v>0</v>
      </c>
      <c r="N19" s="378">
        <v>0</v>
      </c>
      <c r="O19" s="378">
        <v>0</v>
      </c>
      <c r="P19" s="378">
        <v>0</v>
      </c>
      <c r="Q19" s="378">
        <v>0</v>
      </c>
      <c r="R19" s="379">
        <v>0</v>
      </c>
      <c r="S19" s="380">
        <f t="shared" si="0"/>
        <v>0</v>
      </c>
    </row>
    <row r="20" spans="1:19" s="381" customFormat="1" x14ac:dyDescent="0.2">
      <c r="A20" s="376">
        <v>13</v>
      </c>
      <c r="B20" s="377" t="s">
        <v>393</v>
      </c>
      <c r="C20" s="378">
        <v>0</v>
      </c>
      <c r="D20" s="378">
        <v>0</v>
      </c>
      <c r="E20" s="378">
        <v>0</v>
      </c>
      <c r="F20" s="378">
        <v>0</v>
      </c>
      <c r="G20" s="378">
        <v>0</v>
      </c>
      <c r="H20" s="378">
        <v>0</v>
      </c>
      <c r="I20" s="378">
        <v>0</v>
      </c>
      <c r="J20" s="378">
        <v>0</v>
      </c>
      <c r="K20" s="378">
        <v>0</v>
      </c>
      <c r="L20" s="378">
        <v>0</v>
      </c>
      <c r="M20" s="378">
        <v>0</v>
      </c>
      <c r="N20" s="378">
        <v>0</v>
      </c>
      <c r="O20" s="378">
        <v>0</v>
      </c>
      <c r="P20" s="378">
        <v>0</v>
      </c>
      <c r="Q20" s="378">
        <v>0</v>
      </c>
      <c r="R20" s="379">
        <v>0</v>
      </c>
      <c r="S20" s="380">
        <f t="shared" si="0"/>
        <v>0</v>
      </c>
    </row>
    <row r="21" spans="1:19" s="381" customFormat="1" x14ac:dyDescent="0.2">
      <c r="A21" s="376">
        <v>14</v>
      </c>
      <c r="B21" s="377" t="s">
        <v>394</v>
      </c>
      <c r="C21" s="378">
        <v>43580224.990000002</v>
      </c>
      <c r="D21" s="378">
        <v>0</v>
      </c>
      <c r="E21" s="378">
        <v>192747.15999999997</v>
      </c>
      <c r="F21" s="378">
        <v>0</v>
      </c>
      <c r="G21" s="378">
        <v>0</v>
      </c>
      <c r="H21" s="378">
        <v>0</v>
      </c>
      <c r="I21" s="378">
        <v>0</v>
      </c>
      <c r="J21" s="378">
        <v>0</v>
      </c>
      <c r="K21" s="378">
        <v>0</v>
      </c>
      <c r="L21" s="378">
        <v>0</v>
      </c>
      <c r="M21" s="378">
        <v>30910530.60999997</v>
      </c>
      <c r="N21" s="378">
        <v>0</v>
      </c>
      <c r="O21" s="378">
        <v>0</v>
      </c>
      <c r="P21" s="378">
        <v>0</v>
      </c>
      <c r="Q21" s="378">
        <v>0</v>
      </c>
      <c r="R21" s="379">
        <v>0</v>
      </c>
      <c r="S21" s="380">
        <f t="shared" si="0"/>
        <v>30949080.04199997</v>
      </c>
    </row>
    <row r="22" spans="1:19" ht="13.5" thickBot="1" x14ac:dyDescent="0.25">
      <c r="A22" s="382"/>
      <c r="B22" s="383" t="s">
        <v>173</v>
      </c>
      <c r="C22" s="384">
        <f>SUM(C8:C21)</f>
        <v>145193633.91999999</v>
      </c>
      <c r="D22" s="384">
        <f t="shared" ref="D22:S22" si="1">SUM(D8:D21)</f>
        <v>0</v>
      </c>
      <c r="E22" s="384">
        <f t="shared" si="1"/>
        <v>19986581.600000001</v>
      </c>
      <c r="F22" s="384">
        <f t="shared" si="1"/>
        <v>0</v>
      </c>
      <c r="G22" s="384">
        <f t="shared" si="1"/>
        <v>122765557.20000011</v>
      </c>
      <c r="H22" s="384">
        <f t="shared" si="1"/>
        <v>829258.96</v>
      </c>
      <c r="I22" s="384">
        <f t="shared" si="1"/>
        <v>5528677.7999999989</v>
      </c>
      <c r="J22" s="384">
        <f t="shared" si="1"/>
        <v>0</v>
      </c>
      <c r="K22" s="384">
        <f t="shared" si="1"/>
        <v>272727893.78999937</v>
      </c>
      <c r="L22" s="384">
        <f t="shared" si="1"/>
        <v>7203906.1569999969</v>
      </c>
      <c r="M22" s="384">
        <f t="shared" si="1"/>
        <v>682623361.92000151</v>
      </c>
      <c r="N22" s="384">
        <f t="shared" si="1"/>
        <v>28768113.194999993</v>
      </c>
      <c r="O22" s="384">
        <f t="shared" si="1"/>
        <v>8713640.3800000772</v>
      </c>
      <c r="P22" s="384">
        <f t="shared" si="1"/>
        <v>0</v>
      </c>
      <c r="Q22" s="384">
        <f t="shared" si="1"/>
        <v>0</v>
      </c>
      <c r="R22" s="384">
        <f t="shared" si="1"/>
        <v>0</v>
      </c>
      <c r="S22" s="385">
        <f t="shared" si="1"/>
        <v>984430626.52125108</v>
      </c>
    </row>
    <row r="24" spans="1:19" x14ac:dyDescent="0.2">
      <c r="S24" s="191"/>
    </row>
    <row r="25" spans="1:19" x14ac:dyDescent="0.2">
      <c r="N25" s="386"/>
      <c r="S25" s="191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zoomScale="80" zoomScaleNormal="80" workbookViewId="0">
      <pane xSplit="2" ySplit="6" topLeftCell="Q7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ColWidth="9.140625" defaultRowHeight="12.75" x14ac:dyDescent="0.2"/>
  <cols>
    <col min="1" max="1" width="10.5703125" style="77" bestFit="1" customWidth="1"/>
    <col min="2" max="2" width="63.7109375" style="77" bestFit="1" customWidth="1"/>
    <col min="3" max="3" width="19" style="77" customWidth="1"/>
    <col min="4" max="4" width="19.5703125" style="77" customWidth="1"/>
    <col min="5" max="5" width="31.140625" style="77" customWidth="1"/>
    <col min="6" max="6" width="29.140625" style="77" customWidth="1"/>
    <col min="7" max="7" width="28.5703125" style="77" customWidth="1"/>
    <col min="8" max="8" width="26.42578125" style="77" customWidth="1"/>
    <col min="9" max="9" width="23.7109375" style="77" customWidth="1"/>
    <col min="10" max="10" width="21.5703125" style="77" customWidth="1"/>
    <col min="11" max="11" width="15.7109375" style="77" customWidth="1"/>
    <col min="12" max="12" width="13.28515625" style="77" customWidth="1"/>
    <col min="13" max="13" width="20.85546875" style="77" customWidth="1"/>
    <col min="14" max="14" width="19.28515625" style="77" customWidth="1"/>
    <col min="15" max="15" width="18.42578125" style="77" customWidth="1"/>
    <col min="16" max="16" width="19" style="77" customWidth="1"/>
    <col min="17" max="17" width="20.28515625" style="77" customWidth="1"/>
    <col min="18" max="18" width="18" style="77" customWidth="1"/>
    <col min="19" max="19" width="36" style="77" customWidth="1"/>
    <col min="20" max="20" width="26.140625" style="77" customWidth="1"/>
    <col min="21" max="21" width="24.85546875" style="77" customWidth="1"/>
    <col min="22" max="22" width="20" style="77" customWidth="1"/>
    <col min="23" max="16384" width="9.140625" style="387"/>
  </cols>
  <sheetData>
    <row r="1" spans="1:22" x14ac:dyDescent="0.2">
      <c r="A1" s="76" t="s">
        <v>30</v>
      </c>
      <c r="B1" s="21" t="str">
        <f>Info!C2</f>
        <v>Terabank</v>
      </c>
    </row>
    <row r="2" spans="1:22" x14ac:dyDescent="0.2">
      <c r="A2" s="76" t="s">
        <v>31</v>
      </c>
      <c r="B2" s="22">
        <v>44196</v>
      </c>
    </row>
    <row r="4" spans="1:22" ht="13.5" thickBot="1" x14ac:dyDescent="0.25">
      <c r="A4" s="77" t="s">
        <v>395</v>
      </c>
      <c r="B4" s="271" t="s">
        <v>396</v>
      </c>
      <c r="V4" s="332" t="s">
        <v>69</v>
      </c>
    </row>
    <row r="5" spans="1:22" ht="12.75" customHeight="1" x14ac:dyDescent="0.2">
      <c r="A5" s="388"/>
      <c r="B5" s="389"/>
      <c r="C5" s="572" t="s">
        <v>397</v>
      </c>
      <c r="D5" s="573"/>
      <c r="E5" s="573"/>
      <c r="F5" s="573"/>
      <c r="G5" s="573"/>
      <c r="H5" s="573"/>
      <c r="I5" s="573"/>
      <c r="J5" s="573"/>
      <c r="K5" s="573"/>
      <c r="L5" s="574"/>
      <c r="M5" s="575" t="s">
        <v>398</v>
      </c>
      <c r="N5" s="576"/>
      <c r="O5" s="576"/>
      <c r="P5" s="576"/>
      <c r="Q5" s="576"/>
      <c r="R5" s="576"/>
      <c r="S5" s="577"/>
      <c r="T5" s="578" t="s">
        <v>399</v>
      </c>
      <c r="U5" s="578" t="s">
        <v>400</v>
      </c>
      <c r="V5" s="580" t="s">
        <v>401</v>
      </c>
    </row>
    <row r="6" spans="1:22" s="397" customFormat="1" ht="102" x14ac:dyDescent="0.25">
      <c r="A6" s="251"/>
      <c r="B6" s="390"/>
      <c r="C6" s="391" t="s">
        <v>402</v>
      </c>
      <c r="D6" s="392" t="s">
        <v>403</v>
      </c>
      <c r="E6" s="393" t="s">
        <v>404</v>
      </c>
      <c r="F6" s="393" t="s">
        <v>405</v>
      </c>
      <c r="G6" s="392" t="s">
        <v>406</v>
      </c>
      <c r="H6" s="392" t="s">
        <v>407</v>
      </c>
      <c r="I6" s="392" t="s">
        <v>408</v>
      </c>
      <c r="J6" s="392" t="s">
        <v>409</v>
      </c>
      <c r="K6" s="394" t="s">
        <v>410</v>
      </c>
      <c r="L6" s="395" t="s">
        <v>411</v>
      </c>
      <c r="M6" s="391" t="s">
        <v>412</v>
      </c>
      <c r="N6" s="394" t="s">
        <v>413</v>
      </c>
      <c r="O6" s="394" t="s">
        <v>414</v>
      </c>
      <c r="P6" s="394" t="s">
        <v>415</v>
      </c>
      <c r="Q6" s="394" t="s">
        <v>416</v>
      </c>
      <c r="R6" s="394" t="s">
        <v>417</v>
      </c>
      <c r="S6" s="396" t="s">
        <v>418</v>
      </c>
      <c r="T6" s="579"/>
      <c r="U6" s="579"/>
      <c r="V6" s="581"/>
    </row>
    <row r="7" spans="1:22" s="404" customFormat="1" x14ac:dyDescent="0.2">
      <c r="A7" s="398">
        <v>1</v>
      </c>
      <c r="B7" s="377" t="s">
        <v>381</v>
      </c>
      <c r="C7" s="399">
        <v>0</v>
      </c>
      <c r="D7" s="400">
        <v>0</v>
      </c>
      <c r="E7" s="400">
        <v>0</v>
      </c>
      <c r="F7" s="400">
        <v>0</v>
      </c>
      <c r="G7" s="400">
        <v>0</v>
      </c>
      <c r="H7" s="400">
        <v>0</v>
      </c>
      <c r="I7" s="400">
        <v>0</v>
      </c>
      <c r="J7" s="400">
        <v>0</v>
      </c>
      <c r="K7" s="400">
        <v>0</v>
      </c>
      <c r="L7" s="401">
        <v>0</v>
      </c>
      <c r="M7" s="399">
        <v>0</v>
      </c>
      <c r="N7" s="400">
        <v>0</v>
      </c>
      <c r="O7" s="400">
        <v>0</v>
      </c>
      <c r="P7" s="400">
        <v>0</v>
      </c>
      <c r="Q7" s="400">
        <v>0</v>
      </c>
      <c r="R7" s="400">
        <v>0</v>
      </c>
      <c r="S7" s="401">
        <v>0</v>
      </c>
      <c r="T7" s="402">
        <v>0</v>
      </c>
      <c r="U7" s="402">
        <v>0</v>
      </c>
      <c r="V7" s="403">
        <f>SUM(C7:S7)</f>
        <v>0</v>
      </c>
    </row>
    <row r="8" spans="1:22" s="404" customFormat="1" x14ac:dyDescent="0.2">
      <c r="A8" s="398">
        <v>2</v>
      </c>
      <c r="B8" s="377" t="s">
        <v>382</v>
      </c>
      <c r="C8" s="399">
        <v>0</v>
      </c>
      <c r="D8" s="400">
        <v>0</v>
      </c>
      <c r="E8" s="400">
        <v>0</v>
      </c>
      <c r="F8" s="400">
        <v>0</v>
      </c>
      <c r="G8" s="400">
        <v>0</v>
      </c>
      <c r="H8" s="400">
        <v>0</v>
      </c>
      <c r="I8" s="400">
        <v>0</v>
      </c>
      <c r="J8" s="400">
        <v>0</v>
      </c>
      <c r="K8" s="400">
        <v>0</v>
      </c>
      <c r="L8" s="401">
        <v>0</v>
      </c>
      <c r="M8" s="399">
        <v>0</v>
      </c>
      <c r="N8" s="400">
        <v>0</v>
      </c>
      <c r="O8" s="400">
        <v>0</v>
      </c>
      <c r="P8" s="400">
        <v>0</v>
      </c>
      <c r="Q8" s="400">
        <v>0</v>
      </c>
      <c r="R8" s="400">
        <v>0</v>
      </c>
      <c r="S8" s="401">
        <v>0</v>
      </c>
      <c r="T8" s="402">
        <v>0</v>
      </c>
      <c r="U8" s="402">
        <v>0</v>
      </c>
      <c r="V8" s="403">
        <f t="shared" ref="V8:V20" si="0">SUM(C8:S8)</f>
        <v>0</v>
      </c>
    </row>
    <row r="9" spans="1:22" s="404" customFormat="1" x14ac:dyDescent="0.2">
      <c r="A9" s="398">
        <v>3</v>
      </c>
      <c r="B9" s="377" t="s">
        <v>419</v>
      </c>
      <c r="C9" s="399">
        <v>0</v>
      </c>
      <c r="D9" s="400">
        <v>0</v>
      </c>
      <c r="E9" s="400">
        <v>0</v>
      </c>
      <c r="F9" s="400">
        <v>0</v>
      </c>
      <c r="G9" s="400">
        <v>0</v>
      </c>
      <c r="H9" s="400">
        <v>0</v>
      </c>
      <c r="I9" s="400">
        <v>0</v>
      </c>
      <c r="J9" s="400">
        <v>0</v>
      </c>
      <c r="K9" s="400">
        <v>0</v>
      </c>
      <c r="L9" s="401">
        <v>0</v>
      </c>
      <c r="M9" s="399">
        <v>0</v>
      </c>
      <c r="N9" s="400">
        <v>0</v>
      </c>
      <c r="O9" s="400">
        <v>0</v>
      </c>
      <c r="P9" s="400">
        <v>0</v>
      </c>
      <c r="Q9" s="400">
        <v>0</v>
      </c>
      <c r="R9" s="400">
        <v>0</v>
      </c>
      <c r="S9" s="401">
        <v>0</v>
      </c>
      <c r="T9" s="402">
        <v>0</v>
      </c>
      <c r="U9" s="402">
        <v>0</v>
      </c>
      <c r="V9" s="403">
        <f t="shared" si="0"/>
        <v>0</v>
      </c>
    </row>
    <row r="10" spans="1:22" s="404" customFormat="1" x14ac:dyDescent="0.2">
      <c r="A10" s="398">
        <v>4</v>
      </c>
      <c r="B10" s="377" t="s">
        <v>384</v>
      </c>
      <c r="C10" s="399">
        <v>0</v>
      </c>
      <c r="D10" s="400">
        <v>0</v>
      </c>
      <c r="E10" s="400">
        <v>0</v>
      </c>
      <c r="F10" s="400">
        <v>0</v>
      </c>
      <c r="G10" s="400">
        <v>0</v>
      </c>
      <c r="H10" s="400">
        <v>0</v>
      </c>
      <c r="I10" s="400">
        <v>0</v>
      </c>
      <c r="J10" s="400">
        <v>0</v>
      </c>
      <c r="K10" s="400">
        <v>0</v>
      </c>
      <c r="L10" s="401">
        <v>0</v>
      </c>
      <c r="M10" s="399">
        <v>0</v>
      </c>
      <c r="N10" s="400">
        <v>0</v>
      </c>
      <c r="O10" s="400">
        <v>0</v>
      </c>
      <c r="P10" s="400">
        <v>0</v>
      </c>
      <c r="Q10" s="400">
        <v>0</v>
      </c>
      <c r="R10" s="400">
        <v>0</v>
      </c>
      <c r="S10" s="401">
        <v>0</v>
      </c>
      <c r="T10" s="402">
        <v>0</v>
      </c>
      <c r="U10" s="402">
        <v>0</v>
      </c>
      <c r="V10" s="403">
        <f t="shared" si="0"/>
        <v>0</v>
      </c>
    </row>
    <row r="11" spans="1:22" s="404" customFormat="1" x14ac:dyDescent="0.2">
      <c r="A11" s="398">
        <v>5</v>
      </c>
      <c r="B11" s="377" t="s">
        <v>385</v>
      </c>
      <c r="C11" s="399">
        <v>0</v>
      </c>
      <c r="D11" s="400">
        <v>0</v>
      </c>
      <c r="E11" s="400">
        <v>0</v>
      </c>
      <c r="F11" s="400">
        <v>0</v>
      </c>
      <c r="G11" s="400">
        <v>0</v>
      </c>
      <c r="H11" s="400">
        <v>0</v>
      </c>
      <c r="I11" s="400">
        <v>0</v>
      </c>
      <c r="J11" s="400">
        <v>0</v>
      </c>
      <c r="K11" s="400">
        <v>0</v>
      </c>
      <c r="L11" s="401">
        <v>0</v>
      </c>
      <c r="M11" s="399">
        <v>0</v>
      </c>
      <c r="N11" s="400">
        <v>0</v>
      </c>
      <c r="O11" s="400">
        <v>0</v>
      </c>
      <c r="P11" s="400">
        <v>0</v>
      </c>
      <c r="Q11" s="400">
        <v>0</v>
      </c>
      <c r="R11" s="400">
        <v>0</v>
      </c>
      <c r="S11" s="401">
        <v>0</v>
      </c>
      <c r="T11" s="402">
        <v>0</v>
      </c>
      <c r="U11" s="402">
        <v>0</v>
      </c>
      <c r="V11" s="403">
        <f t="shared" si="0"/>
        <v>0</v>
      </c>
    </row>
    <row r="12" spans="1:22" s="404" customFormat="1" x14ac:dyDescent="0.2">
      <c r="A12" s="398">
        <v>6</v>
      </c>
      <c r="B12" s="377" t="s">
        <v>386</v>
      </c>
      <c r="C12" s="399">
        <v>0</v>
      </c>
      <c r="D12" s="400">
        <v>0</v>
      </c>
      <c r="E12" s="400">
        <v>0</v>
      </c>
      <c r="F12" s="400">
        <v>0</v>
      </c>
      <c r="G12" s="400">
        <v>0</v>
      </c>
      <c r="H12" s="400">
        <v>0</v>
      </c>
      <c r="I12" s="400">
        <v>0</v>
      </c>
      <c r="J12" s="400">
        <v>0</v>
      </c>
      <c r="K12" s="400">
        <v>0</v>
      </c>
      <c r="L12" s="401">
        <v>0</v>
      </c>
      <c r="M12" s="399">
        <v>0</v>
      </c>
      <c r="N12" s="400">
        <v>0</v>
      </c>
      <c r="O12" s="400">
        <v>0</v>
      </c>
      <c r="P12" s="400">
        <v>0</v>
      </c>
      <c r="Q12" s="400">
        <v>0</v>
      </c>
      <c r="R12" s="400">
        <v>0</v>
      </c>
      <c r="S12" s="401">
        <v>0</v>
      </c>
      <c r="T12" s="402">
        <v>0</v>
      </c>
      <c r="U12" s="402">
        <v>0</v>
      </c>
      <c r="V12" s="403">
        <f t="shared" si="0"/>
        <v>0</v>
      </c>
    </row>
    <row r="13" spans="1:22" s="404" customFormat="1" x14ac:dyDescent="0.2">
      <c r="A13" s="398">
        <v>7</v>
      </c>
      <c r="B13" s="377" t="s">
        <v>387</v>
      </c>
      <c r="C13" s="399">
        <v>0</v>
      </c>
      <c r="D13" s="400">
        <v>43061983.945000008</v>
      </c>
      <c r="E13" s="400">
        <v>0</v>
      </c>
      <c r="F13" s="400">
        <v>0</v>
      </c>
      <c r="G13" s="400">
        <v>0</v>
      </c>
      <c r="H13" s="400">
        <v>0</v>
      </c>
      <c r="I13" s="400">
        <v>0</v>
      </c>
      <c r="J13" s="400">
        <v>0</v>
      </c>
      <c r="K13" s="400">
        <v>0</v>
      </c>
      <c r="L13" s="401">
        <v>0</v>
      </c>
      <c r="M13" s="399">
        <v>0</v>
      </c>
      <c r="N13" s="400">
        <v>0</v>
      </c>
      <c r="O13" s="400">
        <v>0</v>
      </c>
      <c r="P13" s="400">
        <v>0</v>
      </c>
      <c r="Q13" s="400">
        <v>0</v>
      </c>
      <c r="R13" s="400">
        <v>0</v>
      </c>
      <c r="S13" s="401">
        <v>0</v>
      </c>
      <c r="T13" s="402">
        <v>32790625.460000005</v>
      </c>
      <c r="U13" s="402">
        <v>10271358.485000001</v>
      </c>
      <c r="V13" s="403">
        <f t="shared" si="0"/>
        <v>43061983.945000008</v>
      </c>
    </row>
    <row r="14" spans="1:22" s="404" customFormat="1" x14ac:dyDescent="0.2">
      <c r="A14" s="398">
        <v>8</v>
      </c>
      <c r="B14" s="377" t="s">
        <v>388</v>
      </c>
      <c r="C14" s="399">
        <v>0</v>
      </c>
      <c r="D14" s="400">
        <v>4031155.0852500014</v>
      </c>
      <c r="E14" s="400">
        <v>0</v>
      </c>
      <c r="F14" s="400">
        <v>0</v>
      </c>
      <c r="G14" s="400">
        <v>0</v>
      </c>
      <c r="H14" s="400">
        <v>0</v>
      </c>
      <c r="I14" s="400">
        <v>0</v>
      </c>
      <c r="J14" s="400">
        <v>0</v>
      </c>
      <c r="K14" s="400">
        <v>0</v>
      </c>
      <c r="L14" s="401">
        <v>0</v>
      </c>
      <c r="M14" s="399">
        <v>0</v>
      </c>
      <c r="N14" s="400">
        <v>0</v>
      </c>
      <c r="O14" s="400">
        <v>0</v>
      </c>
      <c r="P14" s="400">
        <v>0</v>
      </c>
      <c r="Q14" s="400">
        <v>0</v>
      </c>
      <c r="R14" s="400">
        <v>0</v>
      </c>
      <c r="S14" s="401">
        <v>0</v>
      </c>
      <c r="T14" s="402">
        <v>2693709.8550000014</v>
      </c>
      <c r="U14" s="402">
        <v>1337445.23025</v>
      </c>
      <c r="V14" s="403">
        <f t="shared" si="0"/>
        <v>4031155.0852500014</v>
      </c>
    </row>
    <row r="15" spans="1:22" s="404" customFormat="1" x14ac:dyDescent="0.2">
      <c r="A15" s="398">
        <v>9</v>
      </c>
      <c r="B15" s="377" t="s">
        <v>389</v>
      </c>
      <c r="C15" s="399">
        <v>0</v>
      </c>
      <c r="D15" s="400">
        <v>0</v>
      </c>
      <c r="E15" s="400">
        <v>0</v>
      </c>
      <c r="F15" s="400">
        <v>0</v>
      </c>
      <c r="G15" s="400">
        <v>0</v>
      </c>
      <c r="H15" s="400">
        <v>0</v>
      </c>
      <c r="I15" s="400">
        <v>0</v>
      </c>
      <c r="J15" s="400">
        <v>0</v>
      </c>
      <c r="K15" s="400">
        <v>0</v>
      </c>
      <c r="L15" s="401">
        <v>0</v>
      </c>
      <c r="M15" s="399">
        <v>0</v>
      </c>
      <c r="N15" s="400">
        <v>0</v>
      </c>
      <c r="O15" s="400">
        <v>0</v>
      </c>
      <c r="P15" s="400">
        <v>0</v>
      </c>
      <c r="Q15" s="400">
        <v>0</v>
      </c>
      <c r="R15" s="400">
        <v>0</v>
      </c>
      <c r="S15" s="401">
        <v>0</v>
      </c>
      <c r="T15" s="402">
        <v>0</v>
      </c>
      <c r="U15" s="402">
        <v>0</v>
      </c>
      <c r="V15" s="403">
        <f t="shared" si="0"/>
        <v>0</v>
      </c>
    </row>
    <row r="16" spans="1:22" s="404" customFormat="1" x14ac:dyDescent="0.2">
      <c r="A16" s="398">
        <v>10</v>
      </c>
      <c r="B16" s="377" t="s">
        <v>390</v>
      </c>
      <c r="C16" s="399">
        <v>0</v>
      </c>
      <c r="D16" s="400">
        <v>10</v>
      </c>
      <c r="E16" s="400">
        <v>0</v>
      </c>
      <c r="F16" s="400">
        <v>0</v>
      </c>
      <c r="G16" s="400">
        <v>0</v>
      </c>
      <c r="H16" s="400">
        <v>0</v>
      </c>
      <c r="I16" s="400">
        <v>0</v>
      </c>
      <c r="J16" s="400">
        <v>0</v>
      </c>
      <c r="K16" s="400">
        <v>0</v>
      </c>
      <c r="L16" s="401">
        <v>0</v>
      </c>
      <c r="M16" s="399">
        <v>0</v>
      </c>
      <c r="N16" s="400">
        <v>0</v>
      </c>
      <c r="O16" s="400">
        <v>0</v>
      </c>
      <c r="P16" s="400">
        <v>0</v>
      </c>
      <c r="Q16" s="400">
        <v>0</v>
      </c>
      <c r="R16" s="400">
        <v>0</v>
      </c>
      <c r="S16" s="401">
        <v>0</v>
      </c>
      <c r="T16" s="402">
        <v>10</v>
      </c>
      <c r="U16" s="402">
        <v>0</v>
      </c>
      <c r="V16" s="403">
        <f t="shared" si="0"/>
        <v>10</v>
      </c>
    </row>
    <row r="17" spans="1:22" s="404" customFormat="1" x14ac:dyDescent="0.2">
      <c r="A17" s="398">
        <v>11</v>
      </c>
      <c r="B17" s="377" t="s">
        <v>391</v>
      </c>
      <c r="C17" s="399">
        <v>0</v>
      </c>
      <c r="D17" s="400">
        <v>310926.67000000004</v>
      </c>
      <c r="E17" s="400">
        <v>0</v>
      </c>
      <c r="F17" s="400">
        <v>0</v>
      </c>
      <c r="G17" s="400">
        <v>0</v>
      </c>
      <c r="H17" s="400">
        <v>0</v>
      </c>
      <c r="I17" s="400">
        <v>0</v>
      </c>
      <c r="J17" s="400">
        <v>0</v>
      </c>
      <c r="K17" s="400">
        <v>0</v>
      </c>
      <c r="L17" s="401">
        <v>0</v>
      </c>
      <c r="M17" s="399">
        <v>0</v>
      </c>
      <c r="N17" s="400">
        <v>0</v>
      </c>
      <c r="O17" s="400">
        <v>0</v>
      </c>
      <c r="P17" s="400">
        <v>0</v>
      </c>
      <c r="Q17" s="400">
        <v>0</v>
      </c>
      <c r="R17" s="400">
        <v>0</v>
      </c>
      <c r="S17" s="401">
        <v>0</v>
      </c>
      <c r="T17" s="402">
        <v>310926.67000000004</v>
      </c>
      <c r="U17" s="402">
        <v>0</v>
      </c>
      <c r="V17" s="403">
        <f t="shared" si="0"/>
        <v>310926.67000000004</v>
      </c>
    </row>
    <row r="18" spans="1:22" s="404" customFormat="1" x14ac:dyDescent="0.2">
      <c r="A18" s="398">
        <v>12</v>
      </c>
      <c r="B18" s="377" t="s">
        <v>392</v>
      </c>
      <c r="C18" s="399">
        <v>0</v>
      </c>
      <c r="D18" s="400">
        <v>0</v>
      </c>
      <c r="E18" s="400">
        <v>0</v>
      </c>
      <c r="F18" s="400">
        <v>0</v>
      </c>
      <c r="G18" s="400">
        <v>0</v>
      </c>
      <c r="H18" s="400">
        <v>0</v>
      </c>
      <c r="I18" s="400">
        <v>0</v>
      </c>
      <c r="J18" s="400">
        <v>0</v>
      </c>
      <c r="K18" s="400">
        <v>0</v>
      </c>
      <c r="L18" s="401">
        <v>0</v>
      </c>
      <c r="M18" s="399">
        <v>0</v>
      </c>
      <c r="N18" s="400">
        <v>0</v>
      </c>
      <c r="O18" s="400">
        <v>0</v>
      </c>
      <c r="P18" s="400">
        <v>0</v>
      </c>
      <c r="Q18" s="400">
        <v>0</v>
      </c>
      <c r="R18" s="400">
        <v>0</v>
      </c>
      <c r="S18" s="401">
        <v>0</v>
      </c>
      <c r="T18" s="402">
        <v>0</v>
      </c>
      <c r="U18" s="402">
        <v>0</v>
      </c>
      <c r="V18" s="403">
        <f t="shared" si="0"/>
        <v>0</v>
      </c>
    </row>
    <row r="19" spans="1:22" s="404" customFormat="1" x14ac:dyDescent="0.2">
      <c r="A19" s="398">
        <v>13</v>
      </c>
      <c r="B19" s="377" t="s">
        <v>420</v>
      </c>
      <c r="C19" s="399">
        <v>0</v>
      </c>
      <c r="D19" s="400">
        <v>0</v>
      </c>
      <c r="E19" s="400">
        <v>0</v>
      </c>
      <c r="F19" s="400">
        <v>0</v>
      </c>
      <c r="G19" s="400">
        <v>0</v>
      </c>
      <c r="H19" s="400">
        <v>0</v>
      </c>
      <c r="I19" s="400">
        <v>0</v>
      </c>
      <c r="J19" s="400">
        <v>0</v>
      </c>
      <c r="K19" s="400">
        <v>0</v>
      </c>
      <c r="L19" s="401">
        <v>0</v>
      </c>
      <c r="M19" s="399">
        <v>0</v>
      </c>
      <c r="N19" s="400">
        <v>0</v>
      </c>
      <c r="O19" s="400">
        <v>0</v>
      </c>
      <c r="P19" s="400">
        <v>0</v>
      </c>
      <c r="Q19" s="400">
        <v>0</v>
      </c>
      <c r="R19" s="400">
        <v>0</v>
      </c>
      <c r="S19" s="401">
        <v>0</v>
      </c>
      <c r="T19" s="402">
        <v>0</v>
      </c>
      <c r="U19" s="402">
        <v>0</v>
      </c>
      <c r="V19" s="403">
        <f t="shared" si="0"/>
        <v>0</v>
      </c>
    </row>
    <row r="20" spans="1:22" s="404" customFormat="1" x14ac:dyDescent="0.2">
      <c r="A20" s="398">
        <v>14</v>
      </c>
      <c r="B20" s="377" t="s">
        <v>394</v>
      </c>
      <c r="C20" s="399">
        <v>0</v>
      </c>
      <c r="D20" s="400">
        <v>0</v>
      </c>
      <c r="E20" s="400">
        <v>0</v>
      </c>
      <c r="F20" s="400">
        <v>0</v>
      </c>
      <c r="G20" s="400">
        <v>0</v>
      </c>
      <c r="H20" s="400">
        <v>0</v>
      </c>
      <c r="I20" s="400">
        <v>0</v>
      </c>
      <c r="J20" s="400">
        <v>0</v>
      </c>
      <c r="K20" s="400">
        <v>0</v>
      </c>
      <c r="L20" s="401">
        <v>0</v>
      </c>
      <c r="M20" s="399">
        <v>0</v>
      </c>
      <c r="N20" s="400">
        <v>0</v>
      </c>
      <c r="O20" s="400">
        <v>0</v>
      </c>
      <c r="P20" s="400">
        <v>0</v>
      </c>
      <c r="Q20" s="400">
        <v>0</v>
      </c>
      <c r="R20" s="400">
        <v>0</v>
      </c>
      <c r="S20" s="401">
        <v>0</v>
      </c>
      <c r="T20" s="402">
        <v>0</v>
      </c>
      <c r="U20" s="402">
        <v>0</v>
      </c>
      <c r="V20" s="403">
        <f t="shared" si="0"/>
        <v>0</v>
      </c>
    </row>
    <row r="21" spans="1:22" ht="13.5" thickBot="1" x14ac:dyDescent="0.25">
      <c r="A21" s="405"/>
      <c r="B21" s="406" t="s">
        <v>173</v>
      </c>
      <c r="C21" s="407">
        <f>SUM(C7:C20)</f>
        <v>0</v>
      </c>
      <c r="D21" s="408">
        <f t="shared" ref="D21:V21" si="1">SUM(D7:D20)</f>
        <v>47404075.700250015</v>
      </c>
      <c r="E21" s="408">
        <f t="shared" si="1"/>
        <v>0</v>
      </c>
      <c r="F21" s="408">
        <f t="shared" si="1"/>
        <v>0</v>
      </c>
      <c r="G21" s="408">
        <f t="shared" si="1"/>
        <v>0</v>
      </c>
      <c r="H21" s="408">
        <f t="shared" si="1"/>
        <v>0</v>
      </c>
      <c r="I21" s="408">
        <f t="shared" si="1"/>
        <v>0</v>
      </c>
      <c r="J21" s="408">
        <f t="shared" si="1"/>
        <v>0</v>
      </c>
      <c r="K21" s="408">
        <f t="shared" si="1"/>
        <v>0</v>
      </c>
      <c r="L21" s="409">
        <f t="shared" si="1"/>
        <v>0</v>
      </c>
      <c r="M21" s="407">
        <f t="shared" si="1"/>
        <v>0</v>
      </c>
      <c r="N21" s="408">
        <f t="shared" si="1"/>
        <v>0</v>
      </c>
      <c r="O21" s="408">
        <f t="shared" si="1"/>
        <v>0</v>
      </c>
      <c r="P21" s="408">
        <f t="shared" si="1"/>
        <v>0</v>
      </c>
      <c r="Q21" s="408">
        <f t="shared" si="1"/>
        <v>0</v>
      </c>
      <c r="R21" s="408">
        <f t="shared" si="1"/>
        <v>0</v>
      </c>
      <c r="S21" s="409">
        <f>SUM(S7:S20)</f>
        <v>0</v>
      </c>
      <c r="T21" s="409">
        <f>SUM(T7:T20)</f>
        <v>35795271.985000007</v>
      </c>
      <c r="U21" s="409">
        <f>SUM(U7:U20)</f>
        <v>11608803.71525</v>
      </c>
      <c r="V21" s="410">
        <f t="shared" si="1"/>
        <v>47404075.700250015</v>
      </c>
    </row>
    <row r="24" spans="1:22" x14ac:dyDescent="0.2">
      <c r="A24" s="411"/>
      <c r="B24" s="411"/>
      <c r="C24" s="412"/>
      <c r="D24" s="412"/>
      <c r="E24" s="412"/>
    </row>
    <row r="25" spans="1:22" x14ac:dyDescent="0.2">
      <c r="A25" s="413"/>
      <c r="B25" s="413"/>
      <c r="C25" s="411"/>
      <c r="D25" s="412"/>
      <c r="E25" s="412"/>
    </row>
    <row r="26" spans="1:22" x14ac:dyDescent="0.2">
      <c r="A26" s="413"/>
      <c r="B26" s="414"/>
      <c r="C26" s="411"/>
      <c r="D26" s="412"/>
      <c r="E26" s="412"/>
    </row>
    <row r="27" spans="1:22" x14ac:dyDescent="0.2">
      <c r="A27" s="413"/>
      <c r="B27" s="413"/>
      <c r="C27" s="411"/>
      <c r="D27" s="412"/>
      <c r="E27" s="412"/>
    </row>
    <row r="28" spans="1:22" x14ac:dyDescent="0.2">
      <c r="A28" s="413"/>
      <c r="B28" s="414"/>
      <c r="C28" s="411"/>
      <c r="D28" s="412"/>
      <c r="E28" s="412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zoomScaleNormal="100" workbookViewId="0">
      <pane xSplit="1" ySplit="7" topLeftCell="C8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ColWidth="9.140625" defaultRowHeight="12.75" x14ac:dyDescent="0.2"/>
  <cols>
    <col min="1" max="1" width="10.5703125" style="77" bestFit="1" customWidth="1"/>
    <col min="2" max="2" width="101.85546875" style="77" customWidth="1"/>
    <col min="3" max="3" width="13.7109375" style="19" customWidth="1"/>
    <col min="4" max="4" width="14.85546875" style="19" bestFit="1" customWidth="1"/>
    <col min="5" max="5" width="17.7109375" style="19" customWidth="1"/>
    <col min="6" max="6" width="15.85546875" style="19" customWidth="1"/>
    <col min="7" max="7" width="17.42578125" style="19" customWidth="1"/>
    <col min="8" max="8" width="15.28515625" style="19" customWidth="1"/>
    <col min="9" max="16384" width="9.140625" style="387"/>
  </cols>
  <sheetData>
    <row r="1" spans="1:9" x14ac:dyDescent="0.2">
      <c r="A1" s="76" t="s">
        <v>30</v>
      </c>
      <c r="B1" s="21" t="str">
        <f>Info!C2</f>
        <v>Terabank</v>
      </c>
    </row>
    <row r="2" spans="1:9" x14ac:dyDescent="0.2">
      <c r="A2" s="76" t="s">
        <v>31</v>
      </c>
      <c r="B2" s="22">
        <v>44196</v>
      </c>
    </row>
    <row r="4" spans="1:9" ht="13.5" thickBot="1" x14ac:dyDescent="0.25">
      <c r="A4" s="76" t="s">
        <v>421</v>
      </c>
      <c r="B4" s="271" t="s">
        <v>422</v>
      </c>
    </row>
    <row r="5" spans="1:9" x14ac:dyDescent="0.2">
      <c r="A5" s="388"/>
      <c r="B5" s="415"/>
      <c r="C5" s="416" t="s">
        <v>256</v>
      </c>
      <c r="D5" s="416" t="s">
        <v>257</v>
      </c>
      <c r="E5" s="416" t="s">
        <v>258</v>
      </c>
      <c r="F5" s="416" t="s">
        <v>363</v>
      </c>
      <c r="G5" s="417" t="s">
        <v>364</v>
      </c>
      <c r="H5" s="418" t="s">
        <v>365</v>
      </c>
      <c r="I5" s="419"/>
    </row>
    <row r="6" spans="1:9" s="419" customFormat="1" ht="12.75" customHeight="1" x14ac:dyDescent="0.2">
      <c r="A6" s="420"/>
      <c r="B6" s="584" t="s">
        <v>423</v>
      </c>
      <c r="C6" s="586" t="s">
        <v>424</v>
      </c>
      <c r="D6" s="588" t="s">
        <v>425</v>
      </c>
      <c r="E6" s="589"/>
      <c r="F6" s="586" t="s">
        <v>426</v>
      </c>
      <c r="G6" s="586" t="s">
        <v>427</v>
      </c>
      <c r="H6" s="582" t="s">
        <v>428</v>
      </c>
    </row>
    <row r="7" spans="1:9" ht="38.25" x14ac:dyDescent="0.2">
      <c r="A7" s="421"/>
      <c r="B7" s="585"/>
      <c r="C7" s="587"/>
      <c r="D7" s="422" t="s">
        <v>429</v>
      </c>
      <c r="E7" s="422" t="s">
        <v>430</v>
      </c>
      <c r="F7" s="587"/>
      <c r="G7" s="587"/>
      <c r="H7" s="583"/>
      <c r="I7" s="419"/>
    </row>
    <row r="8" spans="1:9" x14ac:dyDescent="0.2">
      <c r="A8" s="420">
        <v>1</v>
      </c>
      <c r="B8" s="377" t="s">
        <v>381</v>
      </c>
      <c r="C8" s="423">
        <v>252570754.55000001</v>
      </c>
      <c r="D8" s="424">
        <v>0</v>
      </c>
      <c r="E8" s="423">
        <v>0</v>
      </c>
      <c r="F8" s="423">
        <v>150957345.62</v>
      </c>
      <c r="G8" s="425">
        <v>150957345.62</v>
      </c>
      <c r="H8" s="426">
        <f>IFERROR(G8/(C8+E8),"")</f>
        <v>0.5976833932691753</v>
      </c>
    </row>
    <row r="9" spans="1:9" ht="15" customHeight="1" x14ac:dyDescent="0.2">
      <c r="A9" s="420">
        <v>2</v>
      </c>
      <c r="B9" s="377" t="s">
        <v>382</v>
      </c>
      <c r="C9" s="423">
        <v>0</v>
      </c>
      <c r="D9" s="424">
        <v>0</v>
      </c>
      <c r="E9" s="423">
        <v>0</v>
      </c>
      <c r="F9" s="423">
        <v>0</v>
      </c>
      <c r="G9" s="425">
        <v>0</v>
      </c>
      <c r="H9" s="426" t="str">
        <f t="shared" ref="H9:H21" si="0">IFERROR(G9/(C9+E9),"")</f>
        <v/>
      </c>
    </row>
    <row r="10" spans="1:9" x14ac:dyDescent="0.2">
      <c r="A10" s="420">
        <v>3</v>
      </c>
      <c r="B10" s="377" t="s">
        <v>419</v>
      </c>
      <c r="C10" s="423">
        <v>0</v>
      </c>
      <c r="D10" s="424">
        <v>0</v>
      </c>
      <c r="E10" s="423">
        <v>0</v>
      </c>
      <c r="F10" s="423">
        <v>0</v>
      </c>
      <c r="G10" s="425">
        <v>0</v>
      </c>
      <c r="H10" s="426" t="str">
        <f t="shared" si="0"/>
        <v/>
      </c>
    </row>
    <row r="11" spans="1:9" x14ac:dyDescent="0.2">
      <c r="A11" s="420">
        <v>4</v>
      </c>
      <c r="B11" s="377" t="s">
        <v>384</v>
      </c>
      <c r="C11" s="423">
        <v>0</v>
      </c>
      <c r="D11" s="424">
        <v>0</v>
      </c>
      <c r="E11" s="423">
        <v>0</v>
      </c>
      <c r="F11" s="423">
        <v>0</v>
      </c>
      <c r="G11" s="425">
        <v>0</v>
      </c>
      <c r="H11" s="426" t="str">
        <f t="shared" si="0"/>
        <v/>
      </c>
    </row>
    <row r="12" spans="1:9" x14ac:dyDescent="0.2">
      <c r="A12" s="420">
        <v>5</v>
      </c>
      <c r="B12" s="377" t="s">
        <v>385</v>
      </c>
      <c r="C12" s="423">
        <v>0</v>
      </c>
      <c r="D12" s="424">
        <v>0</v>
      </c>
      <c r="E12" s="423">
        <v>0</v>
      </c>
      <c r="F12" s="423">
        <v>0</v>
      </c>
      <c r="G12" s="425">
        <v>0</v>
      </c>
      <c r="H12" s="426" t="str">
        <f t="shared" si="0"/>
        <v/>
      </c>
    </row>
    <row r="13" spans="1:9" x14ac:dyDescent="0.2">
      <c r="A13" s="420">
        <v>6</v>
      </c>
      <c r="B13" s="377" t="s">
        <v>386</v>
      </c>
      <c r="C13" s="423">
        <v>25717316.330000002</v>
      </c>
      <c r="D13" s="424">
        <v>0</v>
      </c>
      <c r="E13" s="423">
        <v>0</v>
      </c>
      <c r="F13" s="423">
        <v>8596241.4830000009</v>
      </c>
      <c r="G13" s="425">
        <v>8596241.4830000009</v>
      </c>
      <c r="H13" s="426">
        <f t="shared" si="0"/>
        <v>0.33425888505217916</v>
      </c>
    </row>
    <row r="14" spans="1:9" x14ac:dyDescent="0.2">
      <c r="A14" s="420">
        <v>7</v>
      </c>
      <c r="B14" s="377" t="s">
        <v>387</v>
      </c>
      <c r="C14" s="423">
        <v>453818561.23000157</v>
      </c>
      <c r="D14" s="424">
        <v>53407714.550000004</v>
      </c>
      <c r="E14" s="423">
        <v>28768113.194999993</v>
      </c>
      <c r="F14" s="423">
        <v>482586674.42500156</v>
      </c>
      <c r="G14" s="425">
        <v>439524690.48000157</v>
      </c>
      <c r="H14" s="426">
        <f t="shared" si="0"/>
        <v>0.91076839409975829</v>
      </c>
    </row>
    <row r="15" spans="1:9" x14ac:dyDescent="0.2">
      <c r="A15" s="420">
        <v>8</v>
      </c>
      <c r="B15" s="377" t="s">
        <v>388</v>
      </c>
      <c r="C15" s="423">
        <v>272727893.78999937</v>
      </c>
      <c r="D15" s="424">
        <v>15003805.090000005</v>
      </c>
      <c r="E15" s="423">
        <v>7203906.1569999969</v>
      </c>
      <c r="F15" s="423">
        <v>209948849.96024954</v>
      </c>
      <c r="G15" s="425">
        <v>205917694.87499955</v>
      </c>
      <c r="H15" s="426">
        <f t="shared" si="0"/>
        <v>0.73559951000203183</v>
      </c>
    </row>
    <row r="16" spans="1:9" x14ac:dyDescent="0.2">
      <c r="A16" s="420">
        <v>9</v>
      </c>
      <c r="B16" s="377" t="s">
        <v>389</v>
      </c>
      <c r="C16" s="423">
        <v>122765557.20000011</v>
      </c>
      <c r="D16" s="424">
        <v>1439955.59</v>
      </c>
      <c r="E16" s="423">
        <v>829258.96</v>
      </c>
      <c r="F16" s="423">
        <v>43258185.656000033</v>
      </c>
      <c r="G16" s="425">
        <v>43258185.656000033</v>
      </c>
      <c r="H16" s="426">
        <f t="shared" si="0"/>
        <v>0.35</v>
      </c>
    </row>
    <row r="17" spans="1:8" x14ac:dyDescent="0.2">
      <c r="A17" s="420">
        <v>10</v>
      </c>
      <c r="B17" s="377" t="s">
        <v>390</v>
      </c>
      <c r="C17" s="423">
        <v>9140719.4899999909</v>
      </c>
      <c r="D17" s="424">
        <v>0</v>
      </c>
      <c r="E17" s="423">
        <v>0</v>
      </c>
      <c r="F17" s="423">
        <v>7692931.939999992</v>
      </c>
      <c r="G17" s="425">
        <v>7692921.939999992</v>
      </c>
      <c r="H17" s="426">
        <f t="shared" si="0"/>
        <v>0.8416101104968926</v>
      </c>
    </row>
    <row r="18" spans="1:8" x14ac:dyDescent="0.2">
      <c r="A18" s="420">
        <v>11</v>
      </c>
      <c r="B18" s="377" t="s">
        <v>391</v>
      </c>
      <c r="C18" s="423">
        <v>46115041.260000058</v>
      </c>
      <c r="D18" s="424">
        <v>0</v>
      </c>
      <c r="E18" s="423">
        <v>0</v>
      </c>
      <c r="F18" s="423">
        <v>50441317.3950001</v>
      </c>
      <c r="G18" s="425">
        <v>50130390.725000098</v>
      </c>
      <c r="H18" s="426">
        <f t="shared" si="0"/>
        <v>1.0870724465443107</v>
      </c>
    </row>
    <row r="19" spans="1:8" x14ac:dyDescent="0.2">
      <c r="A19" s="420">
        <v>12</v>
      </c>
      <c r="B19" s="377" t="s">
        <v>392</v>
      </c>
      <c r="C19" s="423">
        <v>0</v>
      </c>
      <c r="D19" s="424">
        <v>0</v>
      </c>
      <c r="E19" s="423">
        <v>0</v>
      </c>
      <c r="F19" s="423">
        <v>0</v>
      </c>
      <c r="G19" s="425">
        <v>0</v>
      </c>
      <c r="H19" s="426" t="str">
        <f t="shared" si="0"/>
        <v/>
      </c>
    </row>
    <row r="20" spans="1:8" x14ac:dyDescent="0.2">
      <c r="A20" s="420">
        <v>13</v>
      </c>
      <c r="B20" s="377" t="s">
        <v>393</v>
      </c>
      <c r="C20" s="423">
        <v>0</v>
      </c>
      <c r="D20" s="424">
        <v>0</v>
      </c>
      <c r="E20" s="423">
        <v>0</v>
      </c>
      <c r="F20" s="423">
        <v>0</v>
      </c>
      <c r="G20" s="425">
        <v>0</v>
      </c>
      <c r="H20" s="426" t="str">
        <f t="shared" si="0"/>
        <v/>
      </c>
    </row>
    <row r="21" spans="1:8" x14ac:dyDescent="0.2">
      <c r="A21" s="420">
        <v>14</v>
      </c>
      <c r="B21" s="377" t="s">
        <v>394</v>
      </c>
      <c r="C21" s="423">
        <v>74683502.759999961</v>
      </c>
      <c r="D21" s="424">
        <v>0</v>
      </c>
      <c r="E21" s="423">
        <v>0</v>
      </c>
      <c r="F21" s="423">
        <v>30949080.04199997</v>
      </c>
      <c r="G21" s="425">
        <v>30949080.04199997</v>
      </c>
      <c r="H21" s="426">
        <f t="shared" si="0"/>
        <v>0.41440316667332472</v>
      </c>
    </row>
    <row r="22" spans="1:8" ht="13.5" thickBot="1" x14ac:dyDescent="0.25">
      <c r="A22" s="427"/>
      <c r="B22" s="428" t="s">
        <v>173</v>
      </c>
      <c r="C22" s="384">
        <f>SUM(C8:C21)</f>
        <v>1257539346.6100011</v>
      </c>
      <c r="D22" s="384">
        <f>SUM(D8:D21)</f>
        <v>69851475.230000019</v>
      </c>
      <c r="E22" s="384">
        <f>SUM(E8:E21)</f>
        <v>36801278.311999992</v>
      </c>
      <c r="F22" s="384">
        <f>SUM(F8:F21)</f>
        <v>984430626.52125108</v>
      </c>
      <c r="G22" s="384">
        <f>SUM(G8:G21)</f>
        <v>937026550.82100117</v>
      </c>
      <c r="H22" s="429">
        <f>G22/(C22+E22)</f>
        <v>0.72394123523509724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7"/>
  <sheetViews>
    <sheetView zoomScale="90" zoomScaleNormal="90" workbookViewId="0">
      <pane xSplit="2" ySplit="6" topLeftCell="E7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ColWidth="9.140625" defaultRowHeight="12.75" x14ac:dyDescent="0.2"/>
  <cols>
    <col min="1" max="1" width="10.5703125" style="19" bestFit="1" customWidth="1"/>
    <col min="2" max="2" width="104.140625" style="19" customWidth="1"/>
    <col min="3" max="11" width="12.7109375" style="19" customWidth="1"/>
    <col min="12" max="16384" width="9.140625" style="19"/>
  </cols>
  <sheetData>
    <row r="1" spans="1:12" x14ac:dyDescent="0.2">
      <c r="A1" s="19" t="s">
        <v>30</v>
      </c>
      <c r="B1" s="21" t="str">
        <f>Info!C2</f>
        <v>Terabank</v>
      </c>
    </row>
    <row r="2" spans="1:12" x14ac:dyDescent="0.2">
      <c r="A2" s="19" t="s">
        <v>31</v>
      </c>
      <c r="B2" s="22">
        <v>44196</v>
      </c>
      <c r="C2" s="17"/>
      <c r="D2" s="17"/>
    </row>
    <row r="3" spans="1:12" x14ac:dyDescent="0.2">
      <c r="B3" s="17"/>
      <c r="C3" s="17"/>
      <c r="D3" s="17"/>
    </row>
    <row r="4" spans="1:12" ht="13.5" thickBot="1" x14ac:dyDescent="0.25">
      <c r="A4" s="19" t="s">
        <v>361</v>
      </c>
      <c r="B4" s="430" t="s">
        <v>27</v>
      </c>
      <c r="C4" s="17"/>
      <c r="D4" s="17"/>
    </row>
    <row r="5" spans="1:12" ht="30" customHeight="1" x14ac:dyDescent="0.2">
      <c r="A5" s="590"/>
      <c r="B5" s="591"/>
      <c r="C5" s="592" t="s">
        <v>431</v>
      </c>
      <c r="D5" s="592"/>
      <c r="E5" s="592"/>
      <c r="F5" s="592" t="s">
        <v>432</v>
      </c>
      <c r="G5" s="592"/>
      <c r="H5" s="592"/>
      <c r="I5" s="592" t="s">
        <v>433</v>
      </c>
      <c r="J5" s="592"/>
      <c r="K5" s="593"/>
    </row>
    <row r="6" spans="1:12" x14ac:dyDescent="0.2">
      <c r="A6" s="431"/>
      <c r="B6" s="432"/>
      <c r="C6" s="433" t="s">
        <v>73</v>
      </c>
      <c r="D6" s="433" t="s">
        <v>74</v>
      </c>
      <c r="E6" s="433" t="s">
        <v>75</v>
      </c>
      <c r="F6" s="433" t="s">
        <v>73</v>
      </c>
      <c r="G6" s="433" t="s">
        <v>74</v>
      </c>
      <c r="H6" s="433" t="s">
        <v>75</v>
      </c>
      <c r="I6" s="433" t="s">
        <v>73</v>
      </c>
      <c r="J6" s="433" t="s">
        <v>74</v>
      </c>
      <c r="K6" s="433" t="s">
        <v>75</v>
      </c>
    </row>
    <row r="7" spans="1:12" x14ac:dyDescent="0.2">
      <c r="A7" s="434" t="s">
        <v>434</v>
      </c>
      <c r="B7" s="435"/>
      <c r="C7" s="435"/>
      <c r="D7" s="435"/>
      <c r="E7" s="435"/>
      <c r="F7" s="435"/>
      <c r="G7" s="435"/>
      <c r="H7" s="435"/>
      <c r="I7" s="435"/>
      <c r="J7" s="435"/>
      <c r="K7" s="436"/>
    </row>
    <row r="8" spans="1:12" x14ac:dyDescent="0.2">
      <c r="A8" s="437">
        <v>1</v>
      </c>
      <c r="B8" s="438" t="s">
        <v>62</v>
      </c>
      <c r="C8" s="37"/>
      <c r="D8" s="37"/>
      <c r="E8" s="37"/>
      <c r="F8" s="439">
        <v>67226440.462681264</v>
      </c>
      <c r="G8" s="439">
        <v>197657829.97617581</v>
      </c>
      <c r="H8" s="439">
        <v>264884270.43885708</v>
      </c>
      <c r="I8" s="439">
        <v>64536189.235318631</v>
      </c>
      <c r="J8" s="439">
        <v>169213385.32635936</v>
      </c>
      <c r="K8" s="439">
        <v>233749574.56167799</v>
      </c>
      <c r="L8" s="386"/>
    </row>
    <row r="9" spans="1:12" x14ac:dyDescent="0.2">
      <c r="A9" s="434" t="s">
        <v>435</v>
      </c>
      <c r="B9" s="435"/>
      <c r="C9" s="435"/>
      <c r="D9" s="435"/>
      <c r="E9" s="435"/>
      <c r="F9" s="435"/>
      <c r="G9" s="435"/>
      <c r="H9" s="435"/>
      <c r="I9" s="435"/>
      <c r="J9" s="435"/>
      <c r="K9" s="436"/>
    </row>
    <row r="10" spans="1:12" x14ac:dyDescent="0.2">
      <c r="A10" s="440">
        <v>2</v>
      </c>
      <c r="B10" s="441" t="s">
        <v>436</v>
      </c>
      <c r="C10" s="442">
        <v>83629302.983512893</v>
      </c>
      <c r="D10" s="439">
        <v>295128052.63718742</v>
      </c>
      <c r="E10" s="439">
        <v>378757355.6207003</v>
      </c>
      <c r="F10" s="439">
        <v>13380316.886198565</v>
      </c>
      <c r="G10" s="439">
        <v>56879064.873813592</v>
      </c>
      <c r="H10" s="439">
        <v>70259381.76001215</v>
      </c>
      <c r="I10" s="439">
        <v>3410761.7610614249</v>
      </c>
      <c r="J10" s="439">
        <v>12250299.587769957</v>
      </c>
      <c r="K10" s="443">
        <v>15661061.348831382</v>
      </c>
    </row>
    <row r="11" spans="1:12" x14ac:dyDescent="0.2">
      <c r="A11" s="440">
        <v>3</v>
      </c>
      <c r="B11" s="441" t="s">
        <v>437</v>
      </c>
      <c r="C11" s="442">
        <v>172632339.61498898</v>
      </c>
      <c r="D11" s="439">
        <v>404762446.46252364</v>
      </c>
      <c r="E11" s="439">
        <v>577394786.07751262</v>
      </c>
      <c r="F11" s="439">
        <v>45473878.953745507</v>
      </c>
      <c r="G11" s="439">
        <v>108888311.42520902</v>
      </c>
      <c r="H11" s="439">
        <v>154362190.37895453</v>
      </c>
      <c r="I11" s="439">
        <v>42117295.261701323</v>
      </c>
      <c r="J11" s="439">
        <v>90977196.468496054</v>
      </c>
      <c r="K11" s="443">
        <v>133094491.73019737</v>
      </c>
    </row>
    <row r="12" spans="1:12" x14ac:dyDescent="0.2">
      <c r="A12" s="440">
        <v>4</v>
      </c>
      <c r="B12" s="441" t="s">
        <v>438</v>
      </c>
      <c r="C12" s="442">
        <v>89610989.01098901</v>
      </c>
      <c r="D12" s="439">
        <v>0</v>
      </c>
      <c r="E12" s="439">
        <v>89610989.01098901</v>
      </c>
      <c r="F12" s="439">
        <v>0</v>
      </c>
      <c r="G12" s="439">
        <v>0</v>
      </c>
      <c r="H12" s="439">
        <v>0</v>
      </c>
      <c r="I12" s="439">
        <v>0</v>
      </c>
      <c r="J12" s="439">
        <v>0</v>
      </c>
      <c r="K12" s="443">
        <v>0</v>
      </c>
    </row>
    <row r="13" spans="1:12" x14ac:dyDescent="0.2">
      <c r="A13" s="440">
        <v>5</v>
      </c>
      <c r="B13" s="441" t="s">
        <v>439</v>
      </c>
      <c r="C13" s="442">
        <v>31657403.995824184</v>
      </c>
      <c r="D13" s="439">
        <v>41296813.663120881</v>
      </c>
      <c r="E13" s="439">
        <v>72954217.658945069</v>
      </c>
      <c r="F13" s="439">
        <v>5058824.5701714298</v>
      </c>
      <c r="G13" s="439">
        <v>7864755.2208328033</v>
      </c>
      <c r="H13" s="439">
        <v>12923579.791004233</v>
      </c>
      <c r="I13" s="439">
        <v>1929912.7948351654</v>
      </c>
      <c r="J13" s="439">
        <v>2462196.3637486263</v>
      </c>
      <c r="K13" s="443">
        <v>4392109.1585837919</v>
      </c>
    </row>
    <row r="14" spans="1:12" x14ac:dyDescent="0.2">
      <c r="A14" s="440">
        <v>6</v>
      </c>
      <c r="B14" s="441" t="s">
        <v>440</v>
      </c>
      <c r="C14" s="442">
        <v>3902320.7314285724</v>
      </c>
      <c r="D14" s="439">
        <v>14681435.724267032</v>
      </c>
      <c r="E14" s="439">
        <v>18583756.455695603</v>
      </c>
      <c r="F14" s="439">
        <v>0</v>
      </c>
      <c r="G14" s="439">
        <v>0</v>
      </c>
      <c r="H14" s="439">
        <v>0</v>
      </c>
      <c r="I14" s="439">
        <v>0</v>
      </c>
      <c r="J14" s="439">
        <v>0</v>
      </c>
      <c r="K14" s="443">
        <v>0</v>
      </c>
    </row>
    <row r="15" spans="1:12" x14ac:dyDescent="0.2">
      <c r="A15" s="440">
        <v>7</v>
      </c>
      <c r="B15" s="441" t="s">
        <v>441</v>
      </c>
      <c r="C15" s="442">
        <v>6865035.4259340661</v>
      </c>
      <c r="D15" s="439">
        <v>4842857.7916384619</v>
      </c>
      <c r="E15" s="439">
        <v>11707893.217572529</v>
      </c>
      <c r="F15" s="439">
        <v>2610579.6115384614</v>
      </c>
      <c r="G15" s="439">
        <v>1649363.3223439567</v>
      </c>
      <c r="H15" s="439">
        <v>4259942.9338824181</v>
      </c>
      <c r="I15" s="439">
        <v>2610579.6115384614</v>
      </c>
      <c r="J15" s="439">
        <v>1649363.3223439567</v>
      </c>
      <c r="K15" s="443">
        <v>4259942.9338824181</v>
      </c>
    </row>
    <row r="16" spans="1:12" x14ac:dyDescent="0.2">
      <c r="A16" s="440">
        <v>8</v>
      </c>
      <c r="B16" s="444" t="s">
        <v>442</v>
      </c>
      <c r="C16" s="442">
        <f>SUM(C10:C15)</f>
        <v>388297391.76267767</v>
      </c>
      <c r="D16" s="439">
        <f>SUM(D10:D15)</f>
        <v>760711606.27873743</v>
      </c>
      <c r="E16" s="439">
        <f>SUM(C16:D16)</f>
        <v>1149008998.0414152</v>
      </c>
      <c r="F16" s="439">
        <f>SUM(F10:F15)</f>
        <v>66523600.021653965</v>
      </c>
      <c r="G16" s="439">
        <f>SUM(G10:G15)</f>
        <v>175281494.84219936</v>
      </c>
      <c r="H16" s="439">
        <f>SUM(F16:G16)</f>
        <v>241805094.86385334</v>
      </c>
      <c r="I16" s="439">
        <f>SUM(I10:I15)</f>
        <v>50068549.429136373</v>
      </c>
      <c r="J16" s="439">
        <f>SUM(J10:J15)</f>
        <v>107339055.7423586</v>
      </c>
      <c r="K16" s="443">
        <f>SUM(I16:J16)</f>
        <v>157407605.17149496</v>
      </c>
    </row>
    <row r="17" spans="1:11" x14ac:dyDescent="0.2">
      <c r="A17" s="434" t="s">
        <v>443</v>
      </c>
      <c r="B17" s="435"/>
      <c r="C17" s="445"/>
      <c r="D17" s="445"/>
      <c r="E17" s="445"/>
      <c r="F17" s="445"/>
      <c r="G17" s="445"/>
      <c r="H17" s="445"/>
      <c r="I17" s="445"/>
      <c r="J17" s="445"/>
      <c r="K17" s="446"/>
    </row>
    <row r="18" spans="1:11" x14ac:dyDescent="0.2">
      <c r="A18" s="440">
        <v>9</v>
      </c>
      <c r="B18" s="441" t="s">
        <v>444</v>
      </c>
      <c r="C18" s="442">
        <v>0</v>
      </c>
      <c r="D18" s="439">
        <v>0</v>
      </c>
      <c r="E18" s="439">
        <v>0</v>
      </c>
      <c r="F18" s="439">
        <v>0</v>
      </c>
      <c r="G18" s="439">
        <v>0</v>
      </c>
      <c r="H18" s="439">
        <v>0</v>
      </c>
      <c r="I18" s="439">
        <v>0</v>
      </c>
      <c r="J18" s="439">
        <v>0</v>
      </c>
      <c r="K18" s="443">
        <v>0</v>
      </c>
    </row>
    <row r="19" spans="1:11" x14ac:dyDescent="0.2">
      <c r="A19" s="440">
        <v>10</v>
      </c>
      <c r="B19" s="441" t="s">
        <v>445</v>
      </c>
      <c r="C19" s="442">
        <v>241451499.18032932</v>
      </c>
      <c r="D19" s="439">
        <v>447250170.11150223</v>
      </c>
      <c r="E19" s="439">
        <v>688701669.29183149</v>
      </c>
      <c r="F19" s="439">
        <v>6269970.1207692316</v>
      </c>
      <c r="G19" s="439">
        <v>8310044.1212087916</v>
      </c>
      <c r="H19" s="439">
        <v>14580014.241978023</v>
      </c>
      <c r="I19" s="439">
        <v>8960221.348131869</v>
      </c>
      <c r="J19" s="439">
        <v>38419815.235348344</v>
      </c>
      <c r="K19" s="443">
        <v>47380036.583480209</v>
      </c>
    </row>
    <row r="20" spans="1:11" x14ac:dyDescent="0.2">
      <c r="A20" s="440">
        <v>11</v>
      </c>
      <c r="B20" s="441" t="s">
        <v>446</v>
      </c>
      <c r="C20" s="442">
        <v>5262810.6658901097</v>
      </c>
      <c r="D20" s="439">
        <v>832881.09814725281</v>
      </c>
      <c r="E20" s="439">
        <v>6095691.7640373623</v>
      </c>
      <c r="F20" s="439">
        <v>4462974.3027032968</v>
      </c>
      <c r="G20" s="439">
        <v>810041.54036703298</v>
      </c>
      <c r="H20" s="439">
        <v>5273015.8430703301</v>
      </c>
      <c r="I20" s="439">
        <v>4462974.3027032968</v>
      </c>
      <c r="J20" s="439">
        <v>810041.54036703298</v>
      </c>
      <c r="K20" s="443">
        <v>5273015.8430703301</v>
      </c>
    </row>
    <row r="21" spans="1:11" ht="13.5" thickBot="1" x14ac:dyDescent="0.25">
      <c r="A21" s="447">
        <v>12</v>
      </c>
      <c r="B21" s="448" t="s">
        <v>447</v>
      </c>
      <c r="C21" s="449">
        <f>SUM(C18:C20)</f>
        <v>246714309.84621942</v>
      </c>
      <c r="D21" s="450">
        <f t="shared" ref="D21:K21" si="0">SUM(D18:D20)</f>
        <v>448083051.2096495</v>
      </c>
      <c r="E21" s="449">
        <f t="shared" si="0"/>
        <v>694797361.05586886</v>
      </c>
      <c r="F21" s="450">
        <f t="shared" si="0"/>
        <v>10732944.423472527</v>
      </c>
      <c r="G21" s="450">
        <f t="shared" si="0"/>
        <v>9120085.661575824</v>
      </c>
      <c r="H21" s="450">
        <f t="shared" si="0"/>
        <v>19853030.085048355</v>
      </c>
      <c r="I21" s="450">
        <f t="shared" si="0"/>
        <v>13423195.650835166</v>
      </c>
      <c r="J21" s="450">
        <f t="shared" si="0"/>
        <v>39229856.775715373</v>
      </c>
      <c r="K21" s="451">
        <f t="shared" si="0"/>
        <v>52653052.426550537</v>
      </c>
    </row>
    <row r="22" spans="1:11" ht="38.25" customHeight="1" thickBot="1" x14ac:dyDescent="0.25">
      <c r="A22" s="452"/>
      <c r="B22" s="453"/>
      <c r="C22" s="453"/>
      <c r="D22" s="453"/>
      <c r="E22" s="453"/>
      <c r="F22" s="594" t="s">
        <v>448</v>
      </c>
      <c r="G22" s="592"/>
      <c r="H22" s="592"/>
      <c r="I22" s="594" t="s">
        <v>449</v>
      </c>
      <c r="J22" s="592"/>
      <c r="K22" s="593"/>
    </row>
    <row r="23" spans="1:11" x14ac:dyDescent="0.2">
      <c r="A23" s="454">
        <v>13</v>
      </c>
      <c r="B23" s="455" t="s">
        <v>62</v>
      </c>
      <c r="C23" s="456"/>
      <c r="D23" s="456"/>
      <c r="E23" s="456"/>
      <c r="F23" s="457">
        <f t="shared" ref="F23:K23" si="1">F8</f>
        <v>67226440.462681264</v>
      </c>
      <c r="G23" s="457">
        <f t="shared" si="1"/>
        <v>197657829.97617581</v>
      </c>
      <c r="H23" s="457">
        <f t="shared" si="1"/>
        <v>264884270.43885708</v>
      </c>
      <c r="I23" s="457">
        <f t="shared" si="1"/>
        <v>64536189.235318631</v>
      </c>
      <c r="J23" s="457">
        <f t="shared" si="1"/>
        <v>169213385.32635936</v>
      </c>
      <c r="K23" s="458">
        <f t="shared" si="1"/>
        <v>233749574.56167799</v>
      </c>
    </row>
    <row r="24" spans="1:11" ht="13.5" thickBot="1" x14ac:dyDescent="0.25">
      <c r="A24" s="459">
        <v>14</v>
      </c>
      <c r="B24" s="460" t="s">
        <v>63</v>
      </c>
      <c r="C24" s="461"/>
      <c r="D24" s="462"/>
      <c r="E24" s="463"/>
      <c r="F24" s="464">
        <f t="shared" ref="F24:K24" si="2">MAX(F16-F21,F16*0.25)</f>
        <v>55790655.598181441</v>
      </c>
      <c r="G24" s="464">
        <f t="shared" si="2"/>
        <v>166161409.18062353</v>
      </c>
      <c r="H24" s="464">
        <f t="shared" si="2"/>
        <v>221952064.77880499</v>
      </c>
      <c r="I24" s="464">
        <f t="shared" si="2"/>
        <v>36645353.778301209</v>
      </c>
      <c r="J24" s="464">
        <f t="shared" si="2"/>
        <v>68109198.966643214</v>
      </c>
      <c r="K24" s="465">
        <f t="shared" si="2"/>
        <v>104754552.74494442</v>
      </c>
    </row>
    <row r="25" spans="1:11" ht="13.5" thickBot="1" x14ac:dyDescent="0.25">
      <c r="A25" s="466">
        <v>15</v>
      </c>
      <c r="B25" s="467" t="s">
        <v>450</v>
      </c>
      <c r="C25" s="468"/>
      <c r="D25" s="468"/>
      <c r="E25" s="468"/>
      <c r="F25" s="469">
        <f t="shared" ref="F25:K25" si="3">F23/F24</f>
        <v>1.2049767069751478</v>
      </c>
      <c r="G25" s="469">
        <f t="shared" si="3"/>
        <v>1.1895531637030987</v>
      </c>
      <c r="H25" s="469">
        <f t="shared" si="3"/>
        <v>1.1934300800618272</v>
      </c>
      <c r="I25" s="469">
        <f t="shared" si="3"/>
        <v>1.7611015471634608</v>
      </c>
      <c r="J25" s="469">
        <f t="shared" si="3"/>
        <v>2.4844424526154296</v>
      </c>
      <c r="K25" s="470">
        <f t="shared" si="3"/>
        <v>2.2314025351319065</v>
      </c>
    </row>
    <row r="27" spans="1:11" ht="25.5" x14ac:dyDescent="0.2">
      <c r="B27" s="75" t="s">
        <v>451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zoomScaleNormal="100" workbookViewId="0">
      <pane xSplit="1" ySplit="5" topLeftCell="G14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ColWidth="9.140625" defaultRowHeight="12.75" x14ac:dyDescent="0.2"/>
  <cols>
    <col min="1" max="1" width="10.5703125" style="77" bestFit="1" customWidth="1"/>
    <col min="2" max="2" width="95" style="77" customWidth="1"/>
    <col min="3" max="3" width="12.5703125" style="77" bestFit="1" customWidth="1"/>
    <col min="4" max="4" width="11.42578125" style="77" customWidth="1"/>
    <col min="5" max="5" width="18.28515625" style="77" bestFit="1" customWidth="1"/>
    <col min="6" max="13" width="12.7109375" style="77" customWidth="1"/>
    <col min="14" max="14" width="31" style="77" bestFit="1" customWidth="1"/>
    <col min="15" max="16384" width="9.140625" style="387"/>
  </cols>
  <sheetData>
    <row r="1" spans="1:14" x14ac:dyDescent="0.2">
      <c r="A1" s="77" t="s">
        <v>30</v>
      </c>
      <c r="B1" s="21" t="str">
        <f>Info!C2</f>
        <v>Terabank</v>
      </c>
    </row>
    <row r="2" spans="1:14" ht="14.25" customHeight="1" x14ac:dyDescent="0.2">
      <c r="A2" s="77" t="s">
        <v>31</v>
      </c>
      <c r="B2" s="22">
        <v>44196</v>
      </c>
    </row>
    <row r="3" spans="1:14" ht="14.25" customHeight="1" x14ac:dyDescent="0.2"/>
    <row r="4" spans="1:14" ht="13.5" thickBot="1" x14ac:dyDescent="0.25">
      <c r="A4" s="77" t="s">
        <v>452</v>
      </c>
      <c r="B4" s="471" t="s">
        <v>28</v>
      </c>
    </row>
    <row r="5" spans="1:14" s="476" customFormat="1" x14ac:dyDescent="0.2">
      <c r="A5" s="472"/>
      <c r="B5" s="473"/>
      <c r="C5" s="474" t="s">
        <v>256</v>
      </c>
      <c r="D5" s="474" t="s">
        <v>257</v>
      </c>
      <c r="E5" s="474" t="s">
        <v>258</v>
      </c>
      <c r="F5" s="474" t="s">
        <v>363</v>
      </c>
      <c r="G5" s="474" t="s">
        <v>364</v>
      </c>
      <c r="H5" s="474" t="s">
        <v>365</v>
      </c>
      <c r="I5" s="474" t="s">
        <v>366</v>
      </c>
      <c r="J5" s="474" t="s">
        <v>367</v>
      </c>
      <c r="K5" s="474" t="s">
        <v>368</v>
      </c>
      <c r="L5" s="474" t="s">
        <v>369</v>
      </c>
      <c r="M5" s="474" t="s">
        <v>370</v>
      </c>
      <c r="N5" s="475" t="s">
        <v>371</v>
      </c>
    </row>
    <row r="6" spans="1:14" ht="25.5" x14ac:dyDescent="0.2">
      <c r="A6" s="477"/>
      <c r="B6" s="478"/>
      <c r="C6" s="393" t="s">
        <v>453</v>
      </c>
      <c r="D6" s="479" t="s">
        <v>454</v>
      </c>
      <c r="E6" s="480" t="s">
        <v>455</v>
      </c>
      <c r="F6" s="481">
        <v>0</v>
      </c>
      <c r="G6" s="481">
        <v>0.2</v>
      </c>
      <c r="H6" s="481">
        <v>0.35</v>
      </c>
      <c r="I6" s="481">
        <v>0.5</v>
      </c>
      <c r="J6" s="481">
        <v>0.75</v>
      </c>
      <c r="K6" s="481">
        <v>1</v>
      </c>
      <c r="L6" s="481">
        <v>1.5</v>
      </c>
      <c r="M6" s="481">
        <v>2.5</v>
      </c>
      <c r="N6" s="482" t="s">
        <v>456</v>
      </c>
    </row>
    <row r="7" spans="1:14" ht="15" x14ac:dyDescent="0.25">
      <c r="A7" s="483">
        <v>1</v>
      </c>
      <c r="B7" s="484" t="s">
        <v>457</v>
      </c>
      <c r="C7" s="485">
        <f>SUM(C8:C13)</f>
        <v>78045869.400000006</v>
      </c>
      <c r="D7" s="478"/>
      <c r="E7" s="486">
        <f t="shared" ref="E7:M7" si="0">SUM(E8:E13)</f>
        <v>1560917.388</v>
      </c>
      <c r="F7" s="487">
        <f>SUM(F8:F13)</f>
        <v>0</v>
      </c>
      <c r="G7" s="487">
        <f t="shared" si="0"/>
        <v>0</v>
      </c>
      <c r="H7" s="487">
        <f t="shared" si="0"/>
        <v>0</v>
      </c>
      <c r="I7" s="487">
        <f t="shared" si="0"/>
        <v>0</v>
      </c>
      <c r="J7" s="487">
        <f t="shared" si="0"/>
        <v>0</v>
      </c>
      <c r="K7" s="487">
        <f t="shared" si="0"/>
        <v>1560917.388</v>
      </c>
      <c r="L7" s="487">
        <f t="shared" si="0"/>
        <v>0</v>
      </c>
      <c r="M7" s="487">
        <f t="shared" si="0"/>
        <v>0</v>
      </c>
      <c r="N7" s="488">
        <f>SUM(N8:N13)</f>
        <v>1560917.388</v>
      </c>
    </row>
    <row r="8" spans="1:14" ht="14.25" x14ac:dyDescent="0.2">
      <c r="A8" s="483">
        <v>1.1000000000000001</v>
      </c>
      <c r="B8" s="489" t="s">
        <v>458</v>
      </c>
      <c r="C8" s="487">
        <v>78045869.400000006</v>
      </c>
      <c r="D8" s="490">
        <v>0.02</v>
      </c>
      <c r="E8" s="486">
        <f>C8*D8</f>
        <v>1560917.388</v>
      </c>
      <c r="F8" s="487">
        <v>0</v>
      </c>
      <c r="G8" s="487">
        <v>0</v>
      </c>
      <c r="H8" s="487">
        <v>0</v>
      </c>
      <c r="I8" s="487">
        <v>0</v>
      </c>
      <c r="J8" s="487">
        <v>0</v>
      </c>
      <c r="K8" s="487">
        <v>1560917.388</v>
      </c>
      <c r="L8" s="487">
        <v>0</v>
      </c>
      <c r="M8" s="487">
        <v>0</v>
      </c>
      <c r="N8" s="488">
        <f t="shared" ref="N8:N13" si="1">SUMPRODUCT($F$6:$M$6,F8:M8)</f>
        <v>1560917.388</v>
      </c>
    </row>
    <row r="9" spans="1:14" ht="14.25" x14ac:dyDescent="0.2">
      <c r="A9" s="483">
        <v>1.2</v>
      </c>
      <c r="B9" s="489" t="s">
        <v>459</v>
      </c>
      <c r="C9" s="487">
        <v>0</v>
      </c>
      <c r="D9" s="490">
        <v>0.05</v>
      </c>
      <c r="E9" s="486">
        <f>C9*D9</f>
        <v>0</v>
      </c>
      <c r="F9" s="487">
        <v>0</v>
      </c>
      <c r="G9" s="487">
        <v>0</v>
      </c>
      <c r="H9" s="487">
        <v>0</v>
      </c>
      <c r="I9" s="487">
        <v>0</v>
      </c>
      <c r="J9" s="487">
        <v>0</v>
      </c>
      <c r="K9" s="487">
        <v>0</v>
      </c>
      <c r="L9" s="487">
        <v>0</v>
      </c>
      <c r="M9" s="487">
        <v>0</v>
      </c>
      <c r="N9" s="488">
        <f t="shared" si="1"/>
        <v>0</v>
      </c>
    </row>
    <row r="10" spans="1:14" ht="14.25" x14ac:dyDescent="0.2">
      <c r="A10" s="483">
        <v>1.3</v>
      </c>
      <c r="B10" s="489" t="s">
        <v>460</v>
      </c>
      <c r="C10" s="487">
        <v>0</v>
      </c>
      <c r="D10" s="490">
        <v>0.08</v>
      </c>
      <c r="E10" s="486">
        <f>C10*D10</f>
        <v>0</v>
      </c>
      <c r="F10" s="487">
        <v>0</v>
      </c>
      <c r="G10" s="487">
        <v>0</v>
      </c>
      <c r="H10" s="487">
        <v>0</v>
      </c>
      <c r="I10" s="487">
        <v>0</v>
      </c>
      <c r="J10" s="487">
        <v>0</v>
      </c>
      <c r="K10" s="487">
        <v>0</v>
      </c>
      <c r="L10" s="487">
        <v>0</v>
      </c>
      <c r="M10" s="487">
        <v>0</v>
      </c>
      <c r="N10" s="488">
        <f t="shared" si="1"/>
        <v>0</v>
      </c>
    </row>
    <row r="11" spans="1:14" ht="14.25" x14ac:dyDescent="0.2">
      <c r="A11" s="483">
        <v>1.4</v>
      </c>
      <c r="B11" s="489" t="s">
        <v>461</v>
      </c>
      <c r="C11" s="487">
        <v>0</v>
      </c>
      <c r="D11" s="490">
        <v>0.11</v>
      </c>
      <c r="E11" s="486">
        <f>C11*D11</f>
        <v>0</v>
      </c>
      <c r="F11" s="487">
        <v>0</v>
      </c>
      <c r="G11" s="487">
        <v>0</v>
      </c>
      <c r="H11" s="487">
        <v>0</v>
      </c>
      <c r="I11" s="487">
        <v>0</v>
      </c>
      <c r="J11" s="487">
        <v>0</v>
      </c>
      <c r="K11" s="487">
        <v>0</v>
      </c>
      <c r="L11" s="487">
        <v>0</v>
      </c>
      <c r="M11" s="487">
        <v>0</v>
      </c>
      <c r="N11" s="488">
        <f t="shared" si="1"/>
        <v>0</v>
      </c>
    </row>
    <row r="12" spans="1:14" ht="14.25" x14ac:dyDescent="0.2">
      <c r="A12" s="483">
        <v>1.5</v>
      </c>
      <c r="B12" s="489" t="s">
        <v>462</v>
      </c>
      <c r="C12" s="487">
        <v>0</v>
      </c>
      <c r="D12" s="490">
        <v>0.14000000000000001</v>
      </c>
      <c r="E12" s="486">
        <f>C12*D12</f>
        <v>0</v>
      </c>
      <c r="F12" s="487">
        <v>0</v>
      </c>
      <c r="G12" s="487">
        <v>0</v>
      </c>
      <c r="H12" s="487">
        <v>0</v>
      </c>
      <c r="I12" s="487">
        <v>0</v>
      </c>
      <c r="J12" s="487">
        <v>0</v>
      </c>
      <c r="K12" s="487">
        <v>0</v>
      </c>
      <c r="L12" s="487">
        <v>0</v>
      </c>
      <c r="M12" s="487">
        <v>0</v>
      </c>
      <c r="N12" s="488">
        <f t="shared" si="1"/>
        <v>0</v>
      </c>
    </row>
    <row r="13" spans="1:14" ht="14.25" x14ac:dyDescent="0.2">
      <c r="A13" s="483">
        <v>1.6</v>
      </c>
      <c r="B13" s="491" t="s">
        <v>463</v>
      </c>
      <c r="C13" s="487">
        <v>0</v>
      </c>
      <c r="D13" s="492"/>
      <c r="E13" s="487"/>
      <c r="F13" s="487">
        <v>0</v>
      </c>
      <c r="G13" s="487">
        <v>0</v>
      </c>
      <c r="H13" s="487">
        <v>0</v>
      </c>
      <c r="I13" s="487">
        <v>0</v>
      </c>
      <c r="J13" s="487">
        <v>0</v>
      </c>
      <c r="K13" s="487">
        <v>0</v>
      </c>
      <c r="L13" s="487">
        <v>0</v>
      </c>
      <c r="M13" s="487">
        <v>0</v>
      </c>
      <c r="N13" s="488">
        <f t="shared" si="1"/>
        <v>0</v>
      </c>
    </row>
    <row r="14" spans="1:14" ht="15" x14ac:dyDescent="0.25">
      <c r="A14" s="483">
        <v>2</v>
      </c>
      <c r="B14" s="493" t="s">
        <v>464</v>
      </c>
      <c r="C14" s="485">
        <f>SUM(C15:C20)</f>
        <v>0</v>
      </c>
      <c r="D14" s="478"/>
      <c r="E14" s="486">
        <f t="shared" ref="E14:M14" si="2">SUM(E15:E20)</f>
        <v>0</v>
      </c>
      <c r="F14" s="487">
        <f t="shared" si="2"/>
        <v>0</v>
      </c>
      <c r="G14" s="487">
        <f t="shared" si="2"/>
        <v>0</v>
      </c>
      <c r="H14" s="487">
        <f t="shared" si="2"/>
        <v>0</v>
      </c>
      <c r="I14" s="487">
        <f t="shared" si="2"/>
        <v>0</v>
      </c>
      <c r="J14" s="487">
        <f t="shared" si="2"/>
        <v>0</v>
      </c>
      <c r="K14" s="487">
        <f t="shared" si="2"/>
        <v>0</v>
      </c>
      <c r="L14" s="487">
        <f t="shared" si="2"/>
        <v>0</v>
      </c>
      <c r="M14" s="487">
        <f t="shared" si="2"/>
        <v>0</v>
      </c>
      <c r="N14" s="488">
        <f>SUM(N15:N20)</f>
        <v>0</v>
      </c>
    </row>
    <row r="15" spans="1:14" ht="14.25" x14ac:dyDescent="0.2">
      <c r="A15" s="483">
        <v>2.1</v>
      </c>
      <c r="B15" s="491" t="s">
        <v>458</v>
      </c>
      <c r="C15" s="487">
        <v>0</v>
      </c>
      <c r="D15" s="490">
        <v>5.0000000000000001E-3</v>
      </c>
      <c r="E15" s="486">
        <f>C15*D15</f>
        <v>0</v>
      </c>
      <c r="F15" s="487">
        <v>0</v>
      </c>
      <c r="G15" s="487">
        <v>0</v>
      </c>
      <c r="H15" s="487">
        <v>0</v>
      </c>
      <c r="I15" s="487">
        <v>0</v>
      </c>
      <c r="J15" s="487">
        <v>0</v>
      </c>
      <c r="K15" s="487">
        <v>0</v>
      </c>
      <c r="L15" s="487">
        <v>0</v>
      </c>
      <c r="M15" s="487">
        <v>0</v>
      </c>
      <c r="N15" s="488">
        <f t="shared" ref="N15:N20" si="3">SUMPRODUCT($F$6:$M$6,F15:M15)</f>
        <v>0</v>
      </c>
    </row>
    <row r="16" spans="1:14" ht="14.25" x14ac:dyDescent="0.2">
      <c r="A16" s="483">
        <v>2.2000000000000002</v>
      </c>
      <c r="B16" s="491" t="s">
        <v>459</v>
      </c>
      <c r="C16" s="487">
        <v>0</v>
      </c>
      <c r="D16" s="490">
        <v>0.01</v>
      </c>
      <c r="E16" s="486">
        <f>C16*D16</f>
        <v>0</v>
      </c>
      <c r="F16" s="487">
        <v>0</v>
      </c>
      <c r="G16" s="487">
        <v>0</v>
      </c>
      <c r="H16" s="487">
        <v>0</v>
      </c>
      <c r="I16" s="487">
        <v>0</v>
      </c>
      <c r="J16" s="487">
        <v>0</v>
      </c>
      <c r="K16" s="487">
        <v>0</v>
      </c>
      <c r="L16" s="487">
        <v>0</v>
      </c>
      <c r="M16" s="487">
        <v>0</v>
      </c>
      <c r="N16" s="488">
        <f t="shared" si="3"/>
        <v>0</v>
      </c>
    </row>
    <row r="17" spans="1:14" ht="14.25" x14ac:dyDescent="0.2">
      <c r="A17" s="483">
        <v>2.2999999999999998</v>
      </c>
      <c r="B17" s="491" t="s">
        <v>460</v>
      </c>
      <c r="C17" s="487">
        <v>0</v>
      </c>
      <c r="D17" s="490">
        <v>0.02</v>
      </c>
      <c r="E17" s="486">
        <f>C17*D17</f>
        <v>0</v>
      </c>
      <c r="F17" s="487">
        <v>0</v>
      </c>
      <c r="G17" s="487">
        <v>0</v>
      </c>
      <c r="H17" s="487">
        <v>0</v>
      </c>
      <c r="I17" s="487">
        <v>0</v>
      </c>
      <c r="J17" s="487">
        <v>0</v>
      </c>
      <c r="K17" s="487">
        <v>0</v>
      </c>
      <c r="L17" s="487">
        <v>0</v>
      </c>
      <c r="M17" s="487">
        <v>0</v>
      </c>
      <c r="N17" s="488">
        <f t="shared" si="3"/>
        <v>0</v>
      </c>
    </row>
    <row r="18" spans="1:14" ht="14.25" x14ac:dyDescent="0.2">
      <c r="A18" s="483">
        <v>2.4</v>
      </c>
      <c r="B18" s="491" t="s">
        <v>461</v>
      </c>
      <c r="C18" s="487">
        <v>0</v>
      </c>
      <c r="D18" s="490">
        <v>0.03</v>
      </c>
      <c r="E18" s="486">
        <f>C18*D18</f>
        <v>0</v>
      </c>
      <c r="F18" s="487">
        <v>0</v>
      </c>
      <c r="G18" s="487">
        <v>0</v>
      </c>
      <c r="H18" s="487">
        <v>0</v>
      </c>
      <c r="I18" s="487">
        <v>0</v>
      </c>
      <c r="J18" s="487">
        <v>0</v>
      </c>
      <c r="K18" s="487">
        <v>0</v>
      </c>
      <c r="L18" s="487">
        <v>0</v>
      </c>
      <c r="M18" s="487">
        <v>0</v>
      </c>
      <c r="N18" s="488">
        <f t="shared" si="3"/>
        <v>0</v>
      </c>
    </row>
    <row r="19" spans="1:14" ht="14.25" x14ac:dyDescent="0.2">
      <c r="A19" s="483">
        <v>2.5</v>
      </c>
      <c r="B19" s="491" t="s">
        <v>462</v>
      </c>
      <c r="C19" s="487">
        <v>0</v>
      </c>
      <c r="D19" s="490">
        <v>0.04</v>
      </c>
      <c r="E19" s="486">
        <f>C19*D19</f>
        <v>0</v>
      </c>
      <c r="F19" s="487">
        <v>0</v>
      </c>
      <c r="G19" s="487">
        <v>0</v>
      </c>
      <c r="H19" s="487">
        <v>0</v>
      </c>
      <c r="I19" s="487">
        <v>0</v>
      </c>
      <c r="J19" s="487">
        <v>0</v>
      </c>
      <c r="K19" s="487">
        <v>0</v>
      </c>
      <c r="L19" s="487">
        <v>0</v>
      </c>
      <c r="M19" s="487">
        <v>0</v>
      </c>
      <c r="N19" s="488">
        <f t="shared" si="3"/>
        <v>0</v>
      </c>
    </row>
    <row r="20" spans="1:14" ht="14.25" x14ac:dyDescent="0.2">
      <c r="A20" s="483">
        <v>2.6</v>
      </c>
      <c r="B20" s="491" t="s">
        <v>463</v>
      </c>
      <c r="C20" s="487">
        <v>0</v>
      </c>
      <c r="D20" s="492"/>
      <c r="E20" s="494"/>
      <c r="F20" s="487">
        <v>0</v>
      </c>
      <c r="G20" s="487">
        <v>0</v>
      </c>
      <c r="H20" s="487">
        <v>0</v>
      </c>
      <c r="I20" s="487">
        <v>0</v>
      </c>
      <c r="J20" s="487">
        <v>0</v>
      </c>
      <c r="K20" s="487">
        <v>0</v>
      </c>
      <c r="L20" s="487">
        <v>0</v>
      </c>
      <c r="M20" s="487">
        <v>0</v>
      </c>
      <c r="N20" s="488">
        <f t="shared" si="3"/>
        <v>0</v>
      </c>
    </row>
    <row r="21" spans="1:14" ht="15.75" thickBot="1" x14ac:dyDescent="0.3">
      <c r="A21" s="495"/>
      <c r="B21" s="496" t="s">
        <v>173</v>
      </c>
      <c r="C21" s="497">
        <f>C14+C7</f>
        <v>78045869.400000006</v>
      </c>
      <c r="D21" s="498"/>
      <c r="E21" s="499">
        <f>E14+E7</f>
        <v>1560917.388</v>
      </c>
      <c r="F21" s="500">
        <f>F7+F14</f>
        <v>0</v>
      </c>
      <c r="G21" s="500">
        <f t="shared" ref="G21:L21" si="4">G7+G14</f>
        <v>0</v>
      </c>
      <c r="H21" s="500">
        <f t="shared" si="4"/>
        <v>0</v>
      </c>
      <c r="I21" s="500">
        <f t="shared" si="4"/>
        <v>0</v>
      </c>
      <c r="J21" s="500">
        <f t="shared" si="4"/>
        <v>0</v>
      </c>
      <c r="K21" s="500">
        <f t="shared" si="4"/>
        <v>1560917.388</v>
      </c>
      <c r="L21" s="500">
        <f t="shared" si="4"/>
        <v>0</v>
      </c>
      <c r="M21" s="500">
        <f>M7+M14</f>
        <v>0</v>
      </c>
      <c r="N21" s="501">
        <f>N14+N7</f>
        <v>1560917.388</v>
      </c>
    </row>
    <row r="22" spans="1:14" x14ac:dyDescent="0.2">
      <c r="E22" s="502"/>
      <c r="F22" s="502"/>
      <c r="G22" s="502"/>
      <c r="H22" s="502"/>
      <c r="I22" s="502"/>
      <c r="J22" s="502"/>
      <c r="K22" s="502"/>
      <c r="L22" s="502"/>
      <c r="M22" s="50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41"/>
  <sheetViews>
    <sheetView topLeftCell="A17" zoomScale="90" zoomScaleNormal="90" workbookViewId="0">
      <selection activeCell="A77" sqref="A77"/>
    </sheetView>
  </sheetViews>
  <sheetFormatPr defaultRowHeight="15" x14ac:dyDescent="0.25"/>
  <cols>
    <col min="1" max="1" width="7.85546875" customWidth="1"/>
    <col min="2" max="2" width="68.7109375" style="597" customWidth="1"/>
    <col min="3" max="3" width="13.5703125" style="503" bestFit="1" customWidth="1"/>
  </cols>
  <sheetData>
    <row r="1" spans="1:3" x14ac:dyDescent="0.25">
      <c r="A1" s="76" t="s">
        <v>30</v>
      </c>
      <c r="B1" s="595" t="str">
        <f>Info!C2</f>
        <v>Terabank</v>
      </c>
    </row>
    <row r="2" spans="1:3" x14ac:dyDescent="0.25">
      <c r="A2" s="76" t="s">
        <v>31</v>
      </c>
      <c r="B2" s="596">
        <v>44196</v>
      </c>
    </row>
    <row r="3" spans="1:3" x14ac:dyDescent="0.25">
      <c r="A3" s="599" t="s">
        <v>465</v>
      </c>
      <c r="B3" s="597" t="s">
        <v>29</v>
      </c>
    </row>
    <row r="4" spans="1:3" x14ac:dyDescent="0.25">
      <c r="A4" s="504" t="s">
        <v>466</v>
      </c>
      <c r="B4" s="539"/>
      <c r="C4" s="505"/>
    </row>
    <row r="5" spans="1:3" ht="24" x14ac:dyDescent="0.25">
      <c r="A5" s="506">
        <v>1</v>
      </c>
      <c r="B5" s="507" t="s">
        <v>467</v>
      </c>
      <c r="C5" s="508">
        <v>1249510567.430001</v>
      </c>
    </row>
    <row r="6" spans="1:3" x14ac:dyDescent="0.25">
      <c r="A6" s="506">
        <v>2</v>
      </c>
      <c r="B6" s="507" t="s">
        <v>468</v>
      </c>
      <c r="C6" s="508">
        <v>-22952847.949999992</v>
      </c>
    </row>
    <row r="7" spans="1:3" ht="24" x14ac:dyDescent="0.25">
      <c r="A7" s="509">
        <v>3</v>
      </c>
      <c r="B7" s="510" t="s">
        <v>469</v>
      </c>
      <c r="C7" s="508">
        <f>C5+C6</f>
        <v>1226557719.480001</v>
      </c>
    </row>
    <row r="8" spans="1:3" x14ac:dyDescent="0.25">
      <c r="A8" s="504" t="s">
        <v>470</v>
      </c>
      <c r="B8" s="539"/>
      <c r="C8" s="511"/>
    </row>
    <row r="9" spans="1:3" ht="24" x14ac:dyDescent="0.25">
      <c r="A9" s="512">
        <v>4</v>
      </c>
      <c r="B9" s="513" t="s">
        <v>471</v>
      </c>
      <c r="C9" s="508">
        <v>0</v>
      </c>
    </row>
    <row r="10" spans="1:3" ht="24" x14ac:dyDescent="0.25">
      <c r="A10" s="512">
        <v>5</v>
      </c>
      <c r="B10" s="507" t="s">
        <v>472</v>
      </c>
      <c r="C10" s="508">
        <v>0</v>
      </c>
    </row>
    <row r="11" spans="1:3" x14ac:dyDescent="0.25">
      <c r="A11" s="512" t="s">
        <v>473</v>
      </c>
      <c r="B11" s="507" t="s">
        <v>474</v>
      </c>
      <c r="C11" s="508">
        <v>1560917.388</v>
      </c>
    </row>
    <row r="12" spans="1:3" ht="24" x14ac:dyDescent="0.25">
      <c r="A12" s="514">
        <v>6</v>
      </c>
      <c r="B12" s="513" t="s">
        <v>475</v>
      </c>
      <c r="C12" s="508">
        <v>0</v>
      </c>
    </row>
    <row r="13" spans="1:3" ht="24" x14ac:dyDescent="0.25">
      <c r="A13" s="514">
        <v>7</v>
      </c>
      <c r="B13" s="536" t="s">
        <v>476</v>
      </c>
      <c r="C13" s="508">
        <v>0</v>
      </c>
    </row>
    <row r="14" spans="1:3" x14ac:dyDescent="0.25">
      <c r="A14" s="515">
        <v>8</v>
      </c>
      <c r="B14" s="537" t="s">
        <v>477</v>
      </c>
      <c r="C14" s="508">
        <v>0</v>
      </c>
    </row>
    <row r="15" spans="1:3" x14ac:dyDescent="0.25">
      <c r="A15" s="514">
        <v>9</v>
      </c>
      <c r="B15" s="536" t="s">
        <v>478</v>
      </c>
      <c r="C15" s="508">
        <v>0</v>
      </c>
    </row>
    <row r="16" spans="1:3" ht="18.75" customHeight="1" x14ac:dyDescent="0.25">
      <c r="A16" s="514">
        <v>10</v>
      </c>
      <c r="B16" s="536" t="s">
        <v>479</v>
      </c>
      <c r="C16" s="508">
        <v>0</v>
      </c>
    </row>
    <row r="17" spans="1:3" x14ac:dyDescent="0.25">
      <c r="A17" s="516">
        <v>11</v>
      </c>
      <c r="B17" s="538" t="s">
        <v>480</v>
      </c>
      <c r="C17" s="517">
        <f>SUM(C9:C16)</f>
        <v>1560917.388</v>
      </c>
    </row>
    <row r="18" spans="1:3" x14ac:dyDescent="0.25">
      <c r="A18" s="518" t="s">
        <v>481</v>
      </c>
      <c r="B18" s="539"/>
      <c r="C18" s="519"/>
    </row>
    <row r="19" spans="1:3" ht="24" x14ac:dyDescent="0.25">
      <c r="A19" s="520">
        <v>12</v>
      </c>
      <c r="B19" s="513" t="s">
        <v>482</v>
      </c>
      <c r="C19" s="508">
        <v>0</v>
      </c>
    </row>
    <row r="20" spans="1:3" x14ac:dyDescent="0.25">
      <c r="A20" s="520">
        <v>13</v>
      </c>
      <c r="B20" s="513" t="s">
        <v>483</v>
      </c>
      <c r="C20" s="508">
        <v>0</v>
      </c>
    </row>
    <row r="21" spans="1:3" x14ac:dyDescent="0.25">
      <c r="A21" s="520">
        <v>14</v>
      </c>
      <c r="B21" s="513" t="s">
        <v>484</v>
      </c>
      <c r="C21" s="508">
        <v>0</v>
      </c>
    </row>
    <row r="22" spans="1:3" ht="24" x14ac:dyDescent="0.25">
      <c r="A22" s="520" t="s">
        <v>485</v>
      </c>
      <c r="B22" s="513" t="s">
        <v>486</v>
      </c>
      <c r="C22" s="508">
        <v>0</v>
      </c>
    </row>
    <row r="23" spans="1:3" x14ac:dyDescent="0.25">
      <c r="A23" s="520">
        <v>15</v>
      </c>
      <c r="B23" s="513" t="s">
        <v>487</v>
      </c>
      <c r="C23" s="508">
        <v>0</v>
      </c>
    </row>
    <row r="24" spans="1:3" x14ac:dyDescent="0.25">
      <c r="A24" s="520" t="s">
        <v>488</v>
      </c>
      <c r="B24" s="513" t="s">
        <v>489</v>
      </c>
      <c r="C24" s="508">
        <v>0</v>
      </c>
    </row>
    <row r="25" spans="1:3" x14ac:dyDescent="0.25">
      <c r="A25" s="521">
        <v>16</v>
      </c>
      <c r="B25" s="538" t="s">
        <v>490</v>
      </c>
      <c r="C25" s="517">
        <f>SUM(C19:C24)</f>
        <v>0</v>
      </c>
    </row>
    <row r="26" spans="1:3" x14ac:dyDescent="0.25">
      <c r="A26" s="504" t="s">
        <v>491</v>
      </c>
      <c r="B26" s="539"/>
      <c r="C26" s="511"/>
    </row>
    <row r="27" spans="1:3" x14ac:dyDescent="0.25">
      <c r="A27" s="522">
        <v>17</v>
      </c>
      <c r="B27" s="507" t="s">
        <v>492</v>
      </c>
      <c r="C27" s="508">
        <v>69851475.229999885</v>
      </c>
    </row>
    <row r="28" spans="1:3" x14ac:dyDescent="0.25">
      <c r="A28" s="522">
        <v>18</v>
      </c>
      <c r="B28" s="507" t="s">
        <v>493</v>
      </c>
      <c r="C28" s="508">
        <v>-33050196.917999946</v>
      </c>
    </row>
    <row r="29" spans="1:3" x14ac:dyDescent="0.25">
      <c r="A29" s="521">
        <v>19</v>
      </c>
      <c r="B29" s="538" t="s">
        <v>494</v>
      </c>
      <c r="C29" s="517">
        <f>C27+C28</f>
        <v>36801278.311999939</v>
      </c>
    </row>
    <row r="30" spans="1:3" x14ac:dyDescent="0.25">
      <c r="A30" s="504" t="s">
        <v>495</v>
      </c>
      <c r="B30" s="539"/>
      <c r="C30" s="511"/>
    </row>
    <row r="31" spans="1:3" ht="24" x14ac:dyDescent="0.25">
      <c r="A31" s="522" t="s">
        <v>496</v>
      </c>
      <c r="B31" s="513" t="s">
        <v>497</v>
      </c>
      <c r="C31" s="523">
        <v>0</v>
      </c>
    </row>
    <row r="32" spans="1:3" ht="22.5" customHeight="1" x14ac:dyDescent="0.25">
      <c r="A32" s="522" t="s">
        <v>498</v>
      </c>
      <c r="B32" s="507" t="s">
        <v>499</v>
      </c>
      <c r="C32" s="523"/>
    </row>
    <row r="33" spans="1:3" x14ac:dyDescent="0.25">
      <c r="A33" s="504" t="s">
        <v>500</v>
      </c>
      <c r="B33" s="539"/>
      <c r="C33" s="511"/>
    </row>
    <row r="34" spans="1:3" ht="12" customHeight="1" x14ac:dyDescent="0.25">
      <c r="A34" s="524">
        <v>20</v>
      </c>
      <c r="B34" s="598" t="s">
        <v>501</v>
      </c>
      <c r="C34" s="508">
        <v>102541789.95999981</v>
      </c>
    </row>
    <row r="35" spans="1:3" x14ac:dyDescent="0.25">
      <c r="A35" s="521">
        <v>21</v>
      </c>
      <c r="B35" s="538" t="s">
        <v>502</v>
      </c>
      <c r="C35" s="517">
        <f>C7+C17+C25+C29</f>
        <v>1264919915.180001</v>
      </c>
    </row>
    <row r="36" spans="1:3" x14ac:dyDescent="0.25">
      <c r="A36" s="504" t="s">
        <v>503</v>
      </c>
      <c r="B36" s="539"/>
      <c r="C36" s="511"/>
    </row>
    <row r="37" spans="1:3" x14ac:dyDescent="0.25">
      <c r="A37" s="521">
        <v>22</v>
      </c>
      <c r="B37" s="538" t="s">
        <v>503</v>
      </c>
      <c r="C37" s="525">
        <f>C34/C35</f>
        <v>8.1065835654431831E-2</v>
      </c>
    </row>
    <row r="38" spans="1:3" x14ac:dyDescent="0.25">
      <c r="A38" s="504" t="s">
        <v>504</v>
      </c>
      <c r="B38" s="539"/>
      <c r="C38" s="511"/>
    </row>
    <row r="39" spans="1:3" x14ac:dyDescent="0.25">
      <c r="A39" s="526" t="s">
        <v>505</v>
      </c>
      <c r="B39" s="513" t="s">
        <v>506</v>
      </c>
      <c r="C39" s="523">
        <v>0</v>
      </c>
    </row>
    <row r="40" spans="1:3" ht="24" x14ac:dyDescent="0.25">
      <c r="A40" s="527" t="s">
        <v>507</v>
      </c>
      <c r="B40" s="507" t="s">
        <v>508</v>
      </c>
      <c r="C40" s="523">
        <v>0</v>
      </c>
    </row>
    <row r="41" spans="1:3" x14ac:dyDescent="0.25">
      <c r="B41" s="597" t="s">
        <v>509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zoomScaleNormal="100" workbookViewId="0">
      <pane xSplit="1" ySplit="5" topLeftCell="B6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RowHeight="15.75" x14ac:dyDescent="0.3"/>
  <cols>
    <col min="1" max="1" width="9.5703125" style="74" bestFit="1" customWidth="1"/>
    <col min="2" max="2" width="86" style="21" customWidth="1"/>
    <col min="3" max="3" width="12.7109375" style="21" customWidth="1"/>
    <col min="4" max="4" width="12.7109375" style="19" customWidth="1"/>
    <col min="5" max="5" width="14" style="19" bestFit="1" customWidth="1"/>
    <col min="6" max="6" width="13.7109375" style="19" bestFit="1" customWidth="1"/>
    <col min="7" max="7" width="13.28515625" style="19" bestFit="1" customWidth="1"/>
    <col min="8" max="8" width="6.7109375" customWidth="1"/>
  </cols>
  <sheetData>
    <row r="1" spans="1:8" x14ac:dyDescent="0.3">
      <c r="A1" s="20" t="s">
        <v>30</v>
      </c>
      <c r="B1" s="21" t="str">
        <f>Info!C2</f>
        <v>Terabank</v>
      </c>
    </row>
    <row r="2" spans="1:8" x14ac:dyDescent="0.3">
      <c r="A2" s="20" t="s">
        <v>31</v>
      </c>
      <c r="B2" s="22">
        <v>44196</v>
      </c>
      <c r="C2" s="23"/>
      <c r="D2" s="24"/>
      <c r="E2" s="24"/>
      <c r="F2" s="24"/>
      <c r="G2" s="24"/>
      <c r="H2" s="25"/>
    </row>
    <row r="3" spans="1:8" x14ac:dyDescent="0.3">
      <c r="A3" s="20"/>
      <c r="C3" s="23"/>
      <c r="D3" s="24"/>
      <c r="E3" s="24"/>
      <c r="F3" s="24"/>
      <c r="G3" s="24"/>
      <c r="H3" s="25"/>
    </row>
    <row r="4" spans="1:8" ht="16.5" thickBot="1" x14ac:dyDescent="0.35">
      <c r="A4" s="26" t="s">
        <v>32</v>
      </c>
      <c r="B4" s="27" t="s">
        <v>33</v>
      </c>
      <c r="C4" s="28"/>
      <c r="D4" s="29"/>
      <c r="E4" s="29"/>
      <c r="F4" s="29"/>
      <c r="G4" s="29"/>
      <c r="H4" s="25"/>
    </row>
    <row r="5" spans="1:8" ht="15" x14ac:dyDescent="0.25">
      <c r="A5" s="30" t="s">
        <v>34</v>
      </c>
      <c r="B5" s="31"/>
      <c r="C5" s="32">
        <v>44196</v>
      </c>
      <c r="D5" s="33">
        <v>44104</v>
      </c>
      <c r="E5" s="33">
        <v>44012</v>
      </c>
      <c r="F5" s="33">
        <v>43921</v>
      </c>
      <c r="G5" s="34">
        <v>43830</v>
      </c>
    </row>
    <row r="6" spans="1:8" ht="15" x14ac:dyDescent="0.25">
      <c r="A6" s="35"/>
      <c r="B6" s="36" t="s">
        <v>35</v>
      </c>
      <c r="C6" s="37"/>
      <c r="D6" s="37"/>
      <c r="E6" s="37"/>
      <c r="F6" s="37"/>
      <c r="G6" s="38"/>
    </row>
    <row r="7" spans="1:8" ht="15" x14ac:dyDescent="0.25">
      <c r="A7" s="39"/>
      <c r="B7" s="40" t="s">
        <v>36</v>
      </c>
      <c r="C7" s="37"/>
      <c r="D7" s="37"/>
      <c r="E7" s="37"/>
      <c r="F7" s="37"/>
      <c r="G7" s="38"/>
    </row>
    <row r="8" spans="1:8" ht="15" x14ac:dyDescent="0.25">
      <c r="A8" s="41">
        <v>1</v>
      </c>
      <c r="B8" s="42" t="s">
        <v>37</v>
      </c>
      <c r="C8" s="43">
        <v>102541789.95999981</v>
      </c>
      <c r="D8" s="44">
        <v>101028332.58999997</v>
      </c>
      <c r="E8" s="44">
        <v>96484633.270000085</v>
      </c>
      <c r="F8" s="44">
        <v>97812466.859999955</v>
      </c>
      <c r="G8" s="45">
        <v>116131509.71000022</v>
      </c>
    </row>
    <row r="9" spans="1:8" ht="15" x14ac:dyDescent="0.25">
      <c r="A9" s="41">
        <v>2</v>
      </c>
      <c r="B9" s="42" t="s">
        <v>38</v>
      </c>
      <c r="C9" s="43">
        <v>102541789.95999981</v>
      </c>
      <c r="D9" s="44">
        <v>101028332.58999997</v>
      </c>
      <c r="E9" s="44">
        <v>96484633.270000085</v>
      </c>
      <c r="F9" s="44">
        <v>97812466.859999955</v>
      </c>
      <c r="G9" s="45">
        <v>116131509.71000022</v>
      </c>
    </row>
    <row r="10" spans="1:8" ht="15" x14ac:dyDescent="0.25">
      <c r="A10" s="41">
        <v>3</v>
      </c>
      <c r="B10" s="42" t="s">
        <v>39</v>
      </c>
      <c r="C10" s="43">
        <v>160530749.12373734</v>
      </c>
      <c r="D10" s="44">
        <v>161137592.89336559</v>
      </c>
      <c r="E10" s="44">
        <v>152741011.19189069</v>
      </c>
      <c r="F10" s="44">
        <v>163125145.89576554</v>
      </c>
      <c r="G10" s="45">
        <v>172988560.74368143</v>
      </c>
    </row>
    <row r="11" spans="1:8" ht="15" x14ac:dyDescent="0.25">
      <c r="A11" s="46"/>
      <c r="B11" s="36" t="s">
        <v>40</v>
      </c>
      <c r="C11" s="47"/>
      <c r="D11" s="47"/>
      <c r="E11" s="47"/>
      <c r="F11" s="47"/>
      <c r="G11" s="48"/>
    </row>
    <row r="12" spans="1:8" ht="15" customHeight="1" x14ac:dyDescent="0.25">
      <c r="A12" s="41">
        <v>4</v>
      </c>
      <c r="B12" s="42" t="s">
        <v>41</v>
      </c>
      <c r="C12" s="49">
        <v>1059976416.0590007</v>
      </c>
      <c r="D12" s="44">
        <v>1054574532.8080001</v>
      </c>
      <c r="E12" s="50">
        <v>945036348.83999848</v>
      </c>
      <c r="F12" s="50">
        <v>962318943.62999654</v>
      </c>
      <c r="G12" s="51">
        <v>898692525.95324779</v>
      </c>
    </row>
    <row r="13" spans="1:8" ht="15" x14ac:dyDescent="0.25">
      <c r="A13" s="46"/>
      <c r="B13" s="36" t="s">
        <v>42</v>
      </c>
      <c r="C13" s="37"/>
      <c r="D13" s="37"/>
      <c r="E13" s="37"/>
      <c r="F13" s="37"/>
      <c r="G13" s="38"/>
    </row>
    <row r="14" spans="1:8" s="18" customFormat="1" ht="15" x14ac:dyDescent="0.25">
      <c r="A14" s="41"/>
      <c r="B14" s="40" t="s">
        <v>43</v>
      </c>
      <c r="C14" s="37"/>
      <c r="D14" s="37"/>
      <c r="E14" s="37"/>
      <c r="F14" s="37"/>
      <c r="G14" s="38"/>
    </row>
    <row r="15" spans="1:8" ht="15" x14ac:dyDescent="0.25">
      <c r="A15" s="52">
        <v>5</v>
      </c>
      <c r="B15" s="42" t="str">
        <f>"Common equity Tier 1 ratio &gt;="&amp;ROUND('9.1. Capital Requirements'!C19*100,2)&amp;"%"</f>
        <v>Common equity Tier 1 ratio &gt;=5.6%</v>
      </c>
      <c r="C15" s="53">
        <v>9.6739690059568367E-2</v>
      </c>
      <c r="D15" s="54">
        <v>9.5800087568010311E-2</v>
      </c>
      <c r="E15" s="54">
        <v>0.10209621395878778</v>
      </c>
      <c r="F15" s="54">
        <v>0.10164246220804733</v>
      </c>
      <c r="G15" s="55">
        <v>0.12922273898608305</v>
      </c>
    </row>
    <row r="16" spans="1:8" ht="15" customHeight="1" x14ac:dyDescent="0.25">
      <c r="A16" s="52">
        <v>6</v>
      </c>
      <c r="B16" s="42" t="str">
        <f>"Tier 1 ratio &gt;="&amp;ROUND('9.1. Capital Requirements'!C20*100,2)&amp;"%"</f>
        <v>Tier 1 ratio &gt;=7.47%</v>
      </c>
      <c r="C16" s="53">
        <v>9.6739690059568367E-2</v>
      </c>
      <c r="D16" s="54">
        <v>9.5800087568010311E-2</v>
      </c>
      <c r="E16" s="54">
        <v>0.10209621395878778</v>
      </c>
      <c r="F16" s="54">
        <v>0.10164246220804733</v>
      </c>
      <c r="G16" s="55">
        <v>0.12922273898608305</v>
      </c>
    </row>
    <row r="17" spans="1:7" ht="15" x14ac:dyDescent="0.25">
      <c r="A17" s="52">
        <v>7</v>
      </c>
      <c r="B17" s="42" t="str">
        <f>"Total Regulatory Capital ratio &gt;="&amp;ROUND('9.1. Capital Requirements'!C21*100,2)&amp;"%"</f>
        <v>Total Regulatory Capital ratio &gt;=12.71%</v>
      </c>
      <c r="C17" s="53">
        <v>0.15144747250188048</v>
      </c>
      <c r="D17" s="54">
        <v>0.15279867650919551</v>
      </c>
      <c r="E17" s="54">
        <v>0.1616244828882776</v>
      </c>
      <c r="F17" s="54">
        <v>0.16951255815502866</v>
      </c>
      <c r="G17" s="55">
        <v>0.19248915034671238</v>
      </c>
    </row>
    <row r="18" spans="1:7" ht="15" x14ac:dyDescent="0.25">
      <c r="A18" s="46"/>
      <c r="B18" s="56" t="s">
        <v>44</v>
      </c>
      <c r="C18" s="57"/>
      <c r="D18" s="57"/>
      <c r="E18" s="57"/>
      <c r="F18" s="57"/>
      <c r="G18" s="58"/>
    </row>
    <row r="19" spans="1:7" ht="15" customHeight="1" x14ac:dyDescent="0.25">
      <c r="A19" s="59">
        <v>8</v>
      </c>
      <c r="B19" s="42" t="s">
        <v>45</v>
      </c>
      <c r="C19" s="60">
        <v>7.7817841012045114E-2</v>
      </c>
      <c r="D19" s="61">
        <v>7.7874935162442024E-2</v>
      </c>
      <c r="E19" s="61">
        <v>7.8709926699469496E-2</v>
      </c>
      <c r="F19" s="61">
        <v>8.034303039887182E-2</v>
      </c>
      <c r="G19" s="62">
        <v>8.0578701357911842E-2</v>
      </c>
    </row>
    <row r="20" spans="1:7" ht="15" x14ac:dyDescent="0.25">
      <c r="A20" s="59">
        <v>9</v>
      </c>
      <c r="B20" s="42" t="s">
        <v>46</v>
      </c>
      <c r="C20" s="60">
        <v>4.1379222976943068E-2</v>
      </c>
      <c r="D20" s="61">
        <v>4.1305140297601996E-2</v>
      </c>
      <c r="E20" s="61">
        <v>4.0629144363182053E-2</v>
      </c>
      <c r="F20" s="61">
        <v>3.8436220271917412E-2</v>
      </c>
      <c r="G20" s="62">
        <v>3.749526755884524E-2</v>
      </c>
    </row>
    <row r="21" spans="1:7" ht="15" x14ac:dyDescent="0.25">
      <c r="A21" s="59">
        <v>10</v>
      </c>
      <c r="B21" s="42" t="s">
        <v>47</v>
      </c>
      <c r="C21" s="60">
        <v>1.2389632171424041E-2</v>
      </c>
      <c r="D21" s="61">
        <v>1.5900476895389294E-2</v>
      </c>
      <c r="E21" s="61">
        <v>1.8913243583104072E-2</v>
      </c>
      <c r="F21" s="61">
        <v>2.7618733665792504E-2</v>
      </c>
      <c r="G21" s="62">
        <v>2.0789249561113922E-2</v>
      </c>
    </row>
    <row r="22" spans="1:7" ht="15" x14ac:dyDescent="0.25">
      <c r="A22" s="59">
        <v>11</v>
      </c>
      <c r="B22" s="42" t="s">
        <v>48</v>
      </c>
      <c r="C22" s="60">
        <v>3.6438618035102052E-2</v>
      </c>
      <c r="D22" s="61">
        <v>3.6569794864840029E-2</v>
      </c>
      <c r="E22" s="61">
        <v>3.8080782336287457E-2</v>
      </c>
      <c r="F22" s="61">
        <v>4.1906810126954401E-2</v>
      </c>
      <c r="G22" s="62">
        <v>4.3083433799066602E-2</v>
      </c>
    </row>
    <row r="23" spans="1:7" ht="15" x14ac:dyDescent="0.25">
      <c r="A23" s="59">
        <v>12</v>
      </c>
      <c r="B23" s="42" t="s">
        <v>49</v>
      </c>
      <c r="C23" s="60">
        <v>-1.2275759053525463E-2</v>
      </c>
      <c r="D23" s="61">
        <v>-1.8404032849966553E-2</v>
      </c>
      <c r="E23" s="61">
        <v>-3.6937743299127128E-2</v>
      </c>
      <c r="F23" s="61">
        <v>-7.1564399565378273E-2</v>
      </c>
      <c r="G23" s="62">
        <v>2.0356380179567975E-2</v>
      </c>
    </row>
    <row r="24" spans="1:7" ht="15" x14ac:dyDescent="0.25">
      <c r="A24" s="59">
        <v>13</v>
      </c>
      <c r="B24" s="42" t="s">
        <v>50</v>
      </c>
      <c r="C24" s="60">
        <v>-0.10838720508629283</v>
      </c>
      <c r="D24" s="61">
        <v>-0.1570703488917761</v>
      </c>
      <c r="E24" s="61">
        <v>-0.30087678771847082</v>
      </c>
      <c r="F24" s="61">
        <v>-0.5488843340084143</v>
      </c>
      <c r="G24" s="62">
        <v>0.14963020201970725</v>
      </c>
    </row>
    <row r="25" spans="1:7" ht="15" x14ac:dyDescent="0.25">
      <c r="A25" s="46"/>
      <c r="B25" s="56" t="s">
        <v>51</v>
      </c>
      <c r="C25" s="57"/>
      <c r="D25" s="57"/>
      <c r="E25" s="57"/>
      <c r="F25" s="57"/>
      <c r="G25" s="58"/>
    </row>
    <row r="26" spans="1:7" ht="15" x14ac:dyDescent="0.25">
      <c r="A26" s="59">
        <v>14</v>
      </c>
      <c r="B26" s="42" t="s">
        <v>52</v>
      </c>
      <c r="C26" s="60">
        <v>7.2240640886518909E-2</v>
      </c>
      <c r="D26" s="61">
        <v>5.2185312917264338E-2</v>
      </c>
      <c r="E26" s="61">
        <v>6.7659101278442199E-2</v>
      </c>
      <c r="F26" s="61">
        <v>4.9162047653363898E-2</v>
      </c>
      <c r="G26" s="62">
        <v>5.5045923603628713E-2</v>
      </c>
    </row>
    <row r="27" spans="1:7" ht="15" customHeight="1" x14ac:dyDescent="0.25">
      <c r="A27" s="59">
        <v>15</v>
      </c>
      <c r="B27" s="42" t="s">
        <v>53</v>
      </c>
      <c r="C27" s="60">
        <v>5.9114703239570507E-2</v>
      </c>
      <c r="D27" s="61">
        <v>6.5284445187443349E-2</v>
      </c>
      <c r="E27" s="61">
        <v>8.2790658124955036E-2</v>
      </c>
      <c r="F27" s="61">
        <v>7.956774948323736E-2</v>
      </c>
      <c r="G27" s="62">
        <v>4.8819297340186446E-2</v>
      </c>
    </row>
    <row r="28" spans="1:7" ht="15" x14ac:dyDescent="0.25">
      <c r="A28" s="59">
        <v>16</v>
      </c>
      <c r="B28" s="42" t="s">
        <v>54</v>
      </c>
      <c r="C28" s="60">
        <v>0.62863848087919993</v>
      </c>
      <c r="D28" s="61">
        <v>0.64172878135359779</v>
      </c>
      <c r="E28" s="61">
        <v>0.62438918539829058</v>
      </c>
      <c r="F28" s="61">
        <v>0.6482525004346954</v>
      </c>
      <c r="G28" s="62">
        <v>0.62599737248936949</v>
      </c>
    </row>
    <row r="29" spans="1:7" ht="15" customHeight="1" x14ac:dyDescent="0.25">
      <c r="A29" s="59">
        <v>17</v>
      </c>
      <c r="B29" s="42" t="s">
        <v>55</v>
      </c>
      <c r="C29" s="60">
        <v>0.59865468832544499</v>
      </c>
      <c r="D29" s="61">
        <v>0.60427876072514053</v>
      </c>
      <c r="E29" s="61">
        <v>0.59609508494074537</v>
      </c>
      <c r="F29" s="61">
        <v>0.64472448882797606</v>
      </c>
      <c r="G29" s="62">
        <v>0.59386909246356578</v>
      </c>
    </row>
    <row r="30" spans="1:7" ht="15" x14ac:dyDescent="0.25">
      <c r="A30" s="59">
        <v>18</v>
      </c>
      <c r="B30" s="42" t="s">
        <v>56</v>
      </c>
      <c r="C30" s="60">
        <v>0.20099905280552549</v>
      </c>
      <c r="D30" s="61">
        <v>0.16093287139459622</v>
      </c>
      <c r="E30" s="61">
        <v>6.1634440740268526E-2</v>
      </c>
      <c r="F30" s="61">
        <v>6.015333062860076E-2</v>
      </c>
      <c r="G30" s="62">
        <v>0.10821067248692923</v>
      </c>
    </row>
    <row r="31" spans="1:7" ht="15" customHeight="1" x14ac:dyDescent="0.25">
      <c r="A31" s="46"/>
      <c r="B31" s="56" t="s">
        <v>57</v>
      </c>
      <c r="C31" s="57"/>
      <c r="D31" s="57"/>
      <c r="E31" s="57"/>
      <c r="F31" s="57"/>
      <c r="G31" s="58"/>
    </row>
    <row r="32" spans="1:7" ht="15" customHeight="1" x14ac:dyDescent="0.25">
      <c r="A32" s="59">
        <v>19</v>
      </c>
      <c r="B32" s="42" t="s">
        <v>58</v>
      </c>
      <c r="C32" s="60">
        <v>0.20569996122821141</v>
      </c>
      <c r="D32" s="60">
        <v>0.20037260559646963</v>
      </c>
      <c r="E32" s="60">
        <v>0.18299446219469395</v>
      </c>
      <c r="F32" s="60">
        <v>0.21021307091457325</v>
      </c>
      <c r="G32" s="63">
        <v>0.21476437006349638</v>
      </c>
    </row>
    <row r="33" spans="1:7" ht="15" customHeight="1" x14ac:dyDescent="0.25">
      <c r="A33" s="59">
        <v>20</v>
      </c>
      <c r="B33" s="42" t="s">
        <v>59</v>
      </c>
      <c r="C33" s="60">
        <v>0.65864963141201838</v>
      </c>
      <c r="D33" s="60">
        <v>0.66451831309809084</v>
      </c>
      <c r="E33" s="60">
        <v>0.65831119374528912</v>
      </c>
      <c r="F33" s="60">
        <v>0.70946902796697819</v>
      </c>
      <c r="G33" s="63">
        <v>0.68573030123378609</v>
      </c>
    </row>
    <row r="34" spans="1:7" ht="15" customHeight="1" x14ac:dyDescent="0.25">
      <c r="A34" s="59">
        <v>21</v>
      </c>
      <c r="B34" s="42" t="s">
        <v>60</v>
      </c>
      <c r="C34" s="60">
        <v>0.3676450180463407</v>
      </c>
      <c r="D34" s="60">
        <v>0.38141321233034131</v>
      </c>
      <c r="E34" s="60">
        <v>0.32702628850072507</v>
      </c>
      <c r="F34" s="60">
        <v>0.33228683874315895</v>
      </c>
      <c r="G34" s="63">
        <v>0.34763228668274182</v>
      </c>
    </row>
    <row r="35" spans="1:7" ht="15" customHeight="1" x14ac:dyDescent="0.25">
      <c r="A35" s="64"/>
      <c r="B35" s="56" t="s">
        <v>61</v>
      </c>
      <c r="C35" s="37"/>
      <c r="D35" s="37"/>
      <c r="E35" s="37"/>
      <c r="F35" s="37"/>
      <c r="G35" s="38"/>
    </row>
    <row r="36" spans="1:7" ht="15" x14ac:dyDescent="0.25">
      <c r="A36" s="59">
        <v>22</v>
      </c>
      <c r="B36" s="42" t="s">
        <v>62</v>
      </c>
      <c r="C36" s="65">
        <v>264884270.43885708</v>
      </c>
      <c r="D36" s="65">
        <v>241639004.83403173</v>
      </c>
      <c r="E36" s="65">
        <v>220354395.05208892</v>
      </c>
      <c r="F36" s="65">
        <v>233178657.76290429</v>
      </c>
      <c r="G36" s="66">
        <v>252298139.22514838</v>
      </c>
    </row>
    <row r="37" spans="1:7" ht="15" customHeight="1" x14ac:dyDescent="0.25">
      <c r="A37" s="59">
        <v>23</v>
      </c>
      <c r="B37" s="42" t="s">
        <v>63</v>
      </c>
      <c r="C37" s="65">
        <v>221952064.77880499</v>
      </c>
      <c r="D37" s="67">
        <v>193745939.50013483</v>
      </c>
      <c r="E37" s="67">
        <v>160867671.24180427</v>
      </c>
      <c r="F37" s="67">
        <v>156134617.9647122</v>
      </c>
      <c r="G37" s="68">
        <v>158182813.90794298</v>
      </c>
    </row>
    <row r="38" spans="1:7" thickBot="1" x14ac:dyDescent="0.3">
      <c r="A38" s="69">
        <v>24</v>
      </c>
      <c r="B38" s="70" t="s">
        <v>64</v>
      </c>
      <c r="C38" s="71">
        <v>1.1934300800618272</v>
      </c>
      <c r="D38" s="71">
        <v>1.2471951951997609</v>
      </c>
      <c r="E38" s="71">
        <v>1.3697866908315508</v>
      </c>
      <c r="F38" s="71">
        <v>1.4934462376281263</v>
      </c>
      <c r="G38" s="72">
        <v>1.5949781963796479</v>
      </c>
    </row>
    <row r="39" spans="1:7" x14ac:dyDescent="0.3">
      <c r="A39" s="73"/>
    </row>
    <row r="40" spans="1:7" ht="39.75" x14ac:dyDescent="0.3">
      <c r="B40" s="75" t="s">
        <v>65</v>
      </c>
    </row>
    <row r="41" spans="1:7" ht="52.5" x14ac:dyDescent="0.3">
      <c r="B41" s="75" t="s">
        <v>66</v>
      </c>
    </row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6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ColWidth="9.140625" defaultRowHeight="14.25" x14ac:dyDescent="0.2"/>
  <cols>
    <col min="1" max="1" width="9.5703125" style="77" bestFit="1" customWidth="1"/>
    <col min="2" max="2" width="55.140625" style="77" bestFit="1" customWidth="1"/>
    <col min="3" max="3" width="11.7109375" style="77" customWidth="1"/>
    <col min="4" max="4" width="13.28515625" style="77" customWidth="1"/>
    <col min="5" max="5" width="14.5703125" style="77" customWidth="1"/>
    <col min="6" max="6" width="11.7109375" style="77" customWidth="1"/>
    <col min="7" max="7" width="13.7109375" style="77" customWidth="1"/>
    <col min="8" max="8" width="14.5703125" style="77" customWidth="1"/>
    <col min="9" max="16384" width="9.140625" style="78"/>
  </cols>
  <sheetData>
    <row r="1" spans="1:15" x14ac:dyDescent="0.2">
      <c r="A1" s="76" t="s">
        <v>30</v>
      </c>
      <c r="B1" s="21" t="str">
        <f>Info!C2</f>
        <v>Terabank</v>
      </c>
    </row>
    <row r="2" spans="1:15" x14ac:dyDescent="0.2">
      <c r="A2" s="76" t="s">
        <v>31</v>
      </c>
      <c r="B2" s="22">
        <v>44196</v>
      </c>
    </row>
    <row r="3" spans="1:15" x14ac:dyDescent="0.2">
      <c r="A3" s="76"/>
    </row>
    <row r="4" spans="1:15" ht="15" thickBot="1" x14ac:dyDescent="0.25">
      <c r="A4" s="79" t="s">
        <v>67</v>
      </c>
      <c r="B4" s="80" t="s">
        <v>68</v>
      </c>
      <c r="C4" s="79"/>
      <c r="D4" s="81"/>
      <c r="E4" s="81"/>
      <c r="F4" s="82"/>
      <c r="G4" s="82"/>
      <c r="H4" s="83" t="s">
        <v>69</v>
      </c>
    </row>
    <row r="5" spans="1:15" x14ac:dyDescent="0.2">
      <c r="A5" s="84"/>
      <c r="B5" s="85"/>
      <c r="C5" s="542" t="s">
        <v>70</v>
      </c>
      <c r="D5" s="543"/>
      <c r="E5" s="544"/>
      <c r="F5" s="542" t="s">
        <v>71</v>
      </c>
      <c r="G5" s="543"/>
      <c r="H5" s="545"/>
    </row>
    <row r="6" spans="1:15" x14ac:dyDescent="0.2">
      <c r="A6" s="86" t="s">
        <v>34</v>
      </c>
      <c r="B6" s="87" t="s">
        <v>72</v>
      </c>
      <c r="C6" s="88" t="s">
        <v>73</v>
      </c>
      <c r="D6" s="88" t="s">
        <v>74</v>
      </c>
      <c r="E6" s="88" t="s">
        <v>75</v>
      </c>
      <c r="F6" s="88" t="s">
        <v>73</v>
      </c>
      <c r="G6" s="88" t="s">
        <v>74</v>
      </c>
      <c r="H6" s="89" t="s">
        <v>75</v>
      </c>
    </row>
    <row r="7" spans="1:15" x14ac:dyDescent="0.2">
      <c r="A7" s="86">
        <v>1</v>
      </c>
      <c r="B7" s="90" t="s">
        <v>76</v>
      </c>
      <c r="C7" s="91">
        <v>16410602.930000003</v>
      </c>
      <c r="D7" s="91">
        <v>27362369.219999999</v>
      </c>
      <c r="E7" s="92">
        <f>C7+D7</f>
        <v>43772972.150000006</v>
      </c>
      <c r="F7" s="93">
        <v>15236112.709999995</v>
      </c>
      <c r="G7" s="94">
        <v>17476814.379999999</v>
      </c>
      <c r="H7" s="95">
        <f>F7+G7</f>
        <v>32712927.089999996</v>
      </c>
      <c r="I7" s="96"/>
      <c r="J7" s="96"/>
      <c r="K7" s="96"/>
      <c r="L7" s="96"/>
      <c r="M7" s="96"/>
      <c r="N7" s="96"/>
      <c r="O7" s="96"/>
    </row>
    <row r="8" spans="1:15" x14ac:dyDescent="0.2">
      <c r="A8" s="86">
        <v>2</v>
      </c>
      <c r="B8" s="90" t="s">
        <v>77</v>
      </c>
      <c r="C8" s="91">
        <v>16673106.18</v>
      </c>
      <c r="D8" s="91">
        <v>150957176.19</v>
      </c>
      <c r="E8" s="92">
        <f t="shared" ref="E8:E19" si="0">C8+D8</f>
        <v>167630282.37</v>
      </c>
      <c r="F8" s="93">
        <v>16395794.98</v>
      </c>
      <c r="G8" s="94">
        <v>115597557.39</v>
      </c>
      <c r="H8" s="95">
        <f t="shared" ref="H8:H40" si="1">F8+G8</f>
        <v>131993352.37</v>
      </c>
      <c r="I8" s="96"/>
      <c r="J8" s="96"/>
      <c r="K8" s="96"/>
      <c r="L8" s="96"/>
      <c r="M8" s="96"/>
      <c r="N8" s="96"/>
      <c r="O8" s="96"/>
    </row>
    <row r="9" spans="1:15" x14ac:dyDescent="0.2">
      <c r="A9" s="86">
        <v>3</v>
      </c>
      <c r="B9" s="90" t="s">
        <v>78</v>
      </c>
      <c r="C9" s="91">
        <v>128806.55</v>
      </c>
      <c r="D9" s="91">
        <v>25588509.780000001</v>
      </c>
      <c r="E9" s="92">
        <f t="shared" si="0"/>
        <v>25717316.330000002</v>
      </c>
      <c r="F9" s="93">
        <v>145146.66999999998</v>
      </c>
      <c r="G9" s="94">
        <v>12181636.550000001</v>
      </c>
      <c r="H9" s="95">
        <f t="shared" si="1"/>
        <v>12326783.220000001</v>
      </c>
      <c r="I9" s="96"/>
      <c r="J9" s="96"/>
      <c r="K9" s="96"/>
      <c r="L9" s="96"/>
      <c r="M9" s="96"/>
      <c r="N9" s="96"/>
      <c r="O9" s="96"/>
    </row>
    <row r="10" spans="1:15" x14ac:dyDescent="0.2">
      <c r="A10" s="86">
        <v>4</v>
      </c>
      <c r="B10" s="90" t="s">
        <v>79</v>
      </c>
      <c r="C10" s="91">
        <v>0</v>
      </c>
      <c r="D10" s="91">
        <v>0</v>
      </c>
      <c r="E10" s="92">
        <f t="shared" si="0"/>
        <v>0</v>
      </c>
      <c r="F10" s="93">
        <v>0</v>
      </c>
      <c r="G10" s="94">
        <v>0</v>
      </c>
      <c r="H10" s="95">
        <f t="shared" si="1"/>
        <v>0</v>
      </c>
      <c r="I10" s="96"/>
      <c r="J10" s="96"/>
      <c r="K10" s="96"/>
      <c r="L10" s="96"/>
      <c r="M10" s="96"/>
      <c r="N10" s="96"/>
      <c r="O10" s="96"/>
    </row>
    <row r="11" spans="1:15" x14ac:dyDescent="0.2">
      <c r="A11" s="86">
        <v>5</v>
      </c>
      <c r="B11" s="90" t="s">
        <v>80</v>
      </c>
      <c r="C11" s="91">
        <v>86034475.840000004</v>
      </c>
      <c r="D11" s="91">
        <v>0</v>
      </c>
      <c r="E11" s="92">
        <f t="shared" si="0"/>
        <v>86034475.840000004</v>
      </c>
      <c r="F11" s="93">
        <v>57634350.819999993</v>
      </c>
      <c r="G11" s="94">
        <v>0</v>
      </c>
      <c r="H11" s="95">
        <f t="shared" si="1"/>
        <v>57634350.819999993</v>
      </c>
      <c r="I11" s="96"/>
      <c r="J11" s="96"/>
      <c r="K11" s="96"/>
      <c r="L11" s="96"/>
      <c r="M11" s="96"/>
      <c r="N11" s="96"/>
      <c r="O11" s="96"/>
    </row>
    <row r="12" spans="1:15" x14ac:dyDescent="0.2">
      <c r="A12" s="86">
        <v>6.1</v>
      </c>
      <c r="B12" s="97" t="s">
        <v>81</v>
      </c>
      <c r="C12" s="91">
        <v>344378752.22000217</v>
      </c>
      <c r="D12" s="91">
        <v>582962220.08999991</v>
      </c>
      <c r="E12" s="92">
        <f t="shared" si="0"/>
        <v>927340972.31000209</v>
      </c>
      <c r="F12" s="93">
        <v>288782875.74999821</v>
      </c>
      <c r="G12" s="94">
        <v>483358426.22999913</v>
      </c>
      <c r="H12" s="95">
        <f t="shared" si="1"/>
        <v>772141301.9799974</v>
      </c>
      <c r="I12" s="96"/>
      <c r="J12" s="96"/>
      <c r="K12" s="96"/>
      <c r="L12" s="96"/>
      <c r="M12" s="96"/>
      <c r="N12" s="96"/>
      <c r="O12" s="96"/>
    </row>
    <row r="13" spans="1:15" x14ac:dyDescent="0.2">
      <c r="A13" s="86">
        <v>6.2</v>
      </c>
      <c r="B13" s="97" t="s">
        <v>82</v>
      </c>
      <c r="C13" s="91">
        <v>-18068635.930000551</v>
      </c>
      <c r="D13" s="91">
        <v>-36750850.449999996</v>
      </c>
      <c r="E13" s="92">
        <f t="shared" si="0"/>
        <v>-54819486.380000547</v>
      </c>
      <c r="F13" s="93">
        <v>-18471773.430000186</v>
      </c>
      <c r="G13" s="94">
        <v>-19223622.380000003</v>
      </c>
      <c r="H13" s="95">
        <f t="shared" si="1"/>
        <v>-37695395.810000189</v>
      </c>
      <c r="I13" s="96"/>
      <c r="J13" s="96"/>
      <c r="K13" s="96"/>
      <c r="L13" s="96"/>
      <c r="M13" s="96"/>
      <c r="N13" s="96"/>
      <c r="O13" s="96"/>
    </row>
    <row r="14" spans="1:15" x14ac:dyDescent="0.2">
      <c r="A14" s="86">
        <v>6</v>
      </c>
      <c r="B14" s="90" t="s">
        <v>83</v>
      </c>
      <c r="C14" s="92">
        <f>C12+C13</f>
        <v>326310116.29000163</v>
      </c>
      <c r="D14" s="92">
        <f>D12+D13</f>
        <v>546211369.63999987</v>
      </c>
      <c r="E14" s="92">
        <f t="shared" si="0"/>
        <v>872521485.9300015</v>
      </c>
      <c r="F14" s="92">
        <f>F12+F13</f>
        <v>270311102.31999803</v>
      </c>
      <c r="G14" s="92">
        <f>G12+G13</f>
        <v>464134803.84999913</v>
      </c>
      <c r="H14" s="95">
        <f t="shared" si="1"/>
        <v>734445906.16999722</v>
      </c>
      <c r="I14" s="96"/>
      <c r="J14" s="96"/>
      <c r="K14" s="96"/>
      <c r="L14" s="96"/>
      <c r="M14" s="96"/>
      <c r="N14" s="96"/>
      <c r="O14" s="96"/>
    </row>
    <row r="15" spans="1:15" x14ac:dyDescent="0.2">
      <c r="A15" s="86">
        <v>7</v>
      </c>
      <c r="B15" s="90" t="s">
        <v>84</v>
      </c>
      <c r="C15" s="91">
        <v>5525332.6399999969</v>
      </c>
      <c r="D15" s="91">
        <v>6129155.6299999971</v>
      </c>
      <c r="E15" s="92">
        <f t="shared" si="0"/>
        <v>11654488.269999994</v>
      </c>
      <c r="F15" s="93">
        <v>3636057.4400000023</v>
      </c>
      <c r="G15" s="94">
        <v>2514088.799999998</v>
      </c>
      <c r="H15" s="95">
        <f t="shared" si="1"/>
        <v>6150146.2400000002</v>
      </c>
      <c r="I15" s="96"/>
      <c r="J15" s="96"/>
      <c r="K15" s="96"/>
      <c r="L15" s="96"/>
      <c r="M15" s="96"/>
      <c r="N15" s="96"/>
      <c r="O15" s="96"/>
    </row>
    <row r="16" spans="1:15" x14ac:dyDescent="0.2">
      <c r="A16" s="86">
        <v>8</v>
      </c>
      <c r="B16" s="90" t="s">
        <v>85</v>
      </c>
      <c r="C16" s="91">
        <v>2925491.7600000296</v>
      </c>
      <c r="D16" s="91">
        <v>0</v>
      </c>
      <c r="E16" s="92">
        <f t="shared" si="0"/>
        <v>2925491.7600000296</v>
      </c>
      <c r="F16" s="93">
        <v>2226545.7700000014</v>
      </c>
      <c r="G16" s="94">
        <v>0</v>
      </c>
      <c r="H16" s="95">
        <f t="shared" si="1"/>
        <v>2226545.7700000014</v>
      </c>
      <c r="I16" s="96"/>
      <c r="J16" s="96"/>
      <c r="K16" s="96"/>
      <c r="L16" s="96"/>
      <c r="M16" s="96"/>
      <c r="N16" s="96"/>
      <c r="O16" s="96"/>
    </row>
    <row r="17" spans="1:15" x14ac:dyDescent="0.2">
      <c r="A17" s="86">
        <v>9</v>
      </c>
      <c r="B17" s="90" t="s">
        <v>86</v>
      </c>
      <c r="C17" s="91">
        <v>0</v>
      </c>
      <c r="D17" s="91">
        <v>0</v>
      </c>
      <c r="E17" s="92">
        <f t="shared" si="0"/>
        <v>0</v>
      </c>
      <c r="F17" s="93">
        <v>0</v>
      </c>
      <c r="G17" s="94">
        <v>0</v>
      </c>
      <c r="H17" s="95">
        <f t="shared" si="1"/>
        <v>0</v>
      </c>
      <c r="I17" s="96"/>
      <c r="J17" s="96"/>
      <c r="K17" s="96"/>
      <c r="L17" s="96"/>
      <c r="M17" s="96"/>
      <c r="N17" s="96"/>
      <c r="O17" s="96"/>
    </row>
    <row r="18" spans="1:15" x14ac:dyDescent="0.2">
      <c r="A18" s="86">
        <v>10</v>
      </c>
      <c r="B18" s="90" t="s">
        <v>87</v>
      </c>
      <c r="C18" s="91">
        <v>46763488.780000001</v>
      </c>
      <c r="D18" s="91">
        <v>0</v>
      </c>
      <c r="E18" s="92">
        <f t="shared" si="0"/>
        <v>46763488.780000001</v>
      </c>
      <c r="F18" s="93">
        <v>46518526.329999954</v>
      </c>
      <c r="G18" s="94">
        <v>0</v>
      </c>
      <c r="H18" s="95">
        <f t="shared" si="1"/>
        <v>46518526.329999954</v>
      </c>
      <c r="I18" s="96"/>
      <c r="J18" s="96"/>
      <c r="K18" s="96"/>
      <c r="L18" s="96"/>
      <c r="M18" s="96"/>
      <c r="N18" s="96"/>
      <c r="O18" s="96"/>
    </row>
    <row r="19" spans="1:15" x14ac:dyDescent="0.2">
      <c r="A19" s="86">
        <v>11</v>
      </c>
      <c r="B19" s="90" t="s">
        <v>88</v>
      </c>
      <c r="C19" s="91">
        <v>6417213.4799999995</v>
      </c>
      <c r="D19" s="91">
        <v>284123.5400000001</v>
      </c>
      <c r="E19" s="92">
        <f t="shared" si="0"/>
        <v>6701337.0199999996</v>
      </c>
      <c r="F19" s="93">
        <v>6878367.8080000002</v>
      </c>
      <c r="G19" s="94">
        <v>755840.58000000019</v>
      </c>
      <c r="H19" s="95">
        <f t="shared" si="1"/>
        <v>7634208.3880000003</v>
      </c>
      <c r="I19" s="96"/>
      <c r="J19" s="96"/>
      <c r="K19" s="96"/>
      <c r="L19" s="96"/>
      <c r="M19" s="96"/>
      <c r="N19" s="96"/>
      <c r="O19" s="96"/>
    </row>
    <row r="20" spans="1:15" x14ac:dyDescent="0.2">
      <c r="A20" s="86">
        <v>12</v>
      </c>
      <c r="B20" s="98" t="s">
        <v>89</v>
      </c>
      <c r="C20" s="92">
        <f>SUM(C7:C11)+SUM(C14:C19)</f>
        <v>507188634.45000172</v>
      </c>
      <c r="D20" s="92">
        <f>SUM(D7:D11)+SUM(D14:D19)</f>
        <v>756532703.99999976</v>
      </c>
      <c r="E20" s="92">
        <f>C20+D20</f>
        <v>1263721338.4500015</v>
      </c>
      <c r="F20" s="92">
        <f>SUM(F7:F11)+SUM(F14:F19)</f>
        <v>418982004.84799802</v>
      </c>
      <c r="G20" s="92">
        <f>SUM(G7:G11)+SUM(G14:G19)</f>
        <v>612660741.54999912</v>
      </c>
      <c r="H20" s="95">
        <f t="shared" si="1"/>
        <v>1031642746.3979971</v>
      </c>
      <c r="I20" s="96"/>
      <c r="J20" s="96"/>
      <c r="K20" s="96"/>
      <c r="L20" s="96"/>
      <c r="M20" s="96"/>
      <c r="N20" s="96"/>
      <c r="O20" s="96"/>
    </row>
    <row r="21" spans="1:15" x14ac:dyDescent="0.2">
      <c r="A21" s="86"/>
      <c r="B21" s="87" t="s">
        <v>90</v>
      </c>
      <c r="C21" s="99"/>
      <c r="D21" s="99"/>
      <c r="E21" s="99"/>
      <c r="F21" s="100"/>
      <c r="G21" s="101"/>
      <c r="H21" s="102"/>
      <c r="I21" s="96"/>
      <c r="J21" s="96"/>
      <c r="K21" s="96"/>
      <c r="L21" s="96"/>
      <c r="M21" s="96"/>
      <c r="N21" s="96"/>
      <c r="O21" s="96"/>
    </row>
    <row r="22" spans="1:15" x14ac:dyDescent="0.2">
      <c r="A22" s="86">
        <v>13</v>
      </c>
      <c r="B22" s="90" t="s">
        <v>91</v>
      </c>
      <c r="C22" s="91">
        <v>1648.52</v>
      </c>
      <c r="D22" s="91">
        <v>10927221.25</v>
      </c>
      <c r="E22" s="92">
        <f>C22+D22</f>
        <v>10928869.77</v>
      </c>
      <c r="F22" s="93">
        <v>10818.02</v>
      </c>
      <c r="G22" s="94">
        <v>5510846.1399999997</v>
      </c>
      <c r="H22" s="95">
        <f t="shared" si="1"/>
        <v>5521664.1599999992</v>
      </c>
      <c r="I22" s="96"/>
      <c r="J22" s="96"/>
      <c r="K22" s="96"/>
      <c r="L22" s="96"/>
      <c r="M22" s="96"/>
      <c r="N22" s="96"/>
      <c r="O22" s="96"/>
    </row>
    <row r="23" spans="1:15" x14ac:dyDescent="0.2">
      <c r="A23" s="86">
        <v>14</v>
      </c>
      <c r="B23" s="90" t="s">
        <v>92</v>
      </c>
      <c r="C23" s="91">
        <v>68346518.53999719</v>
      </c>
      <c r="D23" s="91">
        <v>153450950.12999952</v>
      </c>
      <c r="E23" s="92">
        <f t="shared" ref="E23:E40" si="2">C23+D23</f>
        <v>221797468.66999671</v>
      </c>
      <c r="F23" s="93">
        <v>62643378.139999717</v>
      </c>
      <c r="G23" s="94">
        <v>144701783.56999981</v>
      </c>
      <c r="H23" s="95">
        <f t="shared" si="1"/>
        <v>207345161.70999953</v>
      </c>
      <c r="I23" s="96"/>
      <c r="J23" s="96"/>
      <c r="K23" s="96"/>
      <c r="L23" s="96"/>
      <c r="M23" s="96"/>
      <c r="N23" s="96"/>
      <c r="O23" s="96"/>
    </row>
    <row r="24" spans="1:15" x14ac:dyDescent="0.2">
      <c r="A24" s="86">
        <v>15</v>
      </c>
      <c r="B24" s="90" t="s">
        <v>93</v>
      </c>
      <c r="C24" s="91">
        <v>69326662.749999985</v>
      </c>
      <c r="D24" s="91">
        <v>173476722.85999995</v>
      </c>
      <c r="E24" s="92">
        <f t="shared" si="2"/>
        <v>242803385.60999995</v>
      </c>
      <c r="F24" s="93">
        <v>55465413.670000002</v>
      </c>
      <c r="G24" s="94">
        <v>95821751.590000182</v>
      </c>
      <c r="H24" s="95">
        <f t="shared" si="1"/>
        <v>151287165.26000017</v>
      </c>
      <c r="I24" s="96"/>
      <c r="J24" s="96"/>
      <c r="K24" s="96"/>
      <c r="L24" s="96"/>
      <c r="M24" s="96"/>
      <c r="N24" s="96"/>
      <c r="O24" s="96"/>
    </row>
    <row r="25" spans="1:15" x14ac:dyDescent="0.2">
      <c r="A25" s="86">
        <v>16</v>
      </c>
      <c r="B25" s="90" t="s">
        <v>94</v>
      </c>
      <c r="C25" s="91">
        <v>143409198.02000004</v>
      </c>
      <c r="D25" s="91">
        <v>250932831.4799999</v>
      </c>
      <c r="E25" s="92">
        <f t="shared" si="2"/>
        <v>394342029.49999994</v>
      </c>
      <c r="F25" s="93">
        <v>113774435.17000005</v>
      </c>
      <c r="G25" s="94">
        <v>229010260.64999986</v>
      </c>
      <c r="H25" s="95">
        <f t="shared" si="1"/>
        <v>342784695.81999993</v>
      </c>
      <c r="I25" s="96"/>
      <c r="J25" s="96"/>
      <c r="K25" s="96"/>
      <c r="L25" s="96"/>
      <c r="M25" s="96"/>
      <c r="N25" s="96"/>
      <c r="O25" s="96"/>
    </row>
    <row r="26" spans="1:15" x14ac:dyDescent="0.2">
      <c r="A26" s="86">
        <v>17</v>
      </c>
      <c r="B26" s="90" t="s">
        <v>95</v>
      </c>
      <c r="C26" s="99">
        <v>0</v>
      </c>
      <c r="D26" s="99">
        <v>0</v>
      </c>
      <c r="E26" s="92">
        <f t="shared" si="2"/>
        <v>0</v>
      </c>
      <c r="F26" s="100">
        <v>0</v>
      </c>
      <c r="G26" s="101">
        <v>0</v>
      </c>
      <c r="H26" s="95">
        <f t="shared" si="1"/>
        <v>0</v>
      </c>
      <c r="I26" s="96"/>
      <c r="J26" s="96"/>
      <c r="K26" s="96"/>
      <c r="L26" s="96"/>
      <c r="M26" s="96"/>
      <c r="N26" s="96"/>
      <c r="O26" s="96"/>
    </row>
    <row r="27" spans="1:15" x14ac:dyDescent="0.2">
      <c r="A27" s="86">
        <v>18</v>
      </c>
      <c r="B27" s="90" t="s">
        <v>96</v>
      </c>
      <c r="C27" s="91">
        <v>94532999.999999985</v>
      </c>
      <c r="D27" s="91">
        <v>83883060</v>
      </c>
      <c r="E27" s="92">
        <f t="shared" si="2"/>
        <v>178416060</v>
      </c>
      <c r="F27" s="93">
        <v>34844000</v>
      </c>
      <c r="G27" s="94">
        <v>69636920</v>
      </c>
      <c r="H27" s="95">
        <f t="shared" si="1"/>
        <v>104480920</v>
      </c>
      <c r="I27" s="96"/>
      <c r="J27" s="96"/>
      <c r="K27" s="96"/>
      <c r="L27" s="96"/>
      <c r="M27" s="96"/>
      <c r="N27" s="96"/>
      <c r="O27" s="96"/>
    </row>
    <row r="28" spans="1:15" x14ac:dyDescent="0.2">
      <c r="A28" s="86">
        <v>19</v>
      </c>
      <c r="B28" s="90" t="s">
        <v>97</v>
      </c>
      <c r="C28" s="91">
        <v>2435904.62</v>
      </c>
      <c r="D28" s="91">
        <v>3366611.3199999942</v>
      </c>
      <c r="E28" s="92">
        <f t="shared" si="2"/>
        <v>5802515.9399999939</v>
      </c>
      <c r="F28" s="93">
        <v>2003187.3699999996</v>
      </c>
      <c r="G28" s="94">
        <v>2777130.96</v>
      </c>
      <c r="H28" s="95">
        <f t="shared" si="1"/>
        <v>4780318.33</v>
      </c>
      <c r="I28" s="96"/>
      <c r="J28" s="96"/>
      <c r="K28" s="96"/>
      <c r="L28" s="96"/>
      <c r="M28" s="96"/>
      <c r="N28" s="96"/>
      <c r="O28" s="96"/>
    </row>
    <row r="29" spans="1:15" x14ac:dyDescent="0.2">
      <c r="A29" s="86">
        <v>20</v>
      </c>
      <c r="B29" s="90" t="s">
        <v>98</v>
      </c>
      <c r="C29" s="91">
        <v>10481171.060000006</v>
      </c>
      <c r="D29" s="91">
        <v>12421691.089999996</v>
      </c>
      <c r="E29" s="92">
        <f t="shared" si="2"/>
        <v>22902862.150000002</v>
      </c>
      <c r="F29" s="93">
        <v>11687012.330000004</v>
      </c>
      <c r="G29" s="94">
        <v>11520549.389999999</v>
      </c>
      <c r="H29" s="95">
        <f t="shared" si="1"/>
        <v>23207561.720000003</v>
      </c>
      <c r="I29" s="96"/>
      <c r="J29" s="96"/>
      <c r="K29" s="96"/>
      <c r="L29" s="96"/>
      <c r="M29" s="96"/>
      <c r="N29" s="96"/>
      <c r="O29" s="96"/>
    </row>
    <row r="30" spans="1:15" x14ac:dyDescent="0.2">
      <c r="A30" s="86">
        <v>21</v>
      </c>
      <c r="B30" s="90" t="s">
        <v>99</v>
      </c>
      <c r="C30" s="91">
        <v>0</v>
      </c>
      <c r="D30" s="91">
        <v>61233508.149999999</v>
      </c>
      <c r="E30" s="92">
        <f t="shared" si="2"/>
        <v>61233508.149999999</v>
      </c>
      <c r="F30" s="93">
        <v>0</v>
      </c>
      <c r="G30" s="94">
        <v>52909671.799999997</v>
      </c>
      <c r="H30" s="95">
        <f t="shared" si="1"/>
        <v>52909671.799999997</v>
      </c>
      <c r="I30" s="96"/>
      <c r="J30" s="96"/>
      <c r="K30" s="96"/>
      <c r="L30" s="96"/>
      <c r="M30" s="96"/>
      <c r="N30" s="96"/>
      <c r="O30" s="96"/>
    </row>
    <row r="31" spans="1:15" x14ac:dyDescent="0.2">
      <c r="A31" s="86">
        <v>22</v>
      </c>
      <c r="B31" s="98" t="s">
        <v>100</v>
      </c>
      <c r="C31" s="92">
        <f>SUM(C22:C30)</f>
        <v>388534103.50999719</v>
      </c>
      <c r="D31" s="92">
        <f>SUM(D22:D30)</f>
        <v>749692596.27999938</v>
      </c>
      <c r="E31" s="92">
        <f>C31+D31</f>
        <v>1138226699.7899966</v>
      </c>
      <c r="F31" s="92">
        <f>SUM(F22:F30)</f>
        <v>280428244.69999975</v>
      </c>
      <c r="G31" s="92">
        <f>SUM(G22:G30)</f>
        <v>611888914.09999979</v>
      </c>
      <c r="H31" s="95">
        <f t="shared" si="1"/>
        <v>892317158.79999948</v>
      </c>
      <c r="I31" s="96"/>
      <c r="J31" s="96"/>
      <c r="K31" s="96"/>
      <c r="L31" s="96"/>
      <c r="M31" s="96"/>
      <c r="N31" s="96"/>
      <c r="O31" s="96"/>
    </row>
    <row r="32" spans="1:15" x14ac:dyDescent="0.2">
      <c r="A32" s="86"/>
      <c r="B32" s="87" t="s">
        <v>101</v>
      </c>
      <c r="C32" s="99"/>
      <c r="D32" s="99"/>
      <c r="E32" s="91"/>
      <c r="F32" s="100"/>
      <c r="G32" s="101"/>
      <c r="H32" s="102"/>
      <c r="I32" s="96"/>
      <c r="J32" s="96"/>
      <c r="K32" s="96"/>
      <c r="L32" s="96"/>
      <c r="M32" s="96"/>
      <c r="N32" s="96"/>
      <c r="O32" s="96"/>
    </row>
    <row r="33" spans="1:15" x14ac:dyDescent="0.2">
      <c r="A33" s="86">
        <v>23</v>
      </c>
      <c r="B33" s="90" t="s">
        <v>102</v>
      </c>
      <c r="C33" s="91">
        <v>121372000</v>
      </c>
      <c r="D33" s="99">
        <v>0</v>
      </c>
      <c r="E33" s="92">
        <f t="shared" si="2"/>
        <v>121372000</v>
      </c>
      <c r="F33" s="93">
        <v>121372000</v>
      </c>
      <c r="G33" s="101">
        <v>0</v>
      </c>
      <c r="H33" s="95">
        <f t="shared" si="1"/>
        <v>121372000</v>
      </c>
      <c r="I33" s="96"/>
      <c r="J33" s="96"/>
      <c r="K33" s="96"/>
      <c r="L33" s="96"/>
      <c r="M33" s="96"/>
      <c r="N33" s="96"/>
      <c r="O33" s="96"/>
    </row>
    <row r="34" spans="1:15" x14ac:dyDescent="0.2">
      <c r="A34" s="86">
        <v>24</v>
      </c>
      <c r="B34" s="90" t="s">
        <v>103</v>
      </c>
      <c r="C34" s="91">
        <v>0</v>
      </c>
      <c r="D34" s="99">
        <v>0</v>
      </c>
      <c r="E34" s="92">
        <f t="shared" si="2"/>
        <v>0</v>
      </c>
      <c r="F34" s="93">
        <v>0</v>
      </c>
      <c r="G34" s="101">
        <v>0</v>
      </c>
      <c r="H34" s="95">
        <f t="shared" si="1"/>
        <v>0</v>
      </c>
      <c r="I34" s="96"/>
      <c r="J34" s="96"/>
      <c r="K34" s="96"/>
      <c r="L34" s="96"/>
      <c r="M34" s="96"/>
      <c r="N34" s="96"/>
      <c r="O34" s="96"/>
    </row>
    <row r="35" spans="1:15" x14ac:dyDescent="0.2">
      <c r="A35" s="86">
        <v>25</v>
      </c>
      <c r="B35" s="103" t="s">
        <v>104</v>
      </c>
      <c r="C35" s="91">
        <v>0</v>
      </c>
      <c r="D35" s="99">
        <v>0</v>
      </c>
      <c r="E35" s="92">
        <f t="shared" si="2"/>
        <v>0</v>
      </c>
      <c r="F35" s="93">
        <v>0</v>
      </c>
      <c r="G35" s="101">
        <v>0</v>
      </c>
      <c r="H35" s="95">
        <f t="shared" si="1"/>
        <v>0</v>
      </c>
      <c r="I35" s="96"/>
      <c r="J35" s="96"/>
      <c r="K35" s="96"/>
      <c r="L35" s="96"/>
      <c r="M35" s="96"/>
      <c r="N35" s="96"/>
      <c r="O35" s="96"/>
    </row>
    <row r="36" spans="1:15" x14ac:dyDescent="0.2">
      <c r="A36" s="86">
        <v>26</v>
      </c>
      <c r="B36" s="90" t="s">
        <v>105</v>
      </c>
      <c r="C36" s="91">
        <v>0</v>
      </c>
      <c r="D36" s="99">
        <v>0</v>
      </c>
      <c r="E36" s="92">
        <f t="shared" si="2"/>
        <v>0</v>
      </c>
      <c r="F36" s="93">
        <v>0</v>
      </c>
      <c r="G36" s="101">
        <v>0</v>
      </c>
      <c r="H36" s="95">
        <f t="shared" si="1"/>
        <v>0</v>
      </c>
      <c r="I36" s="96"/>
      <c r="J36" s="96"/>
      <c r="K36" s="96"/>
      <c r="L36" s="96"/>
      <c r="M36" s="96"/>
      <c r="N36" s="96"/>
      <c r="O36" s="96"/>
    </row>
    <row r="37" spans="1:15" x14ac:dyDescent="0.2">
      <c r="A37" s="86">
        <v>27</v>
      </c>
      <c r="B37" s="90" t="s">
        <v>106</v>
      </c>
      <c r="C37" s="91">
        <v>0</v>
      </c>
      <c r="D37" s="99">
        <v>0</v>
      </c>
      <c r="E37" s="92">
        <f t="shared" si="2"/>
        <v>0</v>
      </c>
      <c r="F37" s="93">
        <v>0</v>
      </c>
      <c r="G37" s="101">
        <v>0</v>
      </c>
      <c r="H37" s="95">
        <f t="shared" si="1"/>
        <v>0</v>
      </c>
      <c r="I37" s="96"/>
      <c r="J37" s="96"/>
      <c r="K37" s="96"/>
      <c r="L37" s="96"/>
      <c r="M37" s="96"/>
      <c r="N37" s="96"/>
      <c r="O37" s="96"/>
    </row>
    <row r="38" spans="1:15" x14ac:dyDescent="0.2">
      <c r="A38" s="86">
        <v>28</v>
      </c>
      <c r="B38" s="90" t="s">
        <v>107</v>
      </c>
      <c r="C38" s="91">
        <v>4122637.9500000095</v>
      </c>
      <c r="D38" s="99">
        <v>0</v>
      </c>
      <c r="E38" s="92">
        <f t="shared" si="2"/>
        <v>4122637.9500000095</v>
      </c>
      <c r="F38" s="93">
        <v>17953586.709999993</v>
      </c>
      <c r="G38" s="101">
        <v>0</v>
      </c>
      <c r="H38" s="95">
        <f t="shared" si="1"/>
        <v>17953586.709999993</v>
      </c>
      <c r="I38" s="96"/>
      <c r="J38" s="96"/>
      <c r="K38" s="96"/>
      <c r="L38" s="96"/>
      <c r="M38" s="96"/>
      <c r="N38" s="96"/>
      <c r="O38" s="96"/>
    </row>
    <row r="39" spans="1:15" x14ac:dyDescent="0.2">
      <c r="A39" s="86">
        <v>29</v>
      </c>
      <c r="B39" s="90" t="s">
        <v>108</v>
      </c>
      <c r="C39" s="91">
        <v>0</v>
      </c>
      <c r="D39" s="99">
        <v>0</v>
      </c>
      <c r="E39" s="92">
        <f t="shared" si="2"/>
        <v>0</v>
      </c>
      <c r="F39" s="93">
        <v>0</v>
      </c>
      <c r="G39" s="101">
        <v>0</v>
      </c>
      <c r="H39" s="95">
        <f t="shared" si="1"/>
        <v>0</v>
      </c>
      <c r="I39" s="96"/>
      <c r="J39" s="96"/>
      <c r="K39" s="96"/>
      <c r="L39" s="96"/>
      <c r="M39" s="96"/>
      <c r="N39" s="96"/>
      <c r="O39" s="96"/>
    </row>
    <row r="40" spans="1:15" x14ac:dyDescent="0.2">
      <c r="A40" s="86">
        <v>30</v>
      </c>
      <c r="B40" s="104" t="s">
        <v>109</v>
      </c>
      <c r="C40" s="91">
        <v>125494637.95</v>
      </c>
      <c r="D40" s="99">
        <v>0</v>
      </c>
      <c r="E40" s="92">
        <f t="shared" si="2"/>
        <v>125494637.95</v>
      </c>
      <c r="F40" s="93">
        <v>139325586.70999998</v>
      </c>
      <c r="G40" s="101">
        <v>0</v>
      </c>
      <c r="H40" s="95">
        <f t="shared" si="1"/>
        <v>139325586.70999998</v>
      </c>
      <c r="I40" s="96"/>
      <c r="J40" s="96"/>
      <c r="K40" s="96"/>
      <c r="L40" s="96"/>
      <c r="M40" s="96"/>
      <c r="N40" s="96"/>
      <c r="O40" s="96"/>
    </row>
    <row r="41" spans="1:15" ht="15" thickBot="1" x14ac:dyDescent="0.25">
      <c r="A41" s="105">
        <v>31</v>
      </c>
      <c r="B41" s="106" t="s">
        <v>110</v>
      </c>
      <c r="C41" s="107">
        <f>C31+C40</f>
        <v>514028741.45999718</v>
      </c>
      <c r="D41" s="107">
        <f>D31+D40</f>
        <v>749692596.27999938</v>
      </c>
      <c r="E41" s="107">
        <f>C41+D41</f>
        <v>1263721337.7399964</v>
      </c>
      <c r="F41" s="107">
        <f>F31+F40</f>
        <v>419753831.40999973</v>
      </c>
      <c r="G41" s="107">
        <f>G31+G40</f>
        <v>611888914.09999979</v>
      </c>
      <c r="H41" s="108">
        <f>F41+G41</f>
        <v>1031642745.5099995</v>
      </c>
      <c r="I41" s="96"/>
      <c r="J41" s="96"/>
      <c r="K41" s="96"/>
      <c r="L41" s="96"/>
      <c r="M41" s="96"/>
      <c r="N41" s="96"/>
      <c r="O41" s="96"/>
    </row>
    <row r="43" spans="1:15" x14ac:dyDescent="0.2">
      <c r="B43" s="10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47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ColWidth="9.140625" defaultRowHeight="15" x14ac:dyDescent="0.25"/>
  <cols>
    <col min="1" max="1" width="9.5703125" style="19" bestFit="1" customWidth="1"/>
    <col min="2" max="2" width="89.140625" style="19" customWidth="1"/>
    <col min="3" max="8" width="12.7109375" style="19" customWidth="1"/>
    <col min="9" max="9" width="8.85546875" customWidth="1"/>
    <col min="10" max="10" width="12.5703125" style="131" bestFit="1" customWidth="1"/>
    <col min="11" max="16384" width="9.140625" style="131"/>
  </cols>
  <sheetData>
    <row r="1" spans="1:8" ht="15.75" x14ac:dyDescent="0.3">
      <c r="A1" s="20" t="s">
        <v>30</v>
      </c>
      <c r="B1" s="19" t="str">
        <f>Info!C2</f>
        <v>Terabank</v>
      </c>
      <c r="C1" s="21"/>
      <c r="F1" s="21"/>
    </row>
    <row r="2" spans="1:8" ht="15.75" x14ac:dyDescent="0.3">
      <c r="A2" s="20" t="s">
        <v>31</v>
      </c>
      <c r="B2" s="110">
        <v>44196</v>
      </c>
      <c r="C2" s="23"/>
      <c r="D2" s="24"/>
      <c r="E2" s="24"/>
      <c r="F2" s="23"/>
      <c r="G2" s="24"/>
      <c r="H2" s="24"/>
    </row>
    <row r="3" spans="1:8" ht="15.75" x14ac:dyDescent="0.3">
      <c r="A3" s="20"/>
      <c r="B3" s="21"/>
      <c r="C3" s="23"/>
      <c r="D3" s="24"/>
      <c r="E3" s="24"/>
      <c r="F3" s="23"/>
      <c r="G3" s="24"/>
      <c r="H3" s="24"/>
    </row>
    <row r="4" spans="1:8" ht="16.5" thickBot="1" x14ac:dyDescent="0.35">
      <c r="A4" s="111" t="s">
        <v>111</v>
      </c>
      <c r="B4" s="112" t="s">
        <v>14</v>
      </c>
      <c r="C4" s="113"/>
      <c r="D4" s="113"/>
      <c r="E4" s="113"/>
      <c r="F4" s="113"/>
      <c r="G4" s="113"/>
      <c r="H4" s="114" t="s">
        <v>69</v>
      </c>
    </row>
    <row r="5" spans="1:8" ht="15.75" x14ac:dyDescent="0.3">
      <c r="A5" s="115" t="s">
        <v>34</v>
      </c>
      <c r="B5" s="116"/>
      <c r="C5" s="546" t="s">
        <v>70</v>
      </c>
      <c r="D5" s="547"/>
      <c r="E5" s="548"/>
      <c r="F5" s="546" t="s">
        <v>71</v>
      </c>
      <c r="G5" s="547"/>
      <c r="H5" s="549"/>
    </row>
    <row r="6" spans="1:8" x14ac:dyDescent="0.25">
      <c r="A6" s="117" t="s">
        <v>34</v>
      </c>
      <c r="B6" s="118"/>
      <c r="C6" s="119" t="s">
        <v>73</v>
      </c>
      <c r="D6" s="119" t="s">
        <v>74</v>
      </c>
      <c r="E6" s="119" t="s">
        <v>75</v>
      </c>
      <c r="F6" s="119" t="s">
        <v>73</v>
      </c>
      <c r="G6" s="119" t="s">
        <v>74</v>
      </c>
      <c r="H6" s="120" t="s">
        <v>75</v>
      </c>
    </row>
    <row r="7" spans="1:8" x14ac:dyDescent="0.25">
      <c r="A7" s="121"/>
      <c r="B7" s="112" t="s">
        <v>112</v>
      </c>
      <c r="C7" s="122"/>
      <c r="D7" s="122"/>
      <c r="E7" s="122"/>
      <c r="F7" s="122"/>
      <c r="G7" s="122"/>
      <c r="H7" s="123"/>
    </row>
    <row r="8" spans="1:8" ht="15.75" x14ac:dyDescent="0.3">
      <c r="A8" s="121">
        <v>1</v>
      </c>
      <c r="B8" s="124" t="s">
        <v>113</v>
      </c>
      <c r="C8" s="125">
        <v>1038194.5700000001</v>
      </c>
      <c r="D8" s="126">
        <v>-121981.84000000001</v>
      </c>
      <c r="E8" s="127">
        <f t="shared" ref="E8:E22" si="0">C8+D8</f>
        <v>916212.7300000001</v>
      </c>
      <c r="F8" s="125">
        <v>937099.78</v>
      </c>
      <c r="G8" s="126">
        <v>565907.51</v>
      </c>
      <c r="H8" s="128">
        <f t="shared" ref="H8:H22" si="1">F8+G8</f>
        <v>1503007.29</v>
      </c>
    </row>
    <row r="9" spans="1:8" ht="15.75" x14ac:dyDescent="0.3">
      <c r="A9" s="121">
        <v>2</v>
      </c>
      <c r="B9" s="124" t="s">
        <v>114</v>
      </c>
      <c r="C9" s="129">
        <f>C10+C11+C12+C13+C14+C15+C16+C17+C18</f>
        <v>38303496.000000007</v>
      </c>
      <c r="D9" s="129">
        <f>D10+D11+D12+D13+D14+D15+D16+D17+D18</f>
        <v>38828251.090000004</v>
      </c>
      <c r="E9" s="127">
        <f t="shared" si="0"/>
        <v>77131747.090000004</v>
      </c>
      <c r="F9" s="129">
        <f>F10+F11+F12+F13+F14+F15+F16+F17+F18</f>
        <v>33809803.659999989</v>
      </c>
      <c r="G9" s="129">
        <f>G10+G11+G12+G13+G14+G15+G16+G17+G18</f>
        <v>35457652.359999999</v>
      </c>
      <c r="H9" s="128">
        <f t="shared" si="1"/>
        <v>69267456.019999981</v>
      </c>
    </row>
    <row r="10" spans="1:8" ht="15.75" x14ac:dyDescent="0.3">
      <c r="A10" s="121">
        <v>2.1</v>
      </c>
      <c r="B10" s="130" t="s">
        <v>115</v>
      </c>
      <c r="C10" s="125">
        <v>0</v>
      </c>
      <c r="D10" s="125">
        <v>0</v>
      </c>
      <c r="E10" s="127">
        <f t="shared" si="0"/>
        <v>0</v>
      </c>
      <c r="F10" s="125">
        <v>0</v>
      </c>
      <c r="G10" s="125">
        <v>0</v>
      </c>
      <c r="H10" s="128">
        <f t="shared" si="1"/>
        <v>0</v>
      </c>
    </row>
    <row r="11" spans="1:8" ht="15.75" x14ac:dyDescent="0.3">
      <c r="A11" s="121">
        <v>2.2000000000000002</v>
      </c>
      <c r="B11" s="130" t="s">
        <v>116</v>
      </c>
      <c r="C11" s="125">
        <v>7744120.7800000003</v>
      </c>
      <c r="D11" s="125">
        <v>14600375.479999999</v>
      </c>
      <c r="E11" s="127">
        <f t="shared" si="0"/>
        <v>22344496.259999998</v>
      </c>
      <c r="F11" s="125">
        <v>5877612.8399999999</v>
      </c>
      <c r="G11" s="125">
        <v>13782494.470000001</v>
      </c>
      <c r="H11" s="128">
        <f t="shared" si="1"/>
        <v>19660107.310000002</v>
      </c>
    </row>
    <row r="12" spans="1:8" ht="15.75" x14ac:dyDescent="0.3">
      <c r="A12" s="121">
        <v>2.2999999999999998</v>
      </c>
      <c r="B12" s="130" t="s">
        <v>117</v>
      </c>
      <c r="C12" s="125">
        <v>0</v>
      </c>
      <c r="D12" s="125">
        <v>1836821.07</v>
      </c>
      <c r="E12" s="127">
        <f t="shared" si="0"/>
        <v>1836821.07</v>
      </c>
      <c r="F12" s="125">
        <v>0</v>
      </c>
      <c r="G12" s="125">
        <v>272201.88</v>
      </c>
      <c r="H12" s="128">
        <f t="shared" si="1"/>
        <v>272201.88</v>
      </c>
    </row>
    <row r="13" spans="1:8" ht="15.75" x14ac:dyDescent="0.3">
      <c r="A13" s="121">
        <v>2.4</v>
      </c>
      <c r="B13" s="130" t="s">
        <v>118</v>
      </c>
      <c r="C13" s="125">
        <v>455282.06</v>
      </c>
      <c r="D13" s="125">
        <v>226304.34000000003</v>
      </c>
      <c r="E13" s="127">
        <f t="shared" si="0"/>
        <v>681586.4</v>
      </c>
      <c r="F13" s="125">
        <v>794466.19000000006</v>
      </c>
      <c r="G13" s="125">
        <v>257195.19</v>
      </c>
      <c r="H13" s="128">
        <f t="shared" si="1"/>
        <v>1051661.3800000001</v>
      </c>
    </row>
    <row r="14" spans="1:8" ht="15.75" x14ac:dyDescent="0.3">
      <c r="A14" s="121">
        <v>2.5</v>
      </c>
      <c r="B14" s="130" t="s">
        <v>119</v>
      </c>
      <c r="C14" s="125">
        <v>511546.81999999989</v>
      </c>
      <c r="D14" s="125">
        <v>4196125.9399999995</v>
      </c>
      <c r="E14" s="127">
        <f t="shared" si="0"/>
        <v>4707672.76</v>
      </c>
      <c r="F14" s="125">
        <v>349873.87</v>
      </c>
      <c r="G14" s="125">
        <v>3675087.9799999995</v>
      </c>
      <c r="H14" s="128">
        <f t="shared" si="1"/>
        <v>4024961.8499999996</v>
      </c>
    </row>
    <row r="15" spans="1:8" ht="15.75" x14ac:dyDescent="0.3">
      <c r="A15" s="121">
        <v>2.6</v>
      </c>
      <c r="B15" s="130" t="s">
        <v>120</v>
      </c>
      <c r="C15" s="125">
        <v>25455.969999999998</v>
      </c>
      <c r="D15" s="125">
        <v>26185.27</v>
      </c>
      <c r="E15" s="127">
        <f t="shared" si="0"/>
        <v>51641.24</v>
      </c>
      <c r="F15" s="125">
        <v>18984.13</v>
      </c>
      <c r="G15" s="125">
        <v>19005.68</v>
      </c>
      <c r="H15" s="128">
        <f t="shared" si="1"/>
        <v>37989.81</v>
      </c>
    </row>
    <row r="16" spans="1:8" ht="15.75" x14ac:dyDescent="0.3">
      <c r="A16" s="121">
        <v>2.7</v>
      </c>
      <c r="B16" s="130" t="s">
        <v>121</v>
      </c>
      <c r="C16" s="125">
        <v>5649.07</v>
      </c>
      <c r="D16" s="125">
        <v>0</v>
      </c>
      <c r="E16" s="127">
        <f t="shared" si="0"/>
        <v>5649.07</v>
      </c>
      <c r="F16" s="125">
        <v>493.94</v>
      </c>
      <c r="G16" s="125">
        <v>354299.82</v>
      </c>
      <c r="H16" s="128">
        <f t="shared" si="1"/>
        <v>354793.76</v>
      </c>
    </row>
    <row r="17" spans="1:10" ht="15.75" x14ac:dyDescent="0.3">
      <c r="A17" s="121">
        <v>2.8</v>
      </c>
      <c r="B17" s="130" t="s">
        <v>122</v>
      </c>
      <c r="C17" s="125">
        <v>25562560.610000007</v>
      </c>
      <c r="D17" s="125">
        <v>16434336.130000003</v>
      </c>
      <c r="E17" s="127">
        <f t="shared" si="0"/>
        <v>41996896.74000001</v>
      </c>
      <c r="F17" s="125">
        <v>22831624.679999989</v>
      </c>
      <c r="G17" s="125">
        <v>15074958.6</v>
      </c>
      <c r="H17" s="128">
        <f t="shared" si="1"/>
        <v>37906583.279999986</v>
      </c>
    </row>
    <row r="18" spans="1:10" ht="15.75" x14ac:dyDescent="0.3">
      <c r="A18" s="121">
        <v>2.9</v>
      </c>
      <c r="B18" s="130" t="s">
        <v>123</v>
      </c>
      <c r="C18" s="125">
        <v>3998880.6900000009</v>
      </c>
      <c r="D18" s="125">
        <v>1508102.86</v>
      </c>
      <c r="E18" s="127">
        <f t="shared" si="0"/>
        <v>5506983.5500000007</v>
      </c>
      <c r="F18" s="125">
        <v>3936748.0100000002</v>
      </c>
      <c r="G18" s="125">
        <v>2022408.7399999993</v>
      </c>
      <c r="H18" s="128">
        <f t="shared" si="1"/>
        <v>5959156.75</v>
      </c>
    </row>
    <row r="19" spans="1:10" ht="15.75" x14ac:dyDescent="0.3">
      <c r="A19" s="121">
        <v>3</v>
      </c>
      <c r="B19" s="124" t="s">
        <v>124</v>
      </c>
      <c r="C19" s="125">
        <v>1039599.8300000003</v>
      </c>
      <c r="D19" s="125">
        <v>1038658.6400000001</v>
      </c>
      <c r="E19" s="127">
        <f t="shared" si="0"/>
        <v>2078258.4700000004</v>
      </c>
      <c r="F19" s="125">
        <v>1640848.4000000006</v>
      </c>
      <c r="G19" s="125">
        <v>2168594.9599999995</v>
      </c>
      <c r="H19" s="128">
        <f t="shared" si="1"/>
        <v>3809443.3600000003</v>
      </c>
    </row>
    <row r="20" spans="1:10" ht="15.75" x14ac:dyDescent="0.3">
      <c r="A20" s="121">
        <v>4</v>
      </c>
      <c r="B20" s="124" t="s">
        <v>125</v>
      </c>
      <c r="C20" s="125">
        <v>6532041.2999999998</v>
      </c>
      <c r="D20" s="125">
        <v>0</v>
      </c>
      <c r="E20" s="127">
        <f t="shared" si="0"/>
        <v>6532041.2999999998</v>
      </c>
      <c r="F20" s="125">
        <v>4427171.53</v>
      </c>
      <c r="G20" s="125">
        <v>0</v>
      </c>
      <c r="H20" s="128">
        <f t="shared" si="1"/>
        <v>4427171.53</v>
      </c>
    </row>
    <row r="21" spans="1:10" ht="15.75" x14ac:dyDescent="0.3">
      <c r="A21" s="121">
        <v>5</v>
      </c>
      <c r="B21" s="124" t="s">
        <v>126</v>
      </c>
      <c r="C21" s="125">
        <v>597962.83999999985</v>
      </c>
      <c r="D21" s="125">
        <v>420194.66000000003</v>
      </c>
      <c r="E21" s="127">
        <f t="shared" si="0"/>
        <v>1018157.4999999999</v>
      </c>
      <c r="F21" s="125">
        <v>710755.36</v>
      </c>
      <c r="G21" s="125">
        <v>406415.41999999993</v>
      </c>
      <c r="H21" s="128">
        <f t="shared" si="1"/>
        <v>1117170.7799999998</v>
      </c>
    </row>
    <row r="22" spans="1:10" ht="15.75" x14ac:dyDescent="0.3">
      <c r="A22" s="121">
        <v>6</v>
      </c>
      <c r="B22" s="132" t="s">
        <v>127</v>
      </c>
      <c r="C22" s="129">
        <f>C8+C9+C19+C20+C21</f>
        <v>47511294.540000007</v>
      </c>
      <c r="D22" s="129">
        <f>D8+D9+D19+D20+D21</f>
        <v>40165122.549999997</v>
      </c>
      <c r="E22" s="127">
        <f t="shared" si="0"/>
        <v>87676417.090000004</v>
      </c>
      <c r="F22" s="129">
        <f>F8+F9+F19+F20+F21</f>
        <v>41525678.729999989</v>
      </c>
      <c r="G22" s="129">
        <f>G8+G9+G19+G20+G21</f>
        <v>38598570.25</v>
      </c>
      <c r="H22" s="128">
        <f t="shared" si="1"/>
        <v>80124248.979999989</v>
      </c>
      <c r="J22" s="133"/>
    </row>
    <row r="23" spans="1:10" ht="15.75" x14ac:dyDescent="0.3">
      <c r="A23" s="121"/>
      <c r="B23" s="112" t="s">
        <v>128</v>
      </c>
      <c r="C23" s="125"/>
      <c r="D23" s="125"/>
      <c r="E23" s="134"/>
      <c r="F23" s="125"/>
      <c r="G23" s="125"/>
      <c r="H23" s="135"/>
    </row>
    <row r="24" spans="1:10" ht="15.75" x14ac:dyDescent="0.3">
      <c r="A24" s="121">
        <v>7</v>
      </c>
      <c r="B24" s="124" t="s">
        <v>129</v>
      </c>
      <c r="C24" s="125">
        <v>5486656.0199999996</v>
      </c>
      <c r="D24" s="125">
        <v>2732076.8899999997</v>
      </c>
      <c r="E24" s="127">
        <f t="shared" ref="E24:E31" si="2">C24+D24</f>
        <v>8218732.9099999992</v>
      </c>
      <c r="F24" s="125">
        <v>5225485.0999999996</v>
      </c>
      <c r="G24" s="125">
        <v>2883669.67</v>
      </c>
      <c r="H24" s="128">
        <f t="shared" ref="H24:H31" si="3">F24+G24</f>
        <v>8109154.7699999996</v>
      </c>
    </row>
    <row r="25" spans="1:10" ht="15.75" x14ac:dyDescent="0.3">
      <c r="A25" s="121">
        <v>8</v>
      </c>
      <c r="B25" s="124" t="s">
        <v>130</v>
      </c>
      <c r="C25" s="125">
        <v>13275104.209999999</v>
      </c>
      <c r="D25" s="125">
        <v>9744996.5500000007</v>
      </c>
      <c r="E25" s="127">
        <f t="shared" si="2"/>
        <v>23020100.759999998</v>
      </c>
      <c r="F25" s="125">
        <v>10209410.27</v>
      </c>
      <c r="G25" s="125">
        <v>8689492.1199999992</v>
      </c>
      <c r="H25" s="128">
        <f t="shared" si="3"/>
        <v>18898902.390000001</v>
      </c>
    </row>
    <row r="26" spans="1:10" ht="15.75" x14ac:dyDescent="0.3">
      <c r="A26" s="121">
        <v>9</v>
      </c>
      <c r="B26" s="124" t="s">
        <v>131</v>
      </c>
      <c r="C26" s="125">
        <v>9513.4</v>
      </c>
      <c r="D26" s="125">
        <v>84056.25</v>
      </c>
      <c r="E26" s="127">
        <f t="shared" si="2"/>
        <v>93569.65</v>
      </c>
      <c r="F26" s="125">
        <v>6368.49</v>
      </c>
      <c r="G26" s="125">
        <v>42602.39</v>
      </c>
      <c r="H26" s="128">
        <f t="shared" si="3"/>
        <v>48970.879999999997</v>
      </c>
      <c r="J26" s="136"/>
    </row>
    <row r="27" spans="1:10" ht="15.75" x14ac:dyDescent="0.3">
      <c r="A27" s="121">
        <v>10</v>
      </c>
      <c r="B27" s="124" t="s">
        <v>132</v>
      </c>
      <c r="C27" s="125">
        <v>0</v>
      </c>
      <c r="D27" s="125">
        <v>0</v>
      </c>
      <c r="E27" s="127">
        <f t="shared" si="2"/>
        <v>0</v>
      </c>
      <c r="F27" s="125">
        <v>0</v>
      </c>
      <c r="G27" s="125">
        <v>0</v>
      </c>
      <c r="H27" s="128">
        <f t="shared" si="3"/>
        <v>0</v>
      </c>
    </row>
    <row r="28" spans="1:10" ht="15.75" x14ac:dyDescent="0.3">
      <c r="A28" s="121">
        <v>11</v>
      </c>
      <c r="B28" s="124" t="s">
        <v>133</v>
      </c>
      <c r="C28" s="125">
        <v>8220193.1400000006</v>
      </c>
      <c r="D28" s="125">
        <v>7068871.9000000004</v>
      </c>
      <c r="E28" s="127">
        <f t="shared" si="2"/>
        <v>15289065.040000001</v>
      </c>
      <c r="F28" s="125">
        <v>4745041.9399999995</v>
      </c>
      <c r="G28" s="125">
        <v>5481729.6199999992</v>
      </c>
      <c r="H28" s="128">
        <f t="shared" si="3"/>
        <v>10226771.559999999</v>
      </c>
    </row>
    <row r="29" spans="1:10" ht="15.75" x14ac:dyDescent="0.3">
      <c r="A29" s="121">
        <v>12</v>
      </c>
      <c r="B29" s="124" t="s">
        <v>134</v>
      </c>
      <c r="C29" s="125">
        <v>0</v>
      </c>
      <c r="D29" s="125">
        <v>0</v>
      </c>
      <c r="E29" s="127">
        <f t="shared" si="2"/>
        <v>0</v>
      </c>
      <c r="F29" s="125">
        <v>0</v>
      </c>
      <c r="G29" s="125">
        <v>0</v>
      </c>
      <c r="H29" s="128">
        <f t="shared" si="3"/>
        <v>0</v>
      </c>
    </row>
    <row r="30" spans="1:10" ht="15.75" x14ac:dyDescent="0.3">
      <c r="A30" s="121">
        <v>13</v>
      </c>
      <c r="B30" s="137" t="s">
        <v>135</v>
      </c>
      <c r="C30" s="129">
        <f>C24+C25+C26+C27+C28+C29</f>
        <v>26991466.769999996</v>
      </c>
      <c r="D30" s="129">
        <f>D24+D25+D26+D27+D28+D29</f>
        <v>19630001.590000004</v>
      </c>
      <c r="E30" s="127">
        <f t="shared" si="2"/>
        <v>46621468.359999999</v>
      </c>
      <c r="F30" s="129">
        <f>F24+F25+F26+F27+F28+F29</f>
        <v>20186305.799999997</v>
      </c>
      <c r="G30" s="129">
        <f>G24+G25+G26+G27+G28+G29</f>
        <v>17097493.799999997</v>
      </c>
      <c r="H30" s="128">
        <f t="shared" si="3"/>
        <v>37283799.599999994</v>
      </c>
    </row>
    <row r="31" spans="1:10" ht="15.75" x14ac:dyDescent="0.3">
      <c r="A31" s="121">
        <v>14</v>
      </c>
      <c r="B31" s="137" t="s">
        <v>136</v>
      </c>
      <c r="C31" s="129">
        <f>C22-C30</f>
        <v>20519827.770000011</v>
      </c>
      <c r="D31" s="129">
        <f>D22-D30</f>
        <v>20535120.959999993</v>
      </c>
      <c r="E31" s="127">
        <f t="shared" si="2"/>
        <v>41054948.730000004</v>
      </c>
      <c r="F31" s="129">
        <f>F22-F30</f>
        <v>21339372.929999992</v>
      </c>
      <c r="G31" s="129">
        <f>G22-G30</f>
        <v>21501076.450000003</v>
      </c>
      <c r="H31" s="128">
        <f t="shared" si="3"/>
        <v>42840449.379999995</v>
      </c>
    </row>
    <row r="32" spans="1:10" x14ac:dyDescent="0.25">
      <c r="A32" s="121"/>
      <c r="B32" s="138"/>
      <c r="C32" s="139"/>
      <c r="D32" s="139"/>
      <c r="E32" s="139"/>
      <c r="F32" s="139"/>
      <c r="G32" s="139"/>
      <c r="H32" s="140"/>
    </row>
    <row r="33" spans="1:8" ht="15.75" x14ac:dyDescent="0.3">
      <c r="A33" s="121"/>
      <c r="B33" s="138" t="s">
        <v>137</v>
      </c>
      <c r="C33" s="125"/>
      <c r="D33" s="125"/>
      <c r="E33" s="134"/>
      <c r="F33" s="125"/>
      <c r="G33" s="125"/>
      <c r="H33" s="135"/>
    </row>
    <row r="34" spans="1:8" ht="15.75" x14ac:dyDescent="0.3">
      <c r="A34" s="121">
        <v>15</v>
      </c>
      <c r="B34" s="141" t="s">
        <v>138</v>
      </c>
      <c r="C34" s="142">
        <f>C35-C36</f>
        <v>2290830.7500000009</v>
      </c>
      <c r="D34" s="142">
        <f>D35-D36</f>
        <v>545085.73000000045</v>
      </c>
      <c r="E34" s="127">
        <f t="shared" ref="E34:E45" si="4">C34+D34</f>
        <v>2835916.4800000014</v>
      </c>
      <c r="F34" s="142">
        <f>F35-F36</f>
        <v>3586619.1800000025</v>
      </c>
      <c r="G34" s="142">
        <f>G35-G36</f>
        <v>1180443.8600000003</v>
      </c>
      <c r="H34" s="128">
        <f t="shared" ref="H34:H45" si="5">F34+G34</f>
        <v>4767063.0400000028</v>
      </c>
    </row>
    <row r="35" spans="1:8" ht="15.75" x14ac:dyDescent="0.3">
      <c r="A35" s="121">
        <v>15.1</v>
      </c>
      <c r="B35" s="130" t="s">
        <v>139</v>
      </c>
      <c r="C35" s="125">
        <v>4379573.2400000012</v>
      </c>
      <c r="D35" s="125">
        <v>2725729.9800000004</v>
      </c>
      <c r="E35" s="127">
        <f t="shared" si="4"/>
        <v>7105303.2200000016</v>
      </c>
      <c r="F35" s="125">
        <v>5661218.4300000025</v>
      </c>
      <c r="G35" s="125">
        <v>3718589.55</v>
      </c>
      <c r="H35" s="128">
        <f t="shared" si="5"/>
        <v>9379807.9800000023</v>
      </c>
    </row>
    <row r="36" spans="1:8" ht="15.75" x14ac:dyDescent="0.3">
      <c r="A36" s="121">
        <v>15.2</v>
      </c>
      <c r="B36" s="130" t="s">
        <v>140</v>
      </c>
      <c r="C36" s="125">
        <v>2088742.4900000002</v>
      </c>
      <c r="D36" s="125">
        <v>2180644.25</v>
      </c>
      <c r="E36" s="127">
        <f t="shared" si="4"/>
        <v>4269386.74</v>
      </c>
      <c r="F36" s="125">
        <v>2074599.2499999998</v>
      </c>
      <c r="G36" s="125">
        <v>2538145.6899999995</v>
      </c>
      <c r="H36" s="128">
        <f t="shared" si="5"/>
        <v>4612744.9399999995</v>
      </c>
    </row>
    <row r="37" spans="1:8" ht="15.75" x14ac:dyDescent="0.3">
      <c r="A37" s="121">
        <v>16</v>
      </c>
      <c r="B37" s="124" t="s">
        <v>141</v>
      </c>
      <c r="C37" s="125">
        <v>0</v>
      </c>
      <c r="D37" s="125">
        <v>0</v>
      </c>
      <c r="E37" s="127">
        <f t="shared" si="4"/>
        <v>0</v>
      </c>
      <c r="F37" s="125">
        <v>0</v>
      </c>
      <c r="G37" s="125">
        <v>0</v>
      </c>
      <c r="H37" s="128">
        <f t="shared" si="5"/>
        <v>0</v>
      </c>
    </row>
    <row r="38" spans="1:8" ht="15.75" x14ac:dyDescent="0.3">
      <c r="A38" s="121">
        <v>17</v>
      </c>
      <c r="B38" s="124" t="s">
        <v>142</v>
      </c>
      <c r="C38" s="125">
        <v>0</v>
      </c>
      <c r="D38" s="125">
        <v>0</v>
      </c>
      <c r="E38" s="127">
        <f t="shared" si="4"/>
        <v>0</v>
      </c>
      <c r="F38" s="125">
        <v>0</v>
      </c>
      <c r="G38" s="125">
        <v>0</v>
      </c>
      <c r="H38" s="128">
        <f t="shared" si="5"/>
        <v>0</v>
      </c>
    </row>
    <row r="39" spans="1:8" ht="15.75" x14ac:dyDescent="0.3">
      <c r="A39" s="121">
        <v>18</v>
      </c>
      <c r="B39" s="124" t="s">
        <v>143</v>
      </c>
      <c r="C39" s="125">
        <v>0</v>
      </c>
      <c r="D39" s="125">
        <v>0</v>
      </c>
      <c r="E39" s="127">
        <f t="shared" si="4"/>
        <v>0</v>
      </c>
      <c r="F39" s="125">
        <v>0</v>
      </c>
      <c r="G39" s="125">
        <v>0</v>
      </c>
      <c r="H39" s="128">
        <f t="shared" si="5"/>
        <v>0</v>
      </c>
    </row>
    <row r="40" spans="1:8" ht="15.75" x14ac:dyDescent="0.3">
      <c r="A40" s="121">
        <v>19</v>
      </c>
      <c r="B40" s="124" t="s">
        <v>144</v>
      </c>
      <c r="C40" s="125">
        <v>-2161396.9799999995</v>
      </c>
      <c r="D40" s="125">
        <v>0</v>
      </c>
      <c r="E40" s="127">
        <f t="shared" si="4"/>
        <v>-2161396.9799999995</v>
      </c>
      <c r="F40" s="125">
        <v>1420784.5599999982</v>
      </c>
      <c r="G40" s="125">
        <v>0</v>
      </c>
      <c r="H40" s="128">
        <f t="shared" si="5"/>
        <v>1420784.5599999982</v>
      </c>
    </row>
    <row r="41" spans="1:8" ht="15.75" x14ac:dyDescent="0.3">
      <c r="A41" s="121">
        <v>20</v>
      </c>
      <c r="B41" s="124" t="s">
        <v>145</v>
      </c>
      <c r="C41" s="125">
        <v>9406301.9600000083</v>
      </c>
      <c r="D41" s="125">
        <v>0</v>
      </c>
      <c r="E41" s="127">
        <f t="shared" si="4"/>
        <v>9406301.9600000083</v>
      </c>
      <c r="F41" s="125">
        <v>3810535.8900000006</v>
      </c>
      <c r="G41" s="125">
        <v>0</v>
      </c>
      <c r="H41" s="128">
        <f t="shared" si="5"/>
        <v>3810535.8900000006</v>
      </c>
    </row>
    <row r="42" spans="1:8" ht="15.75" x14ac:dyDescent="0.3">
      <c r="A42" s="121">
        <v>21</v>
      </c>
      <c r="B42" s="124" t="s">
        <v>146</v>
      </c>
      <c r="C42" s="125">
        <v>212939.41</v>
      </c>
      <c r="D42" s="125">
        <v>0</v>
      </c>
      <c r="E42" s="127">
        <f t="shared" si="4"/>
        <v>212939.41</v>
      </c>
      <c r="F42" s="125">
        <v>1022328.9299999999</v>
      </c>
      <c r="G42" s="125">
        <v>0</v>
      </c>
      <c r="H42" s="128">
        <f t="shared" si="5"/>
        <v>1022328.9299999999</v>
      </c>
    </row>
    <row r="43" spans="1:8" ht="15.75" x14ac:dyDescent="0.3">
      <c r="A43" s="121">
        <v>22</v>
      </c>
      <c r="B43" s="124" t="s">
        <v>147</v>
      </c>
      <c r="C43" s="125">
        <v>1306</v>
      </c>
      <c r="D43" s="125">
        <v>1598.69</v>
      </c>
      <c r="E43" s="127">
        <f t="shared" si="4"/>
        <v>2904.69</v>
      </c>
      <c r="F43" s="125">
        <v>10580</v>
      </c>
      <c r="G43" s="125">
        <v>11817.02</v>
      </c>
      <c r="H43" s="128">
        <f t="shared" si="5"/>
        <v>22397.02</v>
      </c>
    </row>
    <row r="44" spans="1:8" ht="15.75" x14ac:dyDescent="0.3">
      <c r="A44" s="121">
        <v>23</v>
      </c>
      <c r="B44" s="124" t="s">
        <v>148</v>
      </c>
      <c r="C44" s="125">
        <v>24115.950000000004</v>
      </c>
      <c r="D44" s="125">
        <v>455.65999999999997</v>
      </c>
      <c r="E44" s="127">
        <f t="shared" si="4"/>
        <v>24571.610000000004</v>
      </c>
      <c r="F44" s="125">
        <v>257155.41999999998</v>
      </c>
      <c r="G44" s="125">
        <v>186554.92</v>
      </c>
      <c r="H44" s="128">
        <f t="shared" si="5"/>
        <v>443710.33999999997</v>
      </c>
    </row>
    <row r="45" spans="1:8" ht="15.75" x14ac:dyDescent="0.3">
      <c r="A45" s="121">
        <v>24</v>
      </c>
      <c r="B45" s="137" t="s">
        <v>149</v>
      </c>
      <c r="C45" s="129">
        <f>C34+C37+C38+C39+C40+C41+C42+C43+C44</f>
        <v>9774097.0900000092</v>
      </c>
      <c r="D45" s="129">
        <f>D34+D37+D38+D39+D40+D41+D42+D43+D44</f>
        <v>547140.08000000042</v>
      </c>
      <c r="E45" s="127">
        <f t="shared" si="4"/>
        <v>10321237.170000009</v>
      </c>
      <c r="F45" s="129">
        <f>F34+F37+F38+F39+F40+F41+F42+F43+F44</f>
        <v>10108003.98</v>
      </c>
      <c r="G45" s="129">
        <f>G34+G37+G38+G39+G40+G41+G42+G43+G44</f>
        <v>1378815.8000000003</v>
      </c>
      <c r="H45" s="128">
        <f t="shared" si="5"/>
        <v>11486819.780000001</v>
      </c>
    </row>
    <row r="46" spans="1:8" x14ac:dyDescent="0.25">
      <c r="A46" s="121"/>
      <c r="B46" s="112" t="s">
        <v>150</v>
      </c>
      <c r="C46" s="125"/>
      <c r="D46" s="125"/>
      <c r="E46" s="125"/>
      <c r="F46" s="125"/>
      <c r="G46" s="125"/>
      <c r="H46" s="143"/>
    </row>
    <row r="47" spans="1:8" ht="15.75" x14ac:dyDescent="0.3">
      <c r="A47" s="121">
        <v>25</v>
      </c>
      <c r="B47" s="124" t="s">
        <v>151</v>
      </c>
      <c r="C47" s="125">
        <v>694943.35</v>
      </c>
      <c r="D47" s="125">
        <v>527373.26</v>
      </c>
      <c r="E47" s="127">
        <f t="shared" ref="E47:E54" si="6">C47+D47</f>
        <v>1222316.6099999999</v>
      </c>
      <c r="F47" s="125">
        <v>626294.14999999991</v>
      </c>
      <c r="G47" s="125">
        <v>545965.32999999996</v>
      </c>
      <c r="H47" s="128">
        <f t="shared" ref="H47:H54" si="7">F47+G47</f>
        <v>1172259.48</v>
      </c>
    </row>
    <row r="48" spans="1:8" ht="15.75" x14ac:dyDescent="0.3">
      <c r="A48" s="121">
        <v>26</v>
      </c>
      <c r="B48" s="124" t="s">
        <v>152</v>
      </c>
      <c r="C48" s="125">
        <v>1804955.5099999998</v>
      </c>
      <c r="D48" s="125">
        <v>15837.590000000002</v>
      </c>
      <c r="E48" s="127">
        <f t="shared" si="6"/>
        <v>1820793.0999999999</v>
      </c>
      <c r="F48" s="125">
        <v>2190460.3000000003</v>
      </c>
      <c r="G48" s="125">
        <v>125988.59000000001</v>
      </c>
      <c r="H48" s="128">
        <f t="shared" si="7"/>
        <v>2316448.89</v>
      </c>
    </row>
    <row r="49" spans="1:9" ht="15.75" x14ac:dyDescent="0.3">
      <c r="A49" s="121">
        <v>27</v>
      </c>
      <c r="B49" s="124" t="s">
        <v>153</v>
      </c>
      <c r="C49" s="125">
        <v>13823454.319999991</v>
      </c>
      <c r="D49" s="125">
        <v>0</v>
      </c>
      <c r="E49" s="127">
        <f t="shared" si="6"/>
        <v>13823454.319999991</v>
      </c>
      <c r="F49" s="125">
        <v>15979380.359999998</v>
      </c>
      <c r="G49" s="125">
        <v>0</v>
      </c>
      <c r="H49" s="128">
        <f t="shared" si="7"/>
        <v>15979380.359999998</v>
      </c>
    </row>
    <row r="50" spans="1:9" ht="15.75" x14ac:dyDescent="0.3">
      <c r="A50" s="121">
        <v>28</v>
      </c>
      <c r="B50" s="124" t="s">
        <v>154</v>
      </c>
      <c r="C50" s="125">
        <v>0</v>
      </c>
      <c r="D50" s="125">
        <v>0</v>
      </c>
      <c r="E50" s="127">
        <f t="shared" si="6"/>
        <v>0</v>
      </c>
      <c r="F50" s="125">
        <v>0</v>
      </c>
      <c r="G50" s="125">
        <v>0</v>
      </c>
      <c r="H50" s="128">
        <f t="shared" si="7"/>
        <v>0</v>
      </c>
    </row>
    <row r="51" spans="1:9" ht="15.75" x14ac:dyDescent="0.3">
      <c r="A51" s="121">
        <v>29</v>
      </c>
      <c r="B51" s="124" t="s">
        <v>155</v>
      </c>
      <c r="C51" s="125">
        <v>5210381.7499999991</v>
      </c>
      <c r="D51" s="125">
        <v>0</v>
      </c>
      <c r="E51" s="127">
        <f t="shared" si="6"/>
        <v>5210381.7499999991</v>
      </c>
      <c r="F51" s="125">
        <v>4802655.709999999</v>
      </c>
      <c r="G51" s="125">
        <v>0</v>
      </c>
      <c r="H51" s="128">
        <f t="shared" si="7"/>
        <v>4802655.709999999</v>
      </c>
    </row>
    <row r="52" spans="1:9" ht="15.75" x14ac:dyDescent="0.3">
      <c r="A52" s="121">
        <v>30</v>
      </c>
      <c r="B52" s="124" t="s">
        <v>156</v>
      </c>
      <c r="C52" s="125">
        <v>5720750.540000001</v>
      </c>
      <c r="D52" s="125">
        <v>0</v>
      </c>
      <c r="E52" s="127">
        <f t="shared" si="6"/>
        <v>5720750.540000001</v>
      </c>
      <c r="F52" s="125">
        <v>4544339.1000000006</v>
      </c>
      <c r="G52" s="125">
        <v>7319.64</v>
      </c>
      <c r="H52" s="128">
        <f t="shared" si="7"/>
        <v>4551658.74</v>
      </c>
    </row>
    <row r="53" spans="1:9" ht="15.75" x14ac:dyDescent="0.3">
      <c r="A53" s="121">
        <v>31</v>
      </c>
      <c r="B53" s="137" t="s">
        <v>157</v>
      </c>
      <c r="C53" s="129">
        <f>C47+C48+C49+C50+C51+C52</f>
        <v>27254485.469999991</v>
      </c>
      <c r="D53" s="129">
        <f>D47+D48+D49+D50+D51+D52</f>
        <v>543210.85</v>
      </c>
      <c r="E53" s="127">
        <f t="shared" si="6"/>
        <v>27797696.319999993</v>
      </c>
      <c r="F53" s="129">
        <f>F47+F48+F49+F50+F51+F52</f>
        <v>28143129.619999997</v>
      </c>
      <c r="G53" s="129">
        <f>G47+G48+G49+G50+G51+G52</f>
        <v>679273.55999999994</v>
      </c>
      <c r="H53" s="128">
        <f t="shared" si="7"/>
        <v>28822403.179999996</v>
      </c>
    </row>
    <row r="54" spans="1:9" ht="15.75" x14ac:dyDescent="0.3">
      <c r="A54" s="121">
        <v>32</v>
      </c>
      <c r="B54" s="137" t="s">
        <v>158</v>
      </c>
      <c r="C54" s="129">
        <f>C45-C53</f>
        <v>-17480388.37999998</v>
      </c>
      <c r="D54" s="129">
        <f>D45-D53</f>
        <v>3929.230000000447</v>
      </c>
      <c r="E54" s="127">
        <f t="shared" si="6"/>
        <v>-17476459.14999998</v>
      </c>
      <c r="F54" s="129">
        <f>F45-F53</f>
        <v>-18035125.639999997</v>
      </c>
      <c r="G54" s="129">
        <f>G45-G53</f>
        <v>699542.24000000034</v>
      </c>
      <c r="H54" s="128">
        <f t="shared" si="7"/>
        <v>-17335583.399999995</v>
      </c>
    </row>
    <row r="55" spans="1:9" x14ac:dyDescent="0.25">
      <c r="A55" s="121"/>
      <c r="B55" s="138"/>
      <c r="C55" s="139"/>
      <c r="D55" s="139"/>
      <c r="E55" s="139"/>
      <c r="F55" s="139"/>
      <c r="G55" s="139"/>
      <c r="H55" s="140"/>
    </row>
    <row r="56" spans="1:9" ht="15.75" x14ac:dyDescent="0.3">
      <c r="A56" s="121">
        <v>33</v>
      </c>
      <c r="B56" s="137" t="s">
        <v>159</v>
      </c>
      <c r="C56" s="129">
        <f>C31+C54</f>
        <v>3039439.3900000304</v>
      </c>
      <c r="D56" s="129">
        <f>D31+D54</f>
        <v>20539050.189999994</v>
      </c>
      <c r="E56" s="127">
        <f>C56+D56</f>
        <v>23578489.580000024</v>
      </c>
      <c r="F56" s="129">
        <f>F31+F54</f>
        <v>3304247.2899999954</v>
      </c>
      <c r="G56" s="129">
        <f>G31+G54</f>
        <v>22200618.690000005</v>
      </c>
      <c r="H56" s="128">
        <f>F56+G56</f>
        <v>25504865.98</v>
      </c>
    </row>
    <row r="57" spans="1:9" x14ac:dyDescent="0.25">
      <c r="A57" s="121"/>
      <c r="B57" s="138"/>
      <c r="C57" s="125"/>
      <c r="D57" s="139"/>
      <c r="E57" s="139"/>
      <c r="F57" s="125"/>
      <c r="G57" s="139"/>
      <c r="H57" s="140"/>
    </row>
    <row r="58" spans="1:9" ht="15.75" x14ac:dyDescent="0.3">
      <c r="A58" s="121">
        <v>34</v>
      </c>
      <c r="B58" s="124" t="s">
        <v>160</v>
      </c>
      <c r="C58" s="125">
        <v>20979530.859999996</v>
      </c>
      <c r="D58" s="125">
        <v>0</v>
      </c>
      <c r="E58" s="127">
        <f>C58+D58</f>
        <v>20979530.859999996</v>
      </c>
      <c r="F58" s="125">
        <v>2041072.0200000065</v>
      </c>
      <c r="G58" s="125">
        <v>0</v>
      </c>
      <c r="H58" s="128">
        <f>F58+G58</f>
        <v>2041072.0200000065</v>
      </c>
    </row>
    <row r="59" spans="1:9" s="145" customFormat="1" ht="15.75" x14ac:dyDescent="0.3">
      <c r="A59" s="121">
        <v>35</v>
      </c>
      <c r="B59" s="124" t="s">
        <v>161</v>
      </c>
      <c r="C59" s="125">
        <v>385.73</v>
      </c>
      <c r="D59" s="125">
        <v>0</v>
      </c>
      <c r="E59" s="127">
        <f>C59+D59</f>
        <v>385.73</v>
      </c>
      <c r="F59" s="125">
        <v>0</v>
      </c>
      <c r="G59" s="125">
        <v>0</v>
      </c>
      <c r="H59" s="128">
        <f>F59+G59</f>
        <v>0</v>
      </c>
      <c r="I59" s="144"/>
    </row>
    <row r="60" spans="1:9" ht="15.75" x14ac:dyDescent="0.3">
      <c r="A60" s="121">
        <v>36</v>
      </c>
      <c r="B60" s="124" t="s">
        <v>162</v>
      </c>
      <c r="C60" s="125">
        <v>16429521.74</v>
      </c>
      <c r="D60" s="125">
        <v>0</v>
      </c>
      <c r="E60" s="127">
        <f>C60+D60</f>
        <v>16429521.74</v>
      </c>
      <c r="F60" s="125">
        <v>411728.85999999993</v>
      </c>
      <c r="G60" s="125">
        <v>0</v>
      </c>
      <c r="H60" s="128">
        <f>F60+G60</f>
        <v>411728.85999999993</v>
      </c>
    </row>
    <row r="61" spans="1:9" ht="15.75" x14ac:dyDescent="0.3">
      <c r="A61" s="121">
        <v>37</v>
      </c>
      <c r="B61" s="137" t="s">
        <v>163</v>
      </c>
      <c r="C61" s="129">
        <f>C58+C59+C60</f>
        <v>37409438.329999998</v>
      </c>
      <c r="D61" s="129">
        <v>0</v>
      </c>
      <c r="E61" s="127">
        <f>C61+D61</f>
        <v>37409438.329999998</v>
      </c>
      <c r="F61" s="129">
        <f>F58+F59+F60</f>
        <v>2452800.8800000064</v>
      </c>
      <c r="G61" s="129">
        <v>0</v>
      </c>
      <c r="H61" s="128">
        <f>F61+G61</f>
        <v>2452800.8800000064</v>
      </c>
    </row>
    <row r="62" spans="1:9" x14ac:dyDescent="0.25">
      <c r="A62" s="121"/>
      <c r="B62" s="146"/>
      <c r="C62" s="125"/>
      <c r="D62" s="125"/>
      <c r="E62" s="125"/>
      <c r="F62" s="125"/>
      <c r="G62" s="125"/>
      <c r="H62" s="143"/>
    </row>
    <row r="63" spans="1:9" ht="15.75" x14ac:dyDescent="0.3">
      <c r="A63" s="121">
        <v>38</v>
      </c>
      <c r="B63" s="147" t="s">
        <v>164</v>
      </c>
      <c r="C63" s="129">
        <f>C56-C61</f>
        <v>-34369998.939999968</v>
      </c>
      <c r="D63" s="129">
        <f>D56-D61</f>
        <v>20539050.189999994</v>
      </c>
      <c r="E63" s="127">
        <f>C63+D63</f>
        <v>-13830948.749999974</v>
      </c>
      <c r="F63" s="129">
        <f>F56-F61</f>
        <v>851446.40999998897</v>
      </c>
      <c r="G63" s="129">
        <f>G56-G61</f>
        <v>22200618.690000005</v>
      </c>
      <c r="H63" s="128">
        <f>F63+G63</f>
        <v>23052065.099999994</v>
      </c>
    </row>
    <row r="64" spans="1:9" ht="15.75" x14ac:dyDescent="0.3">
      <c r="A64" s="117">
        <v>39</v>
      </c>
      <c r="B64" s="124" t="s">
        <v>165</v>
      </c>
      <c r="C64" s="125">
        <v>0</v>
      </c>
      <c r="D64" s="125">
        <v>0</v>
      </c>
      <c r="E64" s="127">
        <f>C64+D64</f>
        <v>0</v>
      </c>
      <c r="F64" s="125">
        <v>2810492</v>
      </c>
      <c r="G64" s="125">
        <v>0</v>
      </c>
      <c r="H64" s="128">
        <f>F64+G64</f>
        <v>2810492</v>
      </c>
    </row>
    <row r="65" spans="1:8" ht="15.75" x14ac:dyDescent="0.3">
      <c r="A65" s="121">
        <v>40</v>
      </c>
      <c r="B65" s="137" t="s">
        <v>166</v>
      </c>
      <c r="C65" s="129">
        <f>C63-C64</f>
        <v>-34369998.939999968</v>
      </c>
      <c r="D65" s="129">
        <f>D63-D64</f>
        <v>20539050.189999994</v>
      </c>
      <c r="E65" s="127">
        <f>C65+D65</f>
        <v>-13830948.749999974</v>
      </c>
      <c r="F65" s="129">
        <f>F63-F64</f>
        <v>-1959045.590000011</v>
      </c>
      <c r="G65" s="129">
        <f>G63-G64</f>
        <v>22200618.690000005</v>
      </c>
      <c r="H65" s="128">
        <f>F65+G65</f>
        <v>20241573.099999994</v>
      </c>
    </row>
    <row r="66" spans="1:8" ht="15.75" x14ac:dyDescent="0.3">
      <c r="A66" s="117">
        <v>41</v>
      </c>
      <c r="B66" s="124" t="s">
        <v>167</v>
      </c>
      <c r="C66" s="125">
        <v>0</v>
      </c>
      <c r="D66" s="125">
        <v>0</v>
      </c>
      <c r="E66" s="127">
        <f>C66+D66</f>
        <v>0</v>
      </c>
      <c r="F66" s="125">
        <v>0</v>
      </c>
      <c r="G66" s="125">
        <v>0</v>
      </c>
      <c r="H66" s="128">
        <f>F66+G66</f>
        <v>0</v>
      </c>
    </row>
    <row r="67" spans="1:8" ht="16.5" thickBot="1" x14ac:dyDescent="0.35">
      <c r="A67" s="148">
        <v>42</v>
      </c>
      <c r="B67" s="149" t="s">
        <v>168</v>
      </c>
      <c r="C67" s="150">
        <f>C65+C66</f>
        <v>-34369998.939999968</v>
      </c>
      <c r="D67" s="150">
        <f>D65+D66</f>
        <v>20539050.189999994</v>
      </c>
      <c r="E67" s="151">
        <f>C67+D67</f>
        <v>-13830948.749999974</v>
      </c>
      <c r="F67" s="150">
        <f>F65+F66</f>
        <v>-1959045.590000011</v>
      </c>
      <c r="G67" s="150">
        <f>G65+G66</f>
        <v>22200618.690000005</v>
      </c>
      <c r="H67" s="152">
        <f>F67+G67</f>
        <v>20241573.099999994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zoomScaleNormal="100" workbookViewId="0">
      <selection activeCell="A77" sqref="A77"/>
    </sheetView>
  </sheetViews>
  <sheetFormatPr defaultColWidth="9.140625" defaultRowHeight="14.25" x14ac:dyDescent="0.2"/>
  <cols>
    <col min="1" max="1" width="9.5703125" style="78" bestFit="1" customWidth="1"/>
    <col min="2" max="2" width="72.28515625" style="78" customWidth="1"/>
    <col min="3" max="3" width="12.7109375" style="78" customWidth="1"/>
    <col min="4" max="4" width="13.28515625" style="78" bestFit="1" customWidth="1"/>
    <col min="5" max="5" width="13.42578125" style="78" bestFit="1" customWidth="1"/>
    <col min="6" max="7" width="12.7109375" style="78" customWidth="1"/>
    <col min="8" max="8" width="13.42578125" style="78" bestFit="1" customWidth="1"/>
    <col min="9" max="16384" width="9.140625" style="78"/>
  </cols>
  <sheetData>
    <row r="1" spans="1:8" x14ac:dyDescent="0.2">
      <c r="A1" s="76" t="s">
        <v>30</v>
      </c>
      <c r="B1" s="21" t="str">
        <f>Info!C2</f>
        <v>Terabank</v>
      </c>
    </row>
    <row r="2" spans="1:8" x14ac:dyDescent="0.2">
      <c r="A2" s="76" t="s">
        <v>31</v>
      </c>
      <c r="B2" s="22">
        <v>44196</v>
      </c>
    </row>
    <row r="3" spans="1:8" x14ac:dyDescent="0.2">
      <c r="A3" s="77"/>
    </row>
    <row r="4" spans="1:8" ht="15" thickBot="1" x14ac:dyDescent="0.25">
      <c r="A4" s="77" t="s">
        <v>169</v>
      </c>
      <c r="B4" s="77"/>
      <c r="C4" s="153"/>
      <c r="D4" s="153"/>
      <c r="E4" s="153"/>
      <c r="F4" s="154"/>
      <c r="G4" s="154"/>
      <c r="H4" s="155" t="s">
        <v>69</v>
      </c>
    </row>
    <row r="5" spans="1:8" x14ac:dyDescent="0.2">
      <c r="A5" s="550" t="s">
        <v>34</v>
      </c>
      <c r="B5" s="552" t="s">
        <v>170</v>
      </c>
      <c r="C5" s="542" t="s">
        <v>70</v>
      </c>
      <c r="D5" s="543"/>
      <c r="E5" s="544"/>
      <c r="F5" s="542" t="s">
        <v>71</v>
      </c>
      <c r="G5" s="543"/>
      <c r="H5" s="545"/>
    </row>
    <row r="6" spans="1:8" x14ac:dyDescent="0.2">
      <c r="A6" s="551"/>
      <c r="B6" s="553"/>
      <c r="C6" s="88" t="s">
        <v>171</v>
      </c>
      <c r="D6" s="88" t="s">
        <v>172</v>
      </c>
      <c r="E6" s="88" t="s">
        <v>173</v>
      </c>
      <c r="F6" s="88" t="s">
        <v>171</v>
      </c>
      <c r="G6" s="88" t="s">
        <v>172</v>
      </c>
      <c r="H6" s="89" t="s">
        <v>173</v>
      </c>
    </row>
    <row r="7" spans="1:8" s="159" customFormat="1" x14ac:dyDescent="0.2">
      <c r="A7" s="156">
        <v>1</v>
      </c>
      <c r="B7" s="157" t="s">
        <v>174</v>
      </c>
      <c r="C7" s="94">
        <v>123566244.53999996</v>
      </c>
      <c r="D7" s="94">
        <v>51288941.219399989</v>
      </c>
      <c r="E7" s="158">
        <f>C7+D7</f>
        <v>174855185.75939995</v>
      </c>
      <c r="F7" s="94">
        <v>32702900.100000028</v>
      </c>
      <c r="G7" s="94">
        <v>33561731.450000003</v>
      </c>
      <c r="H7" s="95">
        <f t="shared" ref="H7:H53" si="0">F7+G7</f>
        <v>66264631.550000027</v>
      </c>
    </row>
    <row r="8" spans="1:8" s="159" customFormat="1" x14ac:dyDescent="0.2">
      <c r="A8" s="156">
        <v>1.1000000000000001</v>
      </c>
      <c r="B8" s="160" t="s">
        <v>175</v>
      </c>
      <c r="C8" s="94">
        <v>23240972.93</v>
      </c>
      <c r="D8" s="94">
        <v>21704449.7894</v>
      </c>
      <c r="E8" s="158">
        <f t="shared" ref="E8:E53" si="1">C8+D8</f>
        <v>44945422.719400004</v>
      </c>
      <c r="F8" s="94">
        <v>19929003.359999999</v>
      </c>
      <c r="G8" s="94">
        <v>17393231.57</v>
      </c>
      <c r="H8" s="95">
        <f t="shared" si="0"/>
        <v>37322234.93</v>
      </c>
    </row>
    <row r="9" spans="1:8" s="159" customFormat="1" x14ac:dyDescent="0.2">
      <c r="A9" s="156">
        <v>1.2</v>
      </c>
      <c r="B9" s="160" t="s">
        <v>176</v>
      </c>
      <c r="C9" s="94">
        <v>1640000</v>
      </c>
      <c r="D9" s="94">
        <v>5646826.0099999998</v>
      </c>
      <c r="E9" s="158">
        <f t="shared" si="1"/>
        <v>7286826.0099999998</v>
      </c>
      <c r="F9" s="94">
        <v>1736900</v>
      </c>
      <c r="G9" s="94">
        <v>2274923.35</v>
      </c>
      <c r="H9" s="95">
        <f t="shared" si="0"/>
        <v>4011823.35</v>
      </c>
    </row>
    <row r="10" spans="1:8" s="159" customFormat="1" x14ac:dyDescent="0.2">
      <c r="A10" s="156">
        <v>1.3</v>
      </c>
      <c r="B10" s="160" t="s">
        <v>177</v>
      </c>
      <c r="C10" s="94">
        <v>13275117.519999966</v>
      </c>
      <c r="D10" s="94">
        <v>11726389.379999999</v>
      </c>
      <c r="E10" s="158">
        <f t="shared" si="1"/>
        <v>25001506.899999965</v>
      </c>
      <c r="F10" s="94">
        <v>11036996.740000028</v>
      </c>
      <c r="G10" s="94">
        <v>13593901.879999999</v>
      </c>
      <c r="H10" s="95">
        <f t="shared" si="0"/>
        <v>24630898.620000027</v>
      </c>
    </row>
    <row r="11" spans="1:8" s="159" customFormat="1" x14ac:dyDescent="0.2">
      <c r="A11" s="156">
        <v>1.4</v>
      </c>
      <c r="B11" s="160" t="s">
        <v>178</v>
      </c>
      <c r="C11" s="94">
        <v>85410154.089999989</v>
      </c>
      <c r="D11" s="94">
        <v>12211276.039999995</v>
      </c>
      <c r="E11" s="158">
        <f t="shared" si="1"/>
        <v>97621430.12999998</v>
      </c>
      <c r="F11" s="94">
        <v>0</v>
      </c>
      <c r="G11" s="94">
        <v>299674.65000000002</v>
      </c>
      <c r="H11" s="95">
        <f t="shared" si="0"/>
        <v>299674.65000000002</v>
      </c>
    </row>
    <row r="12" spans="1:8" s="159" customFormat="1" ht="29.25" customHeight="1" x14ac:dyDescent="0.2">
      <c r="A12" s="156">
        <v>2</v>
      </c>
      <c r="B12" s="161" t="s">
        <v>179</v>
      </c>
      <c r="C12" s="94">
        <v>85410154.089999989</v>
      </c>
      <c r="D12" s="94">
        <v>12211276.039999995</v>
      </c>
      <c r="E12" s="158">
        <f t="shared" si="1"/>
        <v>97621430.12999998</v>
      </c>
      <c r="F12" s="94">
        <v>0</v>
      </c>
      <c r="G12" s="94">
        <v>299674.65000000002</v>
      </c>
      <c r="H12" s="95">
        <f t="shared" si="0"/>
        <v>299674.65000000002</v>
      </c>
    </row>
    <row r="13" spans="1:8" s="159" customFormat="1" ht="19.899999999999999" customHeight="1" x14ac:dyDescent="0.2">
      <c r="A13" s="156">
        <v>3</v>
      </c>
      <c r="B13" s="161" t="s">
        <v>180</v>
      </c>
      <c r="C13" s="94">
        <v>0</v>
      </c>
      <c r="D13" s="94">
        <v>0</v>
      </c>
      <c r="E13" s="158">
        <f t="shared" si="1"/>
        <v>0</v>
      </c>
      <c r="F13" s="94">
        <v>12526000</v>
      </c>
      <c r="G13" s="94">
        <v>0</v>
      </c>
      <c r="H13" s="95">
        <f t="shared" si="0"/>
        <v>12526000</v>
      </c>
    </row>
    <row r="14" spans="1:8" s="159" customFormat="1" x14ac:dyDescent="0.2">
      <c r="A14" s="156">
        <v>3.1</v>
      </c>
      <c r="B14" s="162" t="s">
        <v>181</v>
      </c>
      <c r="C14" s="94">
        <v>0</v>
      </c>
      <c r="D14" s="94">
        <v>0</v>
      </c>
      <c r="E14" s="158">
        <f t="shared" si="1"/>
        <v>0</v>
      </c>
      <c r="F14" s="94">
        <v>12526000</v>
      </c>
      <c r="G14" s="94">
        <v>0</v>
      </c>
      <c r="H14" s="95">
        <f t="shared" si="0"/>
        <v>12526000</v>
      </c>
    </row>
    <row r="15" spans="1:8" s="159" customFormat="1" x14ac:dyDescent="0.2">
      <c r="A15" s="156">
        <v>3.2</v>
      </c>
      <c r="B15" s="162" t="s">
        <v>182</v>
      </c>
      <c r="C15" s="94">
        <v>0</v>
      </c>
      <c r="D15" s="94">
        <v>0</v>
      </c>
      <c r="E15" s="158">
        <f t="shared" si="1"/>
        <v>0</v>
      </c>
      <c r="F15" s="94">
        <v>0</v>
      </c>
      <c r="G15" s="94">
        <v>0</v>
      </c>
      <c r="H15" s="95">
        <f t="shared" si="0"/>
        <v>0</v>
      </c>
    </row>
    <row r="16" spans="1:8" s="159" customFormat="1" x14ac:dyDescent="0.2">
      <c r="A16" s="156">
        <v>4</v>
      </c>
      <c r="B16" s="163" t="s">
        <v>183</v>
      </c>
      <c r="C16" s="94">
        <v>201609747.4800005</v>
      </c>
      <c r="D16" s="94">
        <v>430153948.5200004</v>
      </c>
      <c r="E16" s="158">
        <f t="shared" si="1"/>
        <v>631763696.00000095</v>
      </c>
      <c r="F16" s="94">
        <v>168575231.24999979</v>
      </c>
      <c r="G16" s="94">
        <v>371096305.64000058</v>
      </c>
      <c r="H16" s="95">
        <f t="shared" si="0"/>
        <v>539671536.89000034</v>
      </c>
    </row>
    <row r="17" spans="1:8" s="159" customFormat="1" x14ac:dyDescent="0.2">
      <c r="A17" s="156">
        <v>4.0999999999999996</v>
      </c>
      <c r="B17" s="162" t="s">
        <v>184</v>
      </c>
      <c r="C17" s="94">
        <v>3725841.8499999996</v>
      </c>
      <c r="D17" s="94">
        <v>0</v>
      </c>
      <c r="E17" s="158">
        <f t="shared" si="1"/>
        <v>3725841.8499999996</v>
      </c>
      <c r="F17" s="94">
        <v>168575231.24999979</v>
      </c>
      <c r="G17" s="94">
        <v>371096305.64000058</v>
      </c>
      <c r="H17" s="95">
        <f t="shared" si="0"/>
        <v>539671536.89000034</v>
      </c>
    </row>
    <row r="18" spans="1:8" s="159" customFormat="1" x14ac:dyDescent="0.2">
      <c r="A18" s="156">
        <v>4.2</v>
      </c>
      <c r="B18" s="162" t="s">
        <v>185</v>
      </c>
      <c r="C18" s="94">
        <v>0</v>
      </c>
      <c r="D18" s="94">
        <v>0</v>
      </c>
      <c r="E18" s="158">
        <f t="shared" si="1"/>
        <v>0</v>
      </c>
      <c r="F18" s="94">
        <v>0</v>
      </c>
      <c r="G18" s="94">
        <v>0</v>
      </c>
      <c r="H18" s="95">
        <f t="shared" si="0"/>
        <v>0</v>
      </c>
    </row>
    <row r="19" spans="1:8" s="159" customFormat="1" x14ac:dyDescent="0.2">
      <c r="A19" s="156">
        <v>5</v>
      </c>
      <c r="B19" s="161" t="s">
        <v>186</v>
      </c>
      <c r="C19" s="94">
        <v>83614000</v>
      </c>
      <c r="D19" s="94">
        <v>0</v>
      </c>
      <c r="E19" s="158">
        <f t="shared" si="1"/>
        <v>83614000</v>
      </c>
      <c r="F19" s="94">
        <v>638012608.5</v>
      </c>
      <c r="G19" s="94">
        <v>886506966.74000013</v>
      </c>
      <c r="H19" s="95">
        <f t="shared" si="0"/>
        <v>1524519575.2400002</v>
      </c>
    </row>
    <row r="20" spans="1:8" s="159" customFormat="1" x14ac:dyDescent="0.2">
      <c r="A20" s="156">
        <v>5.0999999999999996</v>
      </c>
      <c r="B20" s="164" t="s">
        <v>187</v>
      </c>
      <c r="C20" s="94">
        <v>816948022.3599999</v>
      </c>
      <c r="D20" s="94">
        <v>1019951590.8900001</v>
      </c>
      <c r="E20" s="158">
        <f t="shared" si="1"/>
        <v>1836899613.25</v>
      </c>
      <c r="F20" s="94">
        <v>14030617.689999999</v>
      </c>
      <c r="G20" s="94">
        <v>33072079.979999997</v>
      </c>
      <c r="H20" s="95">
        <f t="shared" si="0"/>
        <v>47102697.669999994</v>
      </c>
    </row>
    <row r="21" spans="1:8" s="159" customFormat="1" x14ac:dyDescent="0.2">
      <c r="A21" s="156">
        <v>5.2</v>
      </c>
      <c r="B21" s="164" t="s">
        <v>188</v>
      </c>
      <c r="C21" s="94">
        <v>25007974.639999997</v>
      </c>
      <c r="D21" s="94">
        <v>42637980.390000008</v>
      </c>
      <c r="E21" s="158">
        <f t="shared" si="1"/>
        <v>67645955.030000001</v>
      </c>
      <c r="F21" s="94">
        <v>67108829.899999999</v>
      </c>
      <c r="G21" s="94">
        <v>19925221.639999997</v>
      </c>
      <c r="H21" s="95">
        <f t="shared" si="0"/>
        <v>87034051.539999992</v>
      </c>
    </row>
    <row r="22" spans="1:8" s="159" customFormat="1" x14ac:dyDescent="0.2">
      <c r="A22" s="156">
        <v>5.3</v>
      </c>
      <c r="B22" s="164" t="s">
        <v>189</v>
      </c>
      <c r="C22" s="94">
        <v>43337194.74000001</v>
      </c>
      <c r="D22" s="94">
        <v>9771742.6500000004</v>
      </c>
      <c r="E22" s="158">
        <f t="shared" si="1"/>
        <v>53108937.390000008</v>
      </c>
      <c r="F22" s="94">
        <v>514857303.44</v>
      </c>
      <c r="G22" s="94">
        <v>805079571.53000009</v>
      </c>
      <c r="H22" s="95">
        <f t="shared" si="0"/>
        <v>1319936874.97</v>
      </c>
    </row>
    <row r="23" spans="1:8" s="159" customFormat="1" x14ac:dyDescent="0.2">
      <c r="A23" s="156" t="s">
        <v>190</v>
      </c>
      <c r="B23" s="165" t="s">
        <v>191</v>
      </c>
      <c r="C23" s="94">
        <v>644977306.42999995</v>
      </c>
      <c r="D23" s="94">
        <v>944483453.16000009</v>
      </c>
      <c r="E23" s="158">
        <f t="shared" si="1"/>
        <v>1589460759.5900002</v>
      </c>
      <c r="F23" s="94">
        <v>308987583.22000009</v>
      </c>
      <c r="G23" s="94">
        <v>334710877.72000021</v>
      </c>
      <c r="H23" s="95">
        <f t="shared" si="0"/>
        <v>643698460.9400003</v>
      </c>
    </row>
    <row r="24" spans="1:8" s="159" customFormat="1" x14ac:dyDescent="0.2">
      <c r="A24" s="156" t="s">
        <v>192</v>
      </c>
      <c r="B24" s="165" t="s">
        <v>193</v>
      </c>
      <c r="C24" s="94">
        <v>382166364.40999991</v>
      </c>
      <c r="D24" s="94">
        <v>381489999.05000007</v>
      </c>
      <c r="E24" s="158">
        <f t="shared" si="1"/>
        <v>763656363.46000004</v>
      </c>
      <c r="F24" s="94">
        <v>116988777.47999988</v>
      </c>
      <c r="G24" s="94">
        <v>277195209.10999978</v>
      </c>
      <c r="H24" s="95">
        <f t="shared" si="0"/>
        <v>394183986.58999968</v>
      </c>
    </row>
    <row r="25" spans="1:8" s="159" customFormat="1" x14ac:dyDescent="0.2">
      <c r="A25" s="156" t="s">
        <v>194</v>
      </c>
      <c r="B25" s="165" t="s">
        <v>195</v>
      </c>
      <c r="C25" s="94">
        <v>150339379.96000013</v>
      </c>
      <c r="D25" s="94">
        <v>335864617.00000018</v>
      </c>
      <c r="E25" s="158">
        <f t="shared" si="1"/>
        <v>486203996.96000028</v>
      </c>
      <c r="F25" s="94">
        <v>12325236.970000003</v>
      </c>
      <c r="G25" s="94">
        <v>19247043.460000005</v>
      </c>
      <c r="H25" s="95">
        <f t="shared" si="0"/>
        <v>31572280.430000007</v>
      </c>
    </row>
    <row r="26" spans="1:8" s="159" customFormat="1" x14ac:dyDescent="0.2">
      <c r="A26" s="156" t="s">
        <v>196</v>
      </c>
      <c r="B26" s="165" t="s">
        <v>197</v>
      </c>
      <c r="C26" s="94">
        <v>19146954.809999991</v>
      </c>
      <c r="D26" s="94">
        <v>21396776.169999998</v>
      </c>
      <c r="E26" s="158">
        <f t="shared" si="1"/>
        <v>40543730.979999989</v>
      </c>
      <c r="F26" s="94">
        <v>49494915.399999969</v>
      </c>
      <c r="G26" s="94">
        <v>72035061.700000003</v>
      </c>
      <c r="H26" s="95">
        <f t="shared" si="0"/>
        <v>121529977.09999996</v>
      </c>
    </row>
    <row r="27" spans="1:8" s="159" customFormat="1" x14ac:dyDescent="0.2">
      <c r="A27" s="156" t="s">
        <v>198</v>
      </c>
      <c r="B27" s="165" t="s">
        <v>199</v>
      </c>
      <c r="C27" s="94">
        <v>73678101.389999971</v>
      </c>
      <c r="D27" s="94">
        <v>86758736.939999998</v>
      </c>
      <c r="E27" s="158">
        <f t="shared" si="1"/>
        <v>160436838.32999998</v>
      </c>
      <c r="F27" s="94">
        <v>27060790.370000016</v>
      </c>
      <c r="G27" s="94">
        <v>101891379.54000004</v>
      </c>
      <c r="H27" s="95">
        <f t="shared" si="0"/>
        <v>128952169.91000006</v>
      </c>
    </row>
    <row r="28" spans="1:8" s="159" customFormat="1" x14ac:dyDescent="0.2">
      <c r="A28" s="156">
        <v>5.4</v>
      </c>
      <c r="B28" s="164" t="s">
        <v>200</v>
      </c>
      <c r="C28" s="94">
        <v>19646505.859999999</v>
      </c>
      <c r="D28" s="94">
        <v>118973323.99999999</v>
      </c>
      <c r="E28" s="158">
        <f t="shared" si="1"/>
        <v>138619829.85999998</v>
      </c>
      <c r="F28" s="94">
        <v>13614099.699999994</v>
      </c>
      <c r="G28" s="94">
        <v>14681845.710000014</v>
      </c>
      <c r="H28" s="95">
        <f t="shared" si="0"/>
        <v>28295945.410000008</v>
      </c>
    </row>
    <row r="29" spans="1:8" s="159" customFormat="1" x14ac:dyDescent="0.2">
      <c r="A29" s="156">
        <v>5.5</v>
      </c>
      <c r="B29" s="164" t="s">
        <v>201</v>
      </c>
      <c r="C29" s="94">
        <v>18215392.460000001</v>
      </c>
      <c r="D29" s="94">
        <v>10847138.650000002</v>
      </c>
      <c r="E29" s="158">
        <f t="shared" si="1"/>
        <v>29062531.110000003</v>
      </c>
      <c r="F29" s="94">
        <v>0</v>
      </c>
      <c r="G29" s="94">
        <v>0</v>
      </c>
      <c r="H29" s="95">
        <f t="shared" si="0"/>
        <v>0</v>
      </c>
    </row>
    <row r="30" spans="1:8" s="159" customFormat="1" x14ac:dyDescent="0.2">
      <c r="A30" s="156">
        <v>5.6</v>
      </c>
      <c r="B30" s="164" t="s">
        <v>202</v>
      </c>
      <c r="C30" s="94">
        <v>0</v>
      </c>
      <c r="D30" s="94">
        <v>0</v>
      </c>
      <c r="E30" s="158">
        <f t="shared" si="1"/>
        <v>0</v>
      </c>
      <c r="F30" s="94">
        <v>0</v>
      </c>
      <c r="G30" s="94">
        <v>0</v>
      </c>
      <c r="H30" s="95">
        <f t="shared" si="0"/>
        <v>0</v>
      </c>
    </row>
    <row r="31" spans="1:8" s="159" customFormat="1" x14ac:dyDescent="0.2">
      <c r="A31" s="156">
        <v>5.7</v>
      </c>
      <c r="B31" s="164" t="s">
        <v>199</v>
      </c>
      <c r="C31" s="94">
        <v>0</v>
      </c>
      <c r="D31" s="94">
        <v>0</v>
      </c>
      <c r="E31" s="158">
        <f t="shared" si="1"/>
        <v>0</v>
      </c>
      <c r="F31" s="94">
        <v>28401757.770000003</v>
      </c>
      <c r="G31" s="94">
        <v>13748247.880000003</v>
      </c>
      <c r="H31" s="95">
        <f t="shared" si="0"/>
        <v>42150005.650000006</v>
      </c>
    </row>
    <row r="32" spans="1:8" s="159" customFormat="1" x14ac:dyDescent="0.2">
      <c r="A32" s="156">
        <v>6</v>
      </c>
      <c r="B32" s="161" t="s">
        <v>203</v>
      </c>
      <c r="C32" s="94">
        <v>0</v>
      </c>
      <c r="D32" s="94">
        <v>0</v>
      </c>
      <c r="E32" s="158">
        <f t="shared" si="1"/>
        <v>0</v>
      </c>
      <c r="F32" s="94">
        <v>10722741.949999999</v>
      </c>
      <c r="G32" s="94">
        <v>83795245.979999989</v>
      </c>
      <c r="H32" s="95">
        <f t="shared" si="0"/>
        <v>94517987.929999992</v>
      </c>
    </row>
    <row r="33" spans="1:8" s="159" customFormat="1" x14ac:dyDescent="0.2">
      <c r="A33" s="156">
        <v>6.1</v>
      </c>
      <c r="B33" s="166" t="s">
        <v>204</v>
      </c>
      <c r="C33" s="94">
        <v>0</v>
      </c>
      <c r="D33" s="94">
        <v>0</v>
      </c>
      <c r="E33" s="158">
        <f t="shared" si="1"/>
        <v>0</v>
      </c>
      <c r="F33" s="94">
        <v>10722741.949999999</v>
      </c>
      <c r="G33" s="94">
        <v>36692756.329999998</v>
      </c>
      <c r="H33" s="95">
        <f t="shared" si="0"/>
        <v>47415498.280000001</v>
      </c>
    </row>
    <row r="34" spans="1:8" s="159" customFormat="1" x14ac:dyDescent="0.2">
      <c r="A34" s="156">
        <v>6.2</v>
      </c>
      <c r="B34" s="166" t="s">
        <v>205</v>
      </c>
      <c r="C34" s="94">
        <v>0</v>
      </c>
      <c r="D34" s="94">
        <v>0</v>
      </c>
      <c r="E34" s="158">
        <f t="shared" si="1"/>
        <v>0</v>
      </c>
      <c r="F34" s="94">
        <v>0</v>
      </c>
      <c r="G34" s="94">
        <v>47102489.649999999</v>
      </c>
      <c r="H34" s="95">
        <f t="shared" si="0"/>
        <v>47102489.649999999</v>
      </c>
    </row>
    <row r="35" spans="1:8" s="159" customFormat="1" x14ac:dyDescent="0.2">
      <c r="A35" s="156">
        <v>6.3</v>
      </c>
      <c r="B35" s="166" t="s">
        <v>206</v>
      </c>
      <c r="C35" s="94">
        <v>0</v>
      </c>
      <c r="D35" s="94">
        <v>0</v>
      </c>
      <c r="E35" s="158">
        <f t="shared" si="1"/>
        <v>0</v>
      </c>
      <c r="F35" s="94">
        <v>0</v>
      </c>
      <c r="G35" s="94">
        <v>0</v>
      </c>
      <c r="H35" s="95">
        <f t="shared" si="0"/>
        <v>0</v>
      </c>
    </row>
    <row r="36" spans="1:8" s="159" customFormat="1" x14ac:dyDescent="0.2">
      <c r="A36" s="156">
        <v>6.4</v>
      </c>
      <c r="B36" s="166" t="s">
        <v>207</v>
      </c>
      <c r="C36" s="94">
        <v>0</v>
      </c>
      <c r="D36" s="94">
        <v>0</v>
      </c>
      <c r="E36" s="158">
        <f t="shared" si="1"/>
        <v>0</v>
      </c>
      <c r="F36" s="94">
        <v>0</v>
      </c>
      <c r="G36" s="94">
        <v>0</v>
      </c>
      <c r="H36" s="95">
        <f t="shared" si="0"/>
        <v>0</v>
      </c>
    </row>
    <row r="37" spans="1:8" s="159" customFormat="1" x14ac:dyDescent="0.2">
      <c r="A37" s="156">
        <v>6.5</v>
      </c>
      <c r="B37" s="166" t="s">
        <v>208</v>
      </c>
      <c r="C37" s="94">
        <v>0</v>
      </c>
      <c r="D37" s="94">
        <v>0</v>
      </c>
      <c r="E37" s="158">
        <f t="shared" si="1"/>
        <v>0</v>
      </c>
      <c r="F37" s="94">
        <v>0</v>
      </c>
      <c r="G37" s="94">
        <v>0</v>
      </c>
      <c r="H37" s="95">
        <f t="shared" si="0"/>
        <v>0</v>
      </c>
    </row>
    <row r="38" spans="1:8" s="159" customFormat="1" x14ac:dyDescent="0.2">
      <c r="A38" s="156">
        <v>6.6</v>
      </c>
      <c r="B38" s="166" t="s">
        <v>209</v>
      </c>
      <c r="C38" s="94">
        <v>0</v>
      </c>
      <c r="D38" s="94">
        <v>0</v>
      </c>
      <c r="E38" s="158">
        <f t="shared" si="1"/>
        <v>0</v>
      </c>
      <c r="F38" s="94">
        <v>0</v>
      </c>
      <c r="G38" s="94">
        <v>0</v>
      </c>
      <c r="H38" s="95">
        <f t="shared" si="0"/>
        <v>0</v>
      </c>
    </row>
    <row r="39" spans="1:8" s="159" customFormat="1" x14ac:dyDescent="0.2">
      <c r="A39" s="156">
        <v>6.7</v>
      </c>
      <c r="B39" s="166" t="s">
        <v>210</v>
      </c>
      <c r="C39" s="94">
        <v>0</v>
      </c>
      <c r="D39" s="94">
        <v>0</v>
      </c>
      <c r="E39" s="158">
        <f t="shared" si="1"/>
        <v>0</v>
      </c>
      <c r="F39" s="94">
        <v>0</v>
      </c>
      <c r="G39" s="94">
        <v>0</v>
      </c>
      <c r="H39" s="95">
        <f t="shared" si="0"/>
        <v>0</v>
      </c>
    </row>
    <row r="40" spans="1:8" s="159" customFormat="1" x14ac:dyDescent="0.2">
      <c r="A40" s="156">
        <v>7</v>
      </c>
      <c r="B40" s="161" t="s">
        <v>211</v>
      </c>
      <c r="C40" s="94">
        <v>0</v>
      </c>
      <c r="D40" s="94">
        <v>0</v>
      </c>
      <c r="E40" s="158">
        <f t="shared" si="1"/>
        <v>0</v>
      </c>
      <c r="F40" s="94">
        <v>0</v>
      </c>
      <c r="G40" s="94">
        <v>0</v>
      </c>
      <c r="H40" s="95">
        <f t="shared" si="0"/>
        <v>0</v>
      </c>
    </row>
    <row r="41" spans="1:8" s="159" customFormat="1" x14ac:dyDescent="0.2">
      <c r="A41" s="156">
        <v>7.1</v>
      </c>
      <c r="B41" s="167" t="s">
        <v>212</v>
      </c>
      <c r="C41" s="94">
        <v>584666.38</v>
      </c>
      <c r="D41" s="94">
        <v>4181873.6082999995</v>
      </c>
      <c r="E41" s="158">
        <f t="shared" si="1"/>
        <v>4766539.9882999994</v>
      </c>
      <c r="F41" s="94">
        <v>1252867.6500000006</v>
      </c>
      <c r="G41" s="94">
        <v>14122.345300000001</v>
      </c>
      <c r="H41" s="95">
        <f t="shared" si="0"/>
        <v>1266989.9953000005</v>
      </c>
    </row>
    <row r="42" spans="1:8" s="159" customFormat="1" ht="25.5" x14ac:dyDescent="0.2">
      <c r="A42" s="156">
        <v>7.2</v>
      </c>
      <c r="B42" s="167" t="s">
        <v>213</v>
      </c>
      <c r="C42" s="94">
        <v>991859.59999999963</v>
      </c>
      <c r="D42" s="94">
        <v>1216306.4971000003</v>
      </c>
      <c r="E42" s="158">
        <f t="shared" si="1"/>
        <v>2208166.0970999999</v>
      </c>
      <c r="F42" s="94">
        <v>999296.26000000071</v>
      </c>
      <c r="G42" s="94">
        <v>1132247.8729000003</v>
      </c>
      <c r="H42" s="95">
        <f t="shared" si="0"/>
        <v>2131544.132900001</v>
      </c>
    </row>
    <row r="43" spans="1:8" s="159" customFormat="1" ht="25.5" x14ac:dyDescent="0.2">
      <c r="A43" s="156">
        <v>7.3</v>
      </c>
      <c r="B43" s="167" t="s">
        <v>214</v>
      </c>
      <c r="C43" s="94">
        <v>5911100.3100000164</v>
      </c>
      <c r="D43" s="94">
        <v>18315209.558499999</v>
      </c>
      <c r="E43" s="158">
        <f t="shared" si="1"/>
        <v>24226309.868500017</v>
      </c>
      <c r="F43" s="94">
        <v>6199777.3766000057</v>
      </c>
      <c r="G43" s="94">
        <v>15283751.5798</v>
      </c>
      <c r="H43" s="95">
        <f t="shared" si="0"/>
        <v>21483528.956400007</v>
      </c>
    </row>
    <row r="44" spans="1:8" s="159" customFormat="1" ht="25.5" x14ac:dyDescent="0.2">
      <c r="A44" s="156">
        <v>7.4</v>
      </c>
      <c r="B44" s="167" t="s">
        <v>215</v>
      </c>
      <c r="C44" s="94">
        <v>10689366.39000001</v>
      </c>
      <c r="D44" s="94">
        <v>56179152.343199998</v>
      </c>
      <c r="E44" s="158">
        <f t="shared" si="1"/>
        <v>66868518.733200006</v>
      </c>
      <c r="F44" s="94">
        <v>42691613.589999951</v>
      </c>
      <c r="G44" s="94">
        <v>75943013.245099992</v>
      </c>
      <c r="H44" s="95">
        <f t="shared" si="0"/>
        <v>118634626.83509994</v>
      </c>
    </row>
    <row r="45" spans="1:8" s="159" customFormat="1" x14ac:dyDescent="0.2">
      <c r="A45" s="156">
        <v>8</v>
      </c>
      <c r="B45" s="161" t="s">
        <v>216</v>
      </c>
      <c r="C45" s="94">
        <v>0</v>
      </c>
      <c r="D45" s="94">
        <v>0</v>
      </c>
      <c r="E45" s="158">
        <f t="shared" si="1"/>
        <v>0</v>
      </c>
      <c r="F45" s="94">
        <v>0</v>
      </c>
      <c r="G45" s="94">
        <v>0</v>
      </c>
      <c r="H45" s="95">
        <f t="shared" si="0"/>
        <v>0</v>
      </c>
    </row>
    <row r="46" spans="1:8" s="159" customFormat="1" x14ac:dyDescent="0.2">
      <c r="A46" s="156">
        <v>8.1</v>
      </c>
      <c r="B46" s="162" t="s">
        <v>217</v>
      </c>
      <c r="C46" s="94">
        <v>0</v>
      </c>
      <c r="D46" s="94">
        <v>0</v>
      </c>
      <c r="E46" s="158">
        <f t="shared" si="1"/>
        <v>0</v>
      </c>
      <c r="F46" s="94">
        <v>0</v>
      </c>
      <c r="G46" s="94">
        <v>0</v>
      </c>
      <c r="H46" s="95">
        <f t="shared" si="0"/>
        <v>0</v>
      </c>
    </row>
    <row r="47" spans="1:8" s="159" customFormat="1" x14ac:dyDescent="0.2">
      <c r="A47" s="156">
        <v>8.1999999999999993</v>
      </c>
      <c r="B47" s="162" t="s">
        <v>218</v>
      </c>
      <c r="C47" s="94">
        <v>0</v>
      </c>
      <c r="D47" s="94">
        <v>0</v>
      </c>
      <c r="E47" s="158">
        <f t="shared" si="1"/>
        <v>0</v>
      </c>
      <c r="F47" s="94">
        <v>0</v>
      </c>
      <c r="G47" s="94">
        <v>0</v>
      </c>
      <c r="H47" s="95">
        <f t="shared" si="0"/>
        <v>0</v>
      </c>
    </row>
    <row r="48" spans="1:8" s="159" customFormat="1" x14ac:dyDescent="0.2">
      <c r="A48" s="156">
        <v>8.3000000000000007</v>
      </c>
      <c r="B48" s="162" t="s">
        <v>219</v>
      </c>
      <c r="C48" s="94">
        <v>0</v>
      </c>
      <c r="D48" s="94">
        <v>0</v>
      </c>
      <c r="E48" s="158">
        <f t="shared" si="1"/>
        <v>0</v>
      </c>
      <c r="F48" s="94">
        <v>0</v>
      </c>
      <c r="G48" s="94">
        <v>0</v>
      </c>
      <c r="H48" s="95">
        <f t="shared" si="0"/>
        <v>0</v>
      </c>
    </row>
    <row r="49" spans="1:8" s="159" customFormat="1" x14ac:dyDescent="0.2">
      <c r="A49" s="156">
        <v>8.4</v>
      </c>
      <c r="B49" s="162" t="s">
        <v>220</v>
      </c>
      <c r="C49" s="94">
        <v>0</v>
      </c>
      <c r="D49" s="94">
        <v>0</v>
      </c>
      <c r="E49" s="158">
        <f t="shared" si="1"/>
        <v>0</v>
      </c>
      <c r="F49" s="94">
        <v>0</v>
      </c>
      <c r="G49" s="94">
        <v>0</v>
      </c>
      <c r="H49" s="95">
        <f t="shared" si="0"/>
        <v>0</v>
      </c>
    </row>
    <row r="50" spans="1:8" s="159" customFormat="1" x14ac:dyDescent="0.2">
      <c r="A50" s="156">
        <v>8.5</v>
      </c>
      <c r="B50" s="162" t="s">
        <v>221</v>
      </c>
      <c r="C50" s="94">
        <v>0</v>
      </c>
      <c r="D50" s="94">
        <v>0</v>
      </c>
      <c r="E50" s="158">
        <f t="shared" si="1"/>
        <v>0</v>
      </c>
      <c r="F50" s="94">
        <v>0</v>
      </c>
      <c r="G50" s="94">
        <v>0</v>
      </c>
      <c r="H50" s="95">
        <f t="shared" si="0"/>
        <v>0</v>
      </c>
    </row>
    <row r="51" spans="1:8" s="159" customFormat="1" x14ac:dyDescent="0.2">
      <c r="A51" s="156">
        <v>8.6</v>
      </c>
      <c r="B51" s="162" t="s">
        <v>222</v>
      </c>
      <c r="C51" s="94">
        <v>0</v>
      </c>
      <c r="D51" s="94">
        <v>0</v>
      </c>
      <c r="E51" s="158">
        <f t="shared" si="1"/>
        <v>0</v>
      </c>
      <c r="F51" s="94">
        <v>0</v>
      </c>
      <c r="G51" s="94">
        <v>0</v>
      </c>
      <c r="H51" s="95">
        <f t="shared" si="0"/>
        <v>0</v>
      </c>
    </row>
    <row r="52" spans="1:8" s="159" customFormat="1" x14ac:dyDescent="0.2">
      <c r="A52" s="156">
        <v>8.6999999999999993</v>
      </c>
      <c r="B52" s="162" t="s">
        <v>223</v>
      </c>
      <c r="C52" s="94">
        <v>0</v>
      </c>
      <c r="D52" s="94">
        <v>0</v>
      </c>
      <c r="E52" s="158">
        <f t="shared" si="1"/>
        <v>0</v>
      </c>
      <c r="F52" s="94">
        <v>0</v>
      </c>
      <c r="G52" s="94">
        <v>0</v>
      </c>
      <c r="H52" s="95">
        <f t="shared" si="0"/>
        <v>0</v>
      </c>
    </row>
    <row r="53" spans="1:8" s="159" customFormat="1" ht="15" thickBot="1" x14ac:dyDescent="0.25">
      <c r="A53" s="168">
        <v>9</v>
      </c>
      <c r="B53" s="169" t="s">
        <v>224</v>
      </c>
      <c r="C53" s="170">
        <v>0</v>
      </c>
      <c r="D53" s="170">
        <v>0</v>
      </c>
      <c r="E53" s="171">
        <f t="shared" si="1"/>
        <v>0</v>
      </c>
      <c r="F53" s="170">
        <v>0</v>
      </c>
      <c r="G53" s="170">
        <v>0</v>
      </c>
      <c r="H53" s="10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5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ColWidth="9.140625" defaultRowHeight="12.75" x14ac:dyDescent="0.2"/>
  <cols>
    <col min="1" max="1" width="9.5703125" style="19" bestFit="1" customWidth="1"/>
    <col min="2" max="2" width="93.5703125" style="19" customWidth="1"/>
    <col min="3" max="3" width="13.28515625" style="19" bestFit="1" customWidth="1"/>
    <col min="4" max="4" width="12.7109375" style="19" customWidth="1"/>
    <col min="5" max="7" width="10.85546875" style="131" bestFit="1" customWidth="1"/>
    <col min="8" max="11" width="9.7109375" style="131" customWidth="1"/>
    <col min="12" max="16384" width="9.140625" style="131"/>
  </cols>
  <sheetData>
    <row r="1" spans="1:8" ht="15" x14ac:dyDescent="0.3">
      <c r="A1" s="20" t="s">
        <v>30</v>
      </c>
      <c r="B1" s="21" t="str">
        <f>Info!C2</f>
        <v>Terabank</v>
      </c>
      <c r="C1" s="21"/>
    </row>
    <row r="2" spans="1:8" ht="15" x14ac:dyDescent="0.3">
      <c r="A2" s="20" t="s">
        <v>31</v>
      </c>
      <c r="B2" s="22">
        <v>44196</v>
      </c>
      <c r="C2" s="23"/>
      <c r="D2" s="24"/>
      <c r="E2" s="172"/>
      <c r="F2" s="172"/>
      <c r="G2" s="172"/>
      <c r="H2" s="172"/>
    </row>
    <row r="3" spans="1:8" ht="15" x14ac:dyDescent="0.3">
      <c r="A3" s="20"/>
      <c r="B3" s="21"/>
      <c r="C3" s="23"/>
      <c r="D3" s="24"/>
      <c r="E3" s="172"/>
      <c r="F3" s="172"/>
      <c r="G3" s="172"/>
      <c r="H3" s="172"/>
    </row>
    <row r="4" spans="1:8" ht="15" customHeight="1" thickBot="1" x14ac:dyDescent="0.35">
      <c r="A4" s="173" t="s">
        <v>225</v>
      </c>
      <c r="B4" s="174" t="s">
        <v>226</v>
      </c>
      <c r="C4" s="173"/>
      <c r="D4" s="175" t="s">
        <v>69</v>
      </c>
    </row>
    <row r="5" spans="1:8" ht="15" customHeight="1" x14ac:dyDescent="0.2">
      <c r="A5" s="176" t="s">
        <v>34</v>
      </c>
      <c r="B5" s="177"/>
      <c r="C5" s="528" t="s">
        <v>510</v>
      </c>
      <c r="D5" s="528" t="s">
        <v>511</v>
      </c>
      <c r="E5" s="528" t="s">
        <v>512</v>
      </c>
      <c r="F5" s="528" t="s">
        <v>513</v>
      </c>
      <c r="G5" s="528" t="s">
        <v>514</v>
      </c>
    </row>
    <row r="6" spans="1:8" ht="15" customHeight="1" x14ac:dyDescent="0.2">
      <c r="A6" s="178">
        <v>1</v>
      </c>
      <c r="B6" s="179" t="s">
        <v>227</v>
      </c>
      <c r="C6" s="180">
        <f>C7+C9+C10</f>
        <v>936027383.49900103</v>
      </c>
      <c r="D6" s="529">
        <f>D7+D9+D10</f>
        <v>935764698.66924989</v>
      </c>
      <c r="E6" s="529">
        <f>E7+E9+E10</f>
        <v>827944616.15124869</v>
      </c>
      <c r="F6" s="529">
        <f>F7+F9+F10</f>
        <v>846068887.66124678</v>
      </c>
      <c r="G6" s="530">
        <f>G7+G9+G10</f>
        <v>797634690.69449782</v>
      </c>
    </row>
    <row r="7" spans="1:8" ht="15" customHeight="1" x14ac:dyDescent="0.2">
      <c r="A7" s="178">
        <v>1.1000000000000001</v>
      </c>
      <c r="B7" s="179" t="s">
        <v>228</v>
      </c>
      <c r="C7" s="181">
        <v>911613986.37750101</v>
      </c>
      <c r="D7" s="531">
        <v>913548060.09149981</v>
      </c>
      <c r="E7" s="181">
        <v>807035272.63699865</v>
      </c>
      <c r="F7" s="531">
        <v>823574155.41899681</v>
      </c>
      <c r="G7" s="532">
        <v>776466636.99699783</v>
      </c>
    </row>
    <row r="8" spans="1:8" ht="14.25" x14ac:dyDescent="0.2">
      <c r="A8" s="178" t="s">
        <v>229</v>
      </c>
      <c r="B8" s="179" t="s">
        <v>230</v>
      </c>
      <c r="C8" s="181">
        <v>0</v>
      </c>
      <c r="D8" s="531">
        <v>0</v>
      </c>
      <c r="E8" s="181">
        <v>0</v>
      </c>
      <c r="F8" s="531">
        <v>0</v>
      </c>
      <c r="G8" s="532">
        <v>0</v>
      </c>
    </row>
    <row r="9" spans="1:8" ht="15" customHeight="1" x14ac:dyDescent="0.2">
      <c r="A9" s="178">
        <v>1.2</v>
      </c>
      <c r="B9" s="183" t="s">
        <v>231</v>
      </c>
      <c r="C9" s="181">
        <v>22852479.733499989</v>
      </c>
      <c r="D9" s="531">
        <v>20669861.617749996</v>
      </c>
      <c r="E9" s="181">
        <v>19912269.87425001</v>
      </c>
      <c r="F9" s="531">
        <v>21240642.607250009</v>
      </c>
      <c r="G9" s="532">
        <v>20226003.904500008</v>
      </c>
    </row>
    <row r="10" spans="1:8" ht="15" customHeight="1" x14ac:dyDescent="0.2">
      <c r="A10" s="178">
        <v>1.3</v>
      </c>
      <c r="B10" s="179" t="s">
        <v>28</v>
      </c>
      <c r="C10" s="182">
        <v>1560917.388</v>
      </c>
      <c r="D10" s="531">
        <v>1546776.96</v>
      </c>
      <c r="E10" s="182">
        <v>997073.64</v>
      </c>
      <c r="F10" s="531">
        <v>1254089.635</v>
      </c>
      <c r="G10" s="533">
        <v>942049.79299999995</v>
      </c>
    </row>
    <row r="11" spans="1:8" ht="15" customHeight="1" x14ac:dyDescent="0.2">
      <c r="A11" s="178">
        <v>2</v>
      </c>
      <c r="B11" s="179" t="s">
        <v>232</v>
      </c>
      <c r="C11" s="181">
        <v>24635876.009999685</v>
      </c>
      <c r="D11" s="531">
        <v>24977298.170000218</v>
      </c>
      <c r="E11" s="181">
        <v>23259196.719999805</v>
      </c>
      <c r="F11" s="531">
        <v>22417519.999999769</v>
      </c>
      <c r="G11" s="532">
        <v>7225299.2899999106</v>
      </c>
    </row>
    <row r="12" spans="1:8" ht="15" customHeight="1" x14ac:dyDescent="0.2">
      <c r="A12" s="178">
        <v>3</v>
      </c>
      <c r="B12" s="179" t="s">
        <v>233</v>
      </c>
      <c r="C12" s="182">
        <v>99313156.550000012</v>
      </c>
      <c r="D12" s="531">
        <v>93832535.96875</v>
      </c>
      <c r="E12" s="182">
        <v>93832535.96875</v>
      </c>
      <c r="F12" s="531">
        <v>93832535.96875</v>
      </c>
      <c r="G12" s="533">
        <v>93832535.96875</v>
      </c>
    </row>
    <row r="13" spans="1:8" ht="15" customHeight="1" thickBot="1" x14ac:dyDescent="0.25">
      <c r="A13" s="184">
        <v>4</v>
      </c>
      <c r="B13" s="185" t="s">
        <v>234</v>
      </c>
      <c r="C13" s="186">
        <f>C6+C11+C12</f>
        <v>1059976416.0590007</v>
      </c>
      <c r="D13" s="534">
        <f>D6+D11+D12</f>
        <v>1054574532.8080001</v>
      </c>
      <c r="E13" s="534">
        <f>E6+E11+E12</f>
        <v>945036348.83999848</v>
      </c>
      <c r="F13" s="534">
        <f>F6+F11+F12</f>
        <v>962318943.62999654</v>
      </c>
      <c r="G13" s="535">
        <f>G6+G11+G12</f>
        <v>898692525.95324779</v>
      </c>
    </row>
    <row r="14" spans="1:8" ht="15" customHeight="1" x14ac:dyDescent="0.2">
      <c r="A14" s="187"/>
      <c r="B14" s="188"/>
      <c r="C14" s="189"/>
      <c r="D14" s="189"/>
      <c r="F14" s="189"/>
      <c r="G14" s="189"/>
    </row>
    <row r="15" spans="1:8" ht="25.5" x14ac:dyDescent="0.2">
      <c r="B15" s="190" t="s">
        <v>235</v>
      </c>
      <c r="C15" s="191"/>
    </row>
    <row r="16" spans="1:8" x14ac:dyDescent="0.2">
      <c r="B16" s="192"/>
      <c r="C16" s="191"/>
    </row>
    <row r="17" spans="2:3" x14ac:dyDescent="0.2">
      <c r="B17" s="192"/>
      <c r="C17" s="191"/>
    </row>
    <row r="18" spans="2:3" x14ac:dyDescent="0.2">
      <c r="B18" s="192"/>
      <c r="C18" s="191"/>
    </row>
    <row r="19" spans="2:3" x14ac:dyDescent="0.2">
      <c r="B19" s="192"/>
    </row>
    <row r="20" spans="2:3" x14ac:dyDescent="0.2">
      <c r="B20" s="192"/>
    </row>
  </sheetData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1"/>
  <sheetViews>
    <sheetView zoomScaleNormal="100" workbookViewId="0">
      <pane xSplit="1" ySplit="4" topLeftCell="B5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RowHeight="15.75" x14ac:dyDescent="0.3"/>
  <cols>
    <col min="1" max="1" width="9.5703125" style="193" bestFit="1" customWidth="1"/>
    <col min="2" max="2" width="89.28515625" style="193" customWidth="1"/>
    <col min="3" max="3" width="8.85546875" style="193"/>
    <col min="7" max="7" width="22.140625" customWidth="1"/>
  </cols>
  <sheetData>
    <row r="1" spans="1:3" x14ac:dyDescent="0.3">
      <c r="A1" s="193" t="s">
        <v>30</v>
      </c>
      <c r="B1" s="74" t="str">
        <f>Info!C2</f>
        <v>Terabank</v>
      </c>
    </row>
    <row r="2" spans="1:3" x14ac:dyDescent="0.3">
      <c r="A2" s="193" t="s">
        <v>31</v>
      </c>
      <c r="B2" s="194">
        <v>44196</v>
      </c>
    </row>
    <row r="4" spans="1:3" ht="16.5" customHeight="1" thickBot="1" x14ac:dyDescent="0.35">
      <c r="A4" s="195" t="s">
        <v>236</v>
      </c>
      <c r="B4" s="196" t="s">
        <v>237</v>
      </c>
      <c r="C4" s="197"/>
    </row>
    <row r="5" spans="1:3" x14ac:dyDescent="0.3">
      <c r="A5" s="198"/>
      <c r="B5" s="554" t="s">
        <v>238</v>
      </c>
      <c r="C5" s="555"/>
    </row>
    <row r="6" spans="1:3" x14ac:dyDescent="0.3">
      <c r="A6" s="199">
        <v>1</v>
      </c>
      <c r="B6" s="200" t="s">
        <v>239</v>
      </c>
      <c r="C6" s="201"/>
    </row>
    <row r="7" spans="1:3" x14ac:dyDescent="0.3">
      <c r="A7" s="199">
        <v>2</v>
      </c>
      <c r="B7" s="200" t="s">
        <v>240</v>
      </c>
      <c r="C7" s="201"/>
    </row>
    <row r="8" spans="1:3" x14ac:dyDescent="0.3">
      <c r="A8" s="199">
        <v>3</v>
      </c>
      <c r="B8" s="200" t="s">
        <v>241</v>
      </c>
      <c r="C8" s="201"/>
    </row>
    <row r="9" spans="1:3" x14ac:dyDescent="0.3">
      <c r="A9" s="199">
        <v>4</v>
      </c>
      <c r="B9" s="200" t="s">
        <v>242</v>
      </c>
      <c r="C9" s="201"/>
    </row>
    <row r="10" spans="1:3" x14ac:dyDescent="0.3">
      <c r="A10" s="199">
        <v>5</v>
      </c>
      <c r="B10" s="200" t="s">
        <v>243</v>
      </c>
      <c r="C10" s="201"/>
    </row>
    <row r="11" spans="1:3" x14ac:dyDescent="0.3">
      <c r="A11" s="199">
        <v>6</v>
      </c>
      <c r="B11" s="200" t="s">
        <v>244</v>
      </c>
      <c r="C11" s="201"/>
    </row>
    <row r="12" spans="1:3" x14ac:dyDescent="0.3">
      <c r="A12" s="199"/>
      <c r="B12" s="200"/>
      <c r="C12" s="201"/>
    </row>
    <row r="13" spans="1:3" x14ac:dyDescent="0.3">
      <c r="A13" s="199"/>
      <c r="B13" s="556"/>
      <c r="C13" s="557"/>
    </row>
    <row r="14" spans="1:3" x14ac:dyDescent="0.3">
      <c r="A14" s="199"/>
      <c r="B14" s="558" t="s">
        <v>245</v>
      </c>
      <c r="C14" s="559"/>
    </row>
    <row r="15" spans="1:3" x14ac:dyDescent="0.3">
      <c r="A15" s="199">
        <v>1</v>
      </c>
      <c r="B15" s="200" t="s">
        <v>246</v>
      </c>
      <c r="C15" s="202"/>
    </row>
    <row r="16" spans="1:3" x14ac:dyDescent="0.3">
      <c r="A16" s="199">
        <v>2</v>
      </c>
      <c r="B16" s="200" t="s">
        <v>247</v>
      </c>
      <c r="C16" s="202"/>
    </row>
    <row r="17" spans="1:3" x14ac:dyDescent="0.3">
      <c r="A17" s="199">
        <v>3</v>
      </c>
      <c r="B17" s="200" t="s">
        <v>248</v>
      </c>
      <c r="C17" s="202"/>
    </row>
    <row r="18" spans="1:3" x14ac:dyDescent="0.3">
      <c r="A18" s="199">
        <v>4</v>
      </c>
      <c r="B18" s="200" t="s">
        <v>249</v>
      </c>
      <c r="C18" s="202"/>
    </row>
    <row r="19" spans="1:3" x14ac:dyDescent="0.3">
      <c r="A19" s="199">
        <v>5</v>
      </c>
      <c r="B19" s="200" t="s">
        <v>515</v>
      </c>
      <c r="C19" s="202"/>
    </row>
    <row r="20" spans="1:3" ht="15.75" customHeight="1" x14ac:dyDescent="0.3">
      <c r="A20" s="199"/>
      <c r="B20" s="200"/>
      <c r="C20" s="203"/>
    </row>
    <row r="21" spans="1:3" ht="30" customHeight="1" x14ac:dyDescent="0.25">
      <c r="A21" s="199"/>
      <c r="B21" s="560" t="s">
        <v>250</v>
      </c>
      <c r="C21" s="561"/>
    </row>
    <row r="22" spans="1:3" ht="14.45" customHeight="1" x14ac:dyDescent="0.3">
      <c r="A22" s="199">
        <v>1</v>
      </c>
      <c r="B22" s="200" t="s">
        <v>4</v>
      </c>
      <c r="C22" s="204">
        <v>0.65</v>
      </c>
    </row>
    <row r="23" spans="1:3" x14ac:dyDescent="0.3">
      <c r="A23" s="199">
        <v>2</v>
      </c>
      <c r="B23" s="200" t="s">
        <v>251</v>
      </c>
      <c r="C23" s="204">
        <v>0.15</v>
      </c>
    </row>
    <row r="24" spans="1:3" x14ac:dyDescent="0.3">
      <c r="A24" s="199">
        <v>3</v>
      </c>
      <c r="B24" s="200" t="s">
        <v>252</v>
      </c>
      <c r="C24" s="204">
        <v>0.15</v>
      </c>
    </row>
    <row r="25" spans="1:3" x14ac:dyDescent="0.3">
      <c r="A25" s="199">
        <v>4</v>
      </c>
      <c r="B25" s="200" t="s">
        <v>253</v>
      </c>
      <c r="C25" s="204">
        <v>0.05</v>
      </c>
    </row>
    <row r="26" spans="1:3" x14ac:dyDescent="0.3">
      <c r="A26" s="199"/>
      <c r="B26" s="200"/>
      <c r="C26" s="201"/>
    </row>
    <row r="27" spans="1:3" ht="15.75" customHeight="1" x14ac:dyDescent="0.25">
      <c r="A27" s="199"/>
      <c r="B27" s="560" t="s">
        <v>254</v>
      </c>
      <c r="C27" s="561"/>
    </row>
    <row r="28" spans="1:3" ht="29.25" customHeight="1" x14ac:dyDescent="0.3">
      <c r="A28" s="199">
        <v>1</v>
      </c>
      <c r="B28" s="200" t="s">
        <v>4</v>
      </c>
      <c r="C28" s="204">
        <v>0.65</v>
      </c>
    </row>
    <row r="29" spans="1:3" ht="14.45" customHeight="1" x14ac:dyDescent="0.3">
      <c r="A29" s="205">
        <v>2</v>
      </c>
      <c r="B29" s="206" t="s">
        <v>251</v>
      </c>
      <c r="C29" s="207">
        <v>0.15</v>
      </c>
    </row>
    <row r="30" spans="1:3" x14ac:dyDescent="0.3">
      <c r="A30" s="205">
        <v>3</v>
      </c>
      <c r="B30" s="206" t="s">
        <v>252</v>
      </c>
      <c r="C30" s="207">
        <v>0.15</v>
      </c>
    </row>
    <row r="31" spans="1:3" ht="16.5" thickBot="1" x14ac:dyDescent="0.35">
      <c r="A31" s="208">
        <v>4</v>
      </c>
      <c r="B31" s="209" t="s">
        <v>253</v>
      </c>
      <c r="C31" s="210">
        <v>0.05</v>
      </c>
    </row>
  </sheetData>
  <mergeCells count="5">
    <mergeCell ref="B5:C5"/>
    <mergeCell ref="B13:C13"/>
    <mergeCell ref="B14:C14"/>
    <mergeCell ref="B21:C21"/>
    <mergeCell ref="B27:C27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6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RowHeight="15" x14ac:dyDescent="0.25"/>
  <cols>
    <col min="1" max="1" width="9.5703125" style="19" bestFit="1" customWidth="1"/>
    <col min="2" max="2" width="47.5703125" style="19" customWidth="1"/>
    <col min="3" max="3" width="28" style="19" customWidth="1"/>
    <col min="4" max="4" width="22.42578125" style="19" customWidth="1"/>
    <col min="5" max="5" width="18.85546875" style="19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0" t="s">
        <v>30</v>
      </c>
      <c r="B1" s="21" t="str">
        <f>Info!C2</f>
        <v>Terabank</v>
      </c>
    </row>
    <row r="2" spans="1:10" s="211" customFormat="1" ht="15.75" customHeight="1" x14ac:dyDescent="0.3">
      <c r="A2" s="211" t="s">
        <v>31</v>
      </c>
      <c r="B2" s="22">
        <v>44196</v>
      </c>
    </row>
    <row r="3" spans="1:10" s="211" customFormat="1" ht="15.75" customHeight="1" x14ac:dyDescent="0.3"/>
    <row r="4" spans="1:10" s="211" customFormat="1" ht="15.75" customHeight="1" thickBot="1" x14ac:dyDescent="0.35">
      <c r="A4" s="212" t="s">
        <v>255</v>
      </c>
      <c r="B4" s="213" t="s">
        <v>18</v>
      </c>
      <c r="C4" s="214"/>
      <c r="D4" s="214"/>
      <c r="E4" s="214"/>
    </row>
    <row r="5" spans="1:10" s="219" customFormat="1" ht="17.45" customHeight="1" x14ac:dyDescent="0.25">
      <c r="A5" s="215"/>
      <c r="B5" s="216"/>
      <c r="C5" s="217" t="s">
        <v>256</v>
      </c>
      <c r="D5" s="217" t="s">
        <v>257</v>
      </c>
      <c r="E5" s="218" t="s">
        <v>258</v>
      </c>
    </row>
    <row r="6" spans="1:10" s="221" customFormat="1" ht="14.45" customHeight="1" x14ac:dyDescent="0.25">
      <c r="A6" s="220"/>
      <c r="B6" s="562" t="s">
        <v>259</v>
      </c>
      <c r="C6" s="562" t="s">
        <v>260</v>
      </c>
      <c r="D6" s="564" t="s">
        <v>261</v>
      </c>
      <c r="E6" s="565"/>
      <c r="G6"/>
    </row>
    <row r="7" spans="1:10" s="221" customFormat="1" ht="99.6" customHeight="1" x14ac:dyDescent="0.25">
      <c r="A7" s="220"/>
      <c r="B7" s="563"/>
      <c r="C7" s="562"/>
      <c r="D7" s="222" t="s">
        <v>262</v>
      </c>
      <c r="E7" s="223" t="s">
        <v>263</v>
      </c>
      <c r="G7"/>
    </row>
    <row r="8" spans="1:10" x14ac:dyDescent="0.25">
      <c r="A8" s="220">
        <v>1</v>
      </c>
      <c r="B8" s="224" t="s">
        <v>76</v>
      </c>
      <c r="C8" s="225">
        <v>43772972.150000006</v>
      </c>
      <c r="D8" s="225">
        <v>0</v>
      </c>
      <c r="E8" s="226">
        <v>43772972.150000006</v>
      </c>
      <c r="J8" s="227"/>
    </row>
    <row r="9" spans="1:10" x14ac:dyDescent="0.25">
      <c r="A9" s="220">
        <v>2</v>
      </c>
      <c r="B9" s="224" t="s">
        <v>77</v>
      </c>
      <c r="C9" s="225">
        <v>167630282.37</v>
      </c>
      <c r="D9" s="225">
        <v>0</v>
      </c>
      <c r="E9" s="226">
        <v>167630282.37</v>
      </c>
      <c r="J9" s="227"/>
    </row>
    <row r="10" spans="1:10" x14ac:dyDescent="0.25">
      <c r="A10" s="220">
        <v>3</v>
      </c>
      <c r="B10" s="224" t="s">
        <v>78</v>
      </c>
      <c r="C10" s="225">
        <v>25717316.330000002</v>
      </c>
      <c r="D10" s="225">
        <v>0</v>
      </c>
      <c r="E10" s="226">
        <v>25717316.330000002</v>
      </c>
      <c r="J10" s="227"/>
    </row>
    <row r="11" spans="1:10" x14ac:dyDescent="0.25">
      <c r="A11" s="220">
        <v>4</v>
      </c>
      <c r="B11" s="224" t="s">
        <v>79</v>
      </c>
      <c r="C11" s="225">
        <v>0</v>
      </c>
      <c r="D11" s="225">
        <v>0</v>
      </c>
      <c r="E11" s="226">
        <v>0</v>
      </c>
      <c r="J11" s="227"/>
    </row>
    <row r="12" spans="1:10" x14ac:dyDescent="0.25">
      <c r="A12" s="220">
        <v>5</v>
      </c>
      <c r="B12" s="224" t="s">
        <v>80</v>
      </c>
      <c r="C12" s="225">
        <v>86034475.840000004</v>
      </c>
      <c r="D12" s="225">
        <v>0</v>
      </c>
      <c r="E12" s="226">
        <v>86034475.840000004</v>
      </c>
      <c r="J12" s="227"/>
    </row>
    <row r="13" spans="1:10" x14ac:dyDescent="0.25">
      <c r="A13" s="220">
        <v>6.1</v>
      </c>
      <c r="B13" s="228" t="s">
        <v>81</v>
      </c>
      <c r="C13" s="229">
        <v>927340972.31000209</v>
      </c>
      <c r="D13" s="225">
        <v>0</v>
      </c>
      <c r="E13" s="226">
        <v>927340972.31000209</v>
      </c>
      <c r="F13" s="230"/>
      <c r="G13" s="231"/>
      <c r="J13" s="227"/>
    </row>
    <row r="14" spans="1:10" x14ac:dyDescent="0.25">
      <c r="A14" s="220">
        <v>6.2</v>
      </c>
      <c r="B14" s="232" t="s">
        <v>82</v>
      </c>
      <c r="C14" s="229">
        <v>-54819486.380000547</v>
      </c>
      <c r="D14" s="225">
        <v>0</v>
      </c>
      <c r="E14" s="226">
        <v>-54819486.380000547</v>
      </c>
      <c r="G14" s="231"/>
      <c r="J14" s="227"/>
    </row>
    <row r="15" spans="1:10" x14ac:dyDescent="0.25">
      <c r="A15" s="220">
        <v>6</v>
      </c>
      <c r="B15" s="224" t="s">
        <v>83</v>
      </c>
      <c r="C15" s="225">
        <v>872521485.9300015</v>
      </c>
      <c r="D15" s="225">
        <v>0</v>
      </c>
      <c r="E15" s="226">
        <v>872521485.9300015</v>
      </c>
      <c r="G15" s="231"/>
      <c r="J15" s="227"/>
    </row>
    <row r="16" spans="1:10" x14ac:dyDescent="0.25">
      <c r="A16" s="220">
        <v>7</v>
      </c>
      <c r="B16" s="224" t="s">
        <v>84</v>
      </c>
      <c r="C16" s="225">
        <v>11654488.269999994</v>
      </c>
      <c r="D16" s="225">
        <v>0</v>
      </c>
      <c r="E16" s="226">
        <v>11654488.269999994</v>
      </c>
      <c r="G16" s="231"/>
      <c r="J16" s="227"/>
    </row>
    <row r="17" spans="1:11" x14ac:dyDescent="0.25">
      <c r="A17" s="220">
        <v>8</v>
      </c>
      <c r="B17" s="224" t="s">
        <v>85</v>
      </c>
      <c r="C17" s="225">
        <v>2925491.7600000296</v>
      </c>
      <c r="D17" s="225">
        <v>0</v>
      </c>
      <c r="E17" s="226">
        <v>2925491.7600000296</v>
      </c>
      <c r="F17" s="233"/>
      <c r="G17" s="231"/>
      <c r="J17" s="227"/>
      <c r="K17" s="234"/>
    </row>
    <row r="18" spans="1:11" x14ac:dyDescent="0.25">
      <c r="A18" s="220">
        <v>9</v>
      </c>
      <c r="B18" s="224" t="s">
        <v>86</v>
      </c>
      <c r="C18" s="225">
        <v>0</v>
      </c>
      <c r="D18" s="225">
        <v>0</v>
      </c>
      <c r="E18" s="226">
        <v>0</v>
      </c>
      <c r="G18" s="231"/>
      <c r="J18" s="227"/>
    </row>
    <row r="19" spans="1:11" x14ac:dyDescent="0.25">
      <c r="A19" s="220">
        <v>10</v>
      </c>
      <c r="B19" s="224" t="s">
        <v>87</v>
      </c>
      <c r="C19" s="225">
        <v>46763488.780000001</v>
      </c>
      <c r="D19" s="225">
        <v>22952848</v>
      </c>
      <c r="E19" s="226">
        <v>23810640.780000001</v>
      </c>
      <c r="G19" s="231"/>
      <c r="J19" s="227"/>
    </row>
    <row r="20" spans="1:11" x14ac:dyDescent="0.25">
      <c r="A20" s="220">
        <v>11</v>
      </c>
      <c r="B20" s="224" t="s">
        <v>88</v>
      </c>
      <c r="C20" s="225">
        <v>6701337.0199999996</v>
      </c>
      <c r="D20" s="225">
        <v>0</v>
      </c>
      <c r="E20" s="226">
        <v>6701337.0199999996</v>
      </c>
      <c r="G20" s="231"/>
      <c r="J20" s="227"/>
    </row>
    <row r="21" spans="1:11" ht="26.25" thickBot="1" x14ac:dyDescent="0.3">
      <c r="A21" s="235"/>
      <c r="B21" s="236" t="s">
        <v>264</v>
      </c>
      <c r="C21" s="237">
        <f>SUM(C8:C12, C15:C20)</f>
        <v>1263721338.4500015</v>
      </c>
      <c r="D21" s="237">
        <f>SUM(D8:D12, D15:D20)</f>
        <v>22952848</v>
      </c>
      <c r="E21" s="238">
        <f>SUM(E8:E12, E15:E20)</f>
        <v>1240768490.4500015</v>
      </c>
      <c r="G21" s="231"/>
    </row>
    <row r="22" spans="1:11" x14ac:dyDescent="0.25">
      <c r="A22"/>
      <c r="C22"/>
      <c r="D22"/>
      <c r="E22" s="234"/>
      <c r="G22" s="231"/>
    </row>
    <row r="23" spans="1:11" x14ac:dyDescent="0.25">
      <c r="A23"/>
      <c r="B23" s="239"/>
      <c r="C23" s="240"/>
      <c r="D23"/>
      <c r="E23" s="230"/>
      <c r="G23" s="231"/>
    </row>
    <row r="24" spans="1:11" x14ac:dyDescent="0.25">
      <c r="F24" s="19"/>
      <c r="G24" s="19"/>
      <c r="H24" s="19"/>
      <c r="I24" s="19"/>
    </row>
    <row r="25" spans="1:11" s="19" customFormat="1" x14ac:dyDescent="0.25">
      <c r="B25" s="241"/>
      <c r="E25" s="242"/>
      <c r="F25"/>
      <c r="G25"/>
    </row>
    <row r="26" spans="1:11" s="19" customFormat="1" x14ac:dyDescent="0.25">
      <c r="B26" s="243"/>
      <c r="D26" s="244"/>
      <c r="F26"/>
      <c r="G26"/>
    </row>
    <row r="27" spans="1:11" s="19" customFormat="1" x14ac:dyDescent="0.25">
      <c r="B27" s="241"/>
      <c r="D27" s="244"/>
      <c r="F27"/>
      <c r="G27"/>
    </row>
    <row r="28" spans="1:11" s="19" customFormat="1" x14ac:dyDescent="0.25">
      <c r="B28" s="241"/>
      <c r="F28"/>
      <c r="G28"/>
    </row>
    <row r="29" spans="1:11" s="19" customFormat="1" x14ac:dyDescent="0.25">
      <c r="B29" s="241"/>
      <c r="F29"/>
      <c r="G29"/>
    </row>
    <row r="30" spans="1:11" s="19" customFormat="1" x14ac:dyDescent="0.25">
      <c r="B30" s="241"/>
      <c r="F30"/>
      <c r="G30"/>
    </row>
    <row r="31" spans="1:11" s="19" customFormat="1" x14ac:dyDescent="0.25">
      <c r="B31" s="241"/>
      <c r="F31"/>
      <c r="G31"/>
    </row>
    <row r="32" spans="1:11" s="19" customFormat="1" x14ac:dyDescent="0.25">
      <c r="B32" s="243"/>
      <c r="F32"/>
      <c r="G32"/>
    </row>
    <row r="33" spans="2:7" s="19" customFormat="1" x14ac:dyDescent="0.25">
      <c r="B33" s="243"/>
      <c r="F33"/>
      <c r="G33"/>
    </row>
    <row r="34" spans="2:7" s="19" customFormat="1" x14ac:dyDescent="0.25">
      <c r="B34" s="243"/>
      <c r="F34"/>
      <c r="G34"/>
    </row>
    <row r="35" spans="2:7" s="19" customFormat="1" x14ac:dyDescent="0.25">
      <c r="B35" s="243"/>
      <c r="F35"/>
      <c r="G35"/>
    </row>
    <row r="36" spans="2:7" s="19" customFormat="1" x14ac:dyDescent="0.25">
      <c r="B36" s="243"/>
      <c r="F36"/>
      <c r="G36"/>
    </row>
    <row r="37" spans="2:7" s="19" customFormat="1" x14ac:dyDescent="0.25">
      <c r="B37" s="243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zoomScaleNormal="100" workbookViewId="0">
      <pane xSplit="1" ySplit="4" topLeftCell="B5" activePane="bottomRight" state="frozen"/>
      <selection activeCell="A77" sqref="A77"/>
      <selection pane="topRight" activeCell="A77" sqref="A77"/>
      <selection pane="bottomLeft" activeCell="A77" sqref="A77"/>
      <selection pane="bottomRight" activeCell="A77" sqref="A77"/>
    </sheetView>
  </sheetViews>
  <sheetFormatPr defaultRowHeight="15" outlineLevelRow="1" x14ac:dyDescent="0.25"/>
  <cols>
    <col min="1" max="1" width="9.5703125" style="19" bestFit="1" customWidth="1"/>
    <col min="2" max="2" width="114.28515625" style="19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0" t="s">
        <v>30</v>
      </c>
      <c r="B1" s="21" t="str">
        <f>Info!C2</f>
        <v>Terabank</v>
      </c>
    </row>
    <row r="2" spans="1:6" s="211" customFormat="1" ht="15.75" customHeight="1" x14ac:dyDescent="0.3">
      <c r="A2" s="211" t="s">
        <v>31</v>
      </c>
      <c r="B2" s="22">
        <v>44196</v>
      </c>
      <c r="C2"/>
      <c r="D2"/>
      <c r="E2"/>
      <c r="F2"/>
    </row>
    <row r="3" spans="1:6" s="211" customFormat="1" ht="15.75" customHeight="1" x14ac:dyDescent="0.3">
      <c r="C3"/>
      <c r="D3"/>
      <c r="E3"/>
      <c r="F3"/>
    </row>
    <row r="4" spans="1:6" s="211" customFormat="1" ht="16.5" thickBot="1" x14ac:dyDescent="0.35">
      <c r="A4" s="245" t="s">
        <v>265</v>
      </c>
      <c r="B4" s="246" t="s">
        <v>266</v>
      </c>
      <c r="C4" s="247" t="s">
        <v>69</v>
      </c>
      <c r="D4"/>
      <c r="E4"/>
      <c r="F4"/>
    </row>
    <row r="5" spans="1:6" x14ac:dyDescent="0.25">
      <c r="A5" s="248">
        <v>1</v>
      </c>
      <c r="B5" s="249" t="s">
        <v>267</v>
      </c>
      <c r="C5" s="250">
        <f>'7. LI1'!E21</f>
        <v>1240768490.4500015</v>
      </c>
    </row>
    <row r="6" spans="1:6" s="14" customFormat="1" x14ac:dyDescent="0.25">
      <c r="A6" s="251">
        <v>2.1</v>
      </c>
      <c r="B6" s="252" t="s">
        <v>268</v>
      </c>
      <c r="C6" s="253">
        <v>69851475.229999885</v>
      </c>
      <c r="D6" s="254"/>
    </row>
    <row r="7" spans="1:6" s="259" customFormat="1" outlineLevel="1" x14ac:dyDescent="0.25">
      <c r="A7" s="255">
        <v>2.2000000000000002</v>
      </c>
      <c r="B7" s="256" t="s">
        <v>269</v>
      </c>
      <c r="C7" s="257">
        <v>78045869.400000006</v>
      </c>
      <c r="D7" s="258"/>
    </row>
    <row r="8" spans="1:6" s="259" customFormat="1" ht="26.25" x14ac:dyDescent="0.25">
      <c r="A8" s="255">
        <v>3</v>
      </c>
      <c r="B8" s="260" t="s">
        <v>270</v>
      </c>
      <c r="C8" s="261">
        <f>SUM(C5:C7)</f>
        <v>1388665835.0800014</v>
      </c>
      <c r="D8" s="258"/>
    </row>
    <row r="9" spans="1:6" s="14" customFormat="1" x14ac:dyDescent="0.25">
      <c r="A9" s="251">
        <v>4</v>
      </c>
      <c r="B9" s="262" t="s">
        <v>271</v>
      </c>
      <c r="C9" s="263">
        <v>14210771.210000055</v>
      </c>
      <c r="D9" s="254"/>
    </row>
    <row r="10" spans="1:6" s="259" customFormat="1" outlineLevel="1" x14ac:dyDescent="0.25">
      <c r="A10" s="255">
        <v>5.0999999999999996</v>
      </c>
      <c r="B10" s="256" t="s">
        <v>272</v>
      </c>
      <c r="C10" s="257">
        <v>-33050196.917999946</v>
      </c>
    </row>
    <row r="11" spans="1:6" s="259" customFormat="1" outlineLevel="1" x14ac:dyDescent="0.25">
      <c r="A11" s="255">
        <v>5.2</v>
      </c>
      <c r="B11" s="256" t="s">
        <v>273</v>
      </c>
      <c r="C11" s="257">
        <v>-76484952.012000009</v>
      </c>
    </row>
    <row r="12" spans="1:6" s="259" customFormat="1" x14ac:dyDescent="0.25">
      <c r="A12" s="255">
        <v>6</v>
      </c>
      <c r="B12" s="264" t="s">
        <v>274</v>
      </c>
      <c r="C12" s="257">
        <v>2560084.71</v>
      </c>
    </row>
    <row r="13" spans="1:6" s="259" customFormat="1" ht="15.75" thickBot="1" x14ac:dyDescent="0.3">
      <c r="A13" s="265">
        <v>7</v>
      </c>
      <c r="B13" s="266" t="s">
        <v>275</v>
      </c>
      <c r="C13" s="267">
        <f>SUM(C8:C12)</f>
        <v>1295901542.0700014</v>
      </c>
      <c r="D13" s="258"/>
    </row>
    <row r="14" spans="1:6" x14ac:dyDescent="0.25">
      <c r="C14" s="268"/>
      <c r="D14" s="230"/>
      <c r="E14" s="230"/>
    </row>
    <row r="15" spans="1:6" ht="26.25" x14ac:dyDescent="0.25">
      <c r="B15" s="190" t="s">
        <v>276</v>
      </c>
      <c r="D15" s="234"/>
    </row>
    <row r="16" spans="1:6" x14ac:dyDescent="0.25">
      <c r="C16" s="230"/>
      <c r="D16" s="234"/>
    </row>
    <row r="17" spans="2:9" s="19" customFormat="1" x14ac:dyDescent="0.25">
      <c r="B17" s="269"/>
      <c r="C17"/>
      <c r="D17"/>
      <c r="E17"/>
      <c r="F17"/>
      <c r="G17"/>
      <c r="H17"/>
      <c r="I17"/>
    </row>
    <row r="18" spans="2:9" s="19" customFormat="1" x14ac:dyDescent="0.25">
      <c r="B18" s="269"/>
      <c r="C18"/>
      <c r="D18"/>
      <c r="E18"/>
      <c r="F18"/>
      <c r="G18"/>
      <c r="H18"/>
      <c r="I18"/>
    </row>
    <row r="19" spans="2:9" s="19" customFormat="1" x14ac:dyDescent="0.25">
      <c r="B19" s="243"/>
      <c r="C19" s="234"/>
      <c r="D19" s="230"/>
      <c r="E19"/>
      <c r="F19"/>
      <c r="G19"/>
      <c r="H19"/>
      <c r="I19"/>
    </row>
    <row r="20" spans="2:9" s="19" customFormat="1" x14ac:dyDescent="0.25">
      <c r="B20" s="241"/>
      <c r="C20"/>
      <c r="D20"/>
      <c r="E20"/>
      <c r="F20"/>
      <c r="G20"/>
      <c r="H20"/>
      <c r="I20"/>
    </row>
    <row r="21" spans="2:9" s="19" customFormat="1" x14ac:dyDescent="0.25">
      <c r="B21" s="243"/>
      <c r="C21" s="231"/>
      <c r="D21"/>
      <c r="E21"/>
      <c r="F21"/>
      <c r="G21"/>
      <c r="H21"/>
      <c r="I21"/>
    </row>
    <row r="22" spans="2:9" s="19" customFormat="1" x14ac:dyDescent="0.25">
      <c r="B22" s="241"/>
      <c r="C22" s="231"/>
      <c r="D22"/>
      <c r="E22"/>
      <c r="F22"/>
      <c r="G22"/>
      <c r="H22"/>
      <c r="I22"/>
    </row>
    <row r="23" spans="2:9" s="19" customFormat="1" x14ac:dyDescent="0.25">
      <c r="B23" s="241"/>
      <c r="C23"/>
      <c r="D23"/>
      <c r="E23"/>
      <c r="F23"/>
      <c r="G23"/>
      <c r="H23"/>
      <c r="I23"/>
    </row>
    <row r="24" spans="2:9" s="19" customFormat="1" x14ac:dyDescent="0.25">
      <c r="B24" s="241"/>
      <c r="C24"/>
      <c r="D24"/>
      <c r="E24"/>
      <c r="F24"/>
      <c r="G24"/>
      <c r="H24"/>
      <c r="I24"/>
    </row>
    <row r="25" spans="2:9" s="19" customFormat="1" x14ac:dyDescent="0.25">
      <c r="B25" s="241"/>
      <c r="C25"/>
      <c r="D25"/>
      <c r="E25"/>
      <c r="F25"/>
      <c r="G25"/>
      <c r="H25"/>
      <c r="I25"/>
    </row>
    <row r="26" spans="2:9" s="19" customFormat="1" x14ac:dyDescent="0.25">
      <c r="B26" s="241"/>
      <c r="C26"/>
      <c r="D26"/>
      <c r="E26"/>
      <c r="F26"/>
      <c r="G26"/>
      <c r="H26"/>
      <c r="I26"/>
    </row>
    <row r="27" spans="2:9" s="19" customFormat="1" x14ac:dyDescent="0.25">
      <c r="B27" s="243"/>
      <c r="C27"/>
      <c r="D27"/>
      <c r="E27"/>
      <c r="F27"/>
      <c r="G27"/>
      <c r="H27"/>
      <c r="I27"/>
    </row>
    <row r="28" spans="2:9" s="19" customFormat="1" x14ac:dyDescent="0.25">
      <c r="B28" s="243"/>
      <c r="C28"/>
      <c r="D28"/>
      <c r="E28"/>
      <c r="F28"/>
      <c r="G28"/>
      <c r="H28"/>
      <c r="I28"/>
    </row>
    <row r="29" spans="2:9" s="19" customFormat="1" x14ac:dyDescent="0.25">
      <c r="B29" s="243"/>
      <c r="C29"/>
      <c r="D29"/>
      <c r="E29"/>
      <c r="F29"/>
      <c r="G29"/>
      <c r="H29"/>
      <c r="I29"/>
    </row>
    <row r="30" spans="2:9" s="19" customFormat="1" x14ac:dyDescent="0.25">
      <c r="B30" s="243"/>
      <c r="C30"/>
      <c r="D30"/>
      <c r="E30"/>
      <c r="F30"/>
      <c r="G30"/>
      <c r="H30"/>
      <c r="I30"/>
    </row>
    <row r="31" spans="2:9" s="19" customFormat="1" x14ac:dyDescent="0.25">
      <c r="B31" s="243"/>
      <c r="C31"/>
      <c r="D31"/>
      <c r="E31"/>
      <c r="F31"/>
      <c r="G31"/>
      <c r="H31"/>
      <c r="I31"/>
    </row>
    <row r="32" spans="2:9" s="19" customFormat="1" x14ac:dyDescent="0.25">
      <c r="B32" s="243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ixmhamCGTCQLIBb38kABQMqZRsAVbASauQSOaabGkqE=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KcVj1VBtVbZofr2hij/H5/BqNW1vHq/UzP+f6tyNfgw=</DigestValue>
    </Reference>
  </SignedInfo>
  <SignatureValue>WB9g/Kfn38lHvgPqTRKqL6szlnmcecE0nws4XZ1UvjYxjvBoV7lYKqaeOHrGo3QdSshl7XauKgNW
h3AYOxdyU0TLVc102AycfXKEdeWdVwZxCnMvd5Jv8+/K3PJB+G2mNvT4EBN6/CmSRjg9axea/HaT
F0iu3tq6rZrcRxEWkg0nI6Nbo3k46Z8SU0L2WnDn9RSjPxNzn/Iu/aA6rH45Qn94TFVYK5uc//c4
e+RGeaafW4YhmqZcHJ+KzzMzBnBfal1G4Klhfq7DSE+BG9S0QLuKWuzE+O3ht6ozFoU90BFiS876
gxl2hoEL+H4CIsHjzpD/sH0vA799xczj2bEOYQ==</SignatureValue>
  <KeyInfo>
    <X509Data>
      <X509Certificate>MIIGOjCCBSKgAwIBAgIKbUnumwACAAGmOzANBgkqhkiG9w0BAQsFADBKMRIwEAYKCZImiZPyLGQBGRYCZ2UxEzARBgoJkiaJk/IsZAEZFgNuYmcxHzAdBgNVBAMTFk5CRyBDbGFzcyAyIElOVCBTdWIgQ0EwHhcNMjAwOTEwMTQzOTIzWhcNMjExMjIyMDk0NjU2WjA4MRUwEwYDVQQKEwxKU0MgVGVyYWJhbmsxHzAdBgNVBAMTFkJLUyAtIE5hdGlhIEJlbmFzaHZpbGkwggEiMA0GCSqGSIb3DQEBAQUAA4IBDwAwggEKAoIBAQDbdxwykj9wI77B3YONxgb5MCFLumccgTJMKl3OrIu4Fi6aswhdQIc83yPw+gDhb1IJXrbk+WOpKkeOxxTn6wq9MDw5O+pjLscDhxYwYLJbi1J78VUFZSxvsNmB15kdFkVphkFCKVXwPRhJWUS3PE5zeMTwBhAf5JbOLf1rUQpiFwg1wbCTbi0q8LkSQAIbT1ajr9GdgI8WAuTk93Nrmtw7qrh8h5UZyzcaCHAEj8iMihF4+8kJRyQeBgh6/2Bgb3u9ZbEl4S2VyNn/nSoqjouE4Xa1RZllMrunBrd8gCoZcvmo/ifGSYHEiZRVqYpzsrZalStvZEmJ+dKJ1QLmxKphAgMBAAGjggMyMIIDLjA8BgkrBgEEAYI3FQcELzAtBiUrBgEEAYI3FQjmsmCDjfVEhoGZCYO4oUqDvoRxBIPEkTOEg4hdAgFkAgEjMB0GA1UdJQQWMBQGCCsGAQUFBwMCBggrBgEFBQcDBDALBgNVHQ8EBAMCB4AwJwYJKwYBBAGCNxUKBBowGDAKBggrBgEFBQcDAjAKBggrBgEFBQcDBDAdBgNVHQ4EFgQUw6UJLkVlikb0S7C+rrSMVvVRoL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p/6IhmdjEoynI8H644romT3wDI6UkO4cWdnA22XA/TAlCFaC5VBi4oaSKkjEkTUxgawm4KvG5fi8GobKIiqA/m92t5R3rgO92p367E8+oxkincS2ONtqgSTbKhwD0wUanx6VCE74UtSUu/uiNELV0R+aCpY6Drtjx4iYTYqvQg2veK4DTcXbumTzHl/yQBSOZPGOctvB27zefqsdey9eaQG8sAsakGZIWGehex423MokHFwAP9b+9udYI83doYkXwLA4Q7OQ8M9d9mQX3AmSAs27GCQNfe8/hldRtxv2XrDTTjy6Jdt05yEHc1U1jsY+lJyT1VMi75vQBZkigxQ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2ZO6lPPOmxldsbDRy9wGfholC+0EEhpWP71YN1m4DXY=</DigestValue>
      </Reference>
      <Reference URI="/xl/drawings/drawing1.xml?ContentType=application/vnd.openxmlformats-officedocument.drawing+xml">
        <DigestMethod Algorithm="http://www.w3.org/2001/04/xmlenc#sha256"/>
        <DigestValue>etKMycObcrckr0eVEQfEIrcEW/y9uHEOZoJlfxbrIFo=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orzNkq524aE3jkpeoZAlsaGlKcNmpDYJn2/28toIPDA=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eWliDAJmdOpJC9Wo+3RvhYFVkD+3r4A+/XaS29QpOvY=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blnDHTggVV/Ug4gZAxTPPs5ccN2rgFTEpGS9NvIESmM=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sharedStrings.xml?ContentType=application/vnd.openxmlformats-officedocument.spreadsheetml.sharedStrings+xml">
        <DigestMethod Algorithm="http://www.w3.org/2001/04/xmlenc#sha256"/>
        <DigestValue>1vH+6fV2ghbsnNMK0UggUgWACBQcQWoMt8TvDHyEpQY=</DigestValue>
      </Reference>
      <Reference URI="/xl/styles.xml?ContentType=application/vnd.openxmlformats-officedocument.spreadsheetml.styles+xml">
        <DigestMethod Algorithm="http://www.w3.org/2001/04/xmlenc#sha256"/>
        <DigestValue>qTACCo7gIfZRHnIvbufhp79P6wHiQ0pkBs70/BO+HOY=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88OuAfBNRe34AMfjpbVQt04yjQuJYSrw8jWB6ZeX+pw=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LkuDTY53ouYX/eDFQ0y7bQSuRvdNQFG+vvB+hJ1cxbQ=</DigestValue>
      </Reference>
      <Reference URI="/xl/worksheets/sheet10.xml?ContentType=application/vnd.openxmlformats-officedocument.spreadsheetml.worksheet+xml">
        <DigestMethod Algorithm="http://www.w3.org/2001/04/xmlenc#sha256"/>
        <DigestValue>K+DqLeUYNXSAvsQePjtcc9jjtkORT8e6E2vdPkkCE8k=</DigestValue>
      </Reference>
      <Reference URI="/xl/worksheets/sheet11.xml?ContentType=application/vnd.openxmlformats-officedocument.spreadsheetml.worksheet+xml">
        <DigestMethod Algorithm="http://www.w3.org/2001/04/xmlenc#sha256"/>
        <DigestValue>JngJyXM09Yj+ulfwIFKp1MrwOhp4Ca4WsLJH4BeWH+k=</DigestValue>
      </Reference>
      <Reference URI="/xl/worksheets/sheet12.xml?ContentType=application/vnd.openxmlformats-officedocument.spreadsheetml.worksheet+xml">
        <DigestMethod Algorithm="http://www.w3.org/2001/04/xmlenc#sha256"/>
        <DigestValue>+Kjdzsi1Qi9z679zjmy06jRrcUNDbo52tgotYu1QYnE=</DigestValue>
      </Reference>
      <Reference URI="/xl/worksheets/sheet13.xml?ContentType=application/vnd.openxmlformats-officedocument.spreadsheetml.worksheet+xml">
        <DigestMethod Algorithm="http://www.w3.org/2001/04/xmlenc#sha256"/>
        <DigestValue>8sbnDkTzkLPc2XWwJoJBT3mTGw3ZTzSYbHur0b1EY1M=</DigestValue>
      </Reference>
      <Reference URI="/xl/worksheets/sheet14.xml?ContentType=application/vnd.openxmlformats-officedocument.spreadsheetml.worksheet+xml">
        <DigestMethod Algorithm="http://www.w3.org/2001/04/xmlenc#sha256"/>
        <DigestValue>RlajEMe3L+Zez2DaLVAZ/CZgSZ3/l0ypHSIjEmasoHo=</DigestValue>
      </Reference>
      <Reference URI="/xl/worksheets/sheet15.xml?ContentType=application/vnd.openxmlformats-officedocument.spreadsheetml.worksheet+xml">
        <DigestMethod Algorithm="http://www.w3.org/2001/04/xmlenc#sha256"/>
        <DigestValue>r9hD7A/QcFzfPro2hbMZBR0FjXpim8aSSnXCxtJiYwM=</DigestValue>
      </Reference>
      <Reference URI="/xl/worksheets/sheet16.xml?ContentType=application/vnd.openxmlformats-officedocument.spreadsheetml.worksheet+xml">
        <DigestMethod Algorithm="http://www.w3.org/2001/04/xmlenc#sha256"/>
        <DigestValue>4arzcCpDClNEnOAandeJxmHAcP7TkWQGUVUTpS9w9ME=</DigestValue>
      </Reference>
      <Reference URI="/xl/worksheets/sheet17.xml?ContentType=application/vnd.openxmlformats-officedocument.spreadsheetml.worksheet+xml">
        <DigestMethod Algorithm="http://www.w3.org/2001/04/xmlenc#sha256"/>
        <DigestValue>Bu8TrPJzAd2yM5LIPVq0ENJjpyTzrJ+eWEj6/WCRoRw=</DigestValue>
      </Reference>
      <Reference URI="/xl/worksheets/sheet18.xml?ContentType=application/vnd.openxmlformats-officedocument.spreadsheetml.worksheet+xml">
        <DigestMethod Algorithm="http://www.w3.org/2001/04/xmlenc#sha256"/>
        <DigestValue>Bgj3kt5/2uYmlTX6soUbFE8KHOIBjNaK8raThysODmY=</DigestValue>
      </Reference>
      <Reference URI="/xl/worksheets/sheet2.xml?ContentType=application/vnd.openxmlformats-officedocument.spreadsheetml.worksheet+xml">
        <DigestMethod Algorithm="http://www.w3.org/2001/04/xmlenc#sha256"/>
        <DigestValue>imyrCBwPgP0oomS4NNoHizhsJuuo2m9iV8WVggKSOvo=</DigestValue>
      </Reference>
      <Reference URI="/xl/worksheets/sheet3.xml?ContentType=application/vnd.openxmlformats-officedocument.spreadsheetml.worksheet+xml">
        <DigestMethod Algorithm="http://www.w3.org/2001/04/xmlenc#sha256"/>
        <DigestValue>bxHI4a1Ytuieug3b4/kpFdyJHhlD9qtAoX7JpuQEN1o=</DigestValue>
      </Reference>
      <Reference URI="/xl/worksheets/sheet4.xml?ContentType=application/vnd.openxmlformats-officedocument.spreadsheetml.worksheet+xml">
        <DigestMethod Algorithm="http://www.w3.org/2001/04/xmlenc#sha256"/>
        <DigestValue>hF3AIF0PAj3RgXCnuN8HyFnUPQi5pa1rA7n6FIhzLU8=</DigestValue>
      </Reference>
      <Reference URI="/xl/worksheets/sheet5.xml?ContentType=application/vnd.openxmlformats-officedocument.spreadsheetml.worksheet+xml">
        <DigestMethod Algorithm="http://www.w3.org/2001/04/xmlenc#sha256"/>
        <DigestValue>oPrMYCUwwfd+MnOlX5MqGqCKdQ1l2d7NX0Z85dHYnEg=</DigestValue>
      </Reference>
      <Reference URI="/xl/worksheets/sheet6.xml?ContentType=application/vnd.openxmlformats-officedocument.spreadsheetml.worksheet+xml">
        <DigestMethod Algorithm="http://www.w3.org/2001/04/xmlenc#sha256"/>
        <DigestValue>iPB0cII6n+56WabTv4CG8dmboFUMxJHJLNQB6MXDqTA=</DigestValue>
      </Reference>
      <Reference URI="/xl/worksheets/sheet7.xml?ContentType=application/vnd.openxmlformats-officedocument.spreadsheetml.worksheet+xml">
        <DigestMethod Algorithm="http://www.w3.org/2001/04/xmlenc#sha256"/>
        <DigestValue>OBFnrD0f+yFCo0GQ4JdIO+SdxZMh1Y04ghVJGDAtFt8=</DigestValue>
      </Reference>
      <Reference URI="/xl/worksheets/sheet8.xml?ContentType=application/vnd.openxmlformats-officedocument.spreadsheetml.worksheet+xml">
        <DigestMethod Algorithm="http://www.w3.org/2001/04/xmlenc#sha256"/>
        <DigestValue>krbNiQgGADPmTgacxYZRykcCFCz2nRSI+JEUrUT4XvI=</DigestValue>
      </Reference>
      <Reference URI="/xl/worksheets/sheet9.xml?ContentType=application/vnd.openxmlformats-officedocument.spreadsheetml.worksheet+xml">
        <DigestMethod Algorithm="http://www.w3.org/2001/04/xmlenc#sha256"/>
        <DigestValue>qh5oTnOPQA7EpRduihmUDsOMEViwMtL6rebREtas5FA=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2021-02-01T06:42:33Z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2021-02-01T06:42:33Z</xd:SigningTime>
          <xd:SigningCertificate>
            <xd:Cert>
              <xd:CertDigest>
                <DigestMethod Algorithm="http://www.w3.org/2001/04/xmlenc#sha256"/>
                <DigestValue>vi7OIC/UgzSg1azrOTla26HMWT2jdyeAkTAZwJ3/Y/E=</DigestValue>
              </xd:CertDigest>
              <xd:IssuerSerial>
                <X509IssuerName>CN=NBG Class 2 INT Sub CA, DC=nbg, DC=ge</X509IssuerName>
                <X509SerialNumber>516101752286183132603963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w0lg51bHhEo8kAld5u7ezvO5L9IY7IbaN22MT3UrGbE=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mruq9v3HcfpoDYyB0xKmih3c/zUQ/hXpZYksJ4DUOfM=</DigestValue>
    </Reference>
  </SignedInfo>
  <SignatureValue>mE4sy2sD6EfMu+GgdJFBx9a/O/gFLGA/MezxXGY4OaYbI2DBG3FjDzgIaSto4Vd/XN6a3jUmPOsB
z2WvtEIr76h7aK877hFHcP1ynWHTdtvdcrLcIdn2oEdHu57UN4Fvapvz4bR+D37vndJ32mMwscBI
1F/xSNIeSfHmNr8yZiiUPpHfduE3xbU59x3nQBpOp4TDIGmfxMyWHEA/HcZB7uC/pt4q/WXGkJC4
dXiWWO9pFqmQ9RRopYB0XWJZQlslHJKWfiuKqwdcSWA0wUKi3G3lNuj72CGsgDREugxEOsbuN1HC
xed9FZ4yJOBPeX1AaQOgcvOL02yK/nUuZHn1HQ==</SignatureValue>
  <KeyInfo>
    <X509Data>
      <X509Certificate>MIIGNzCCBR+gAwIBAgIKciOLlQACAAEQSjANBgkqhkiG9w0BAQsFADBKMRIwEAYKCZImiZPyLGQBGRYCZ2UxEzARBgoJkiaJk/IsZAEZFgNuYmcxHzAdBgNVBAMTFk5CRyBDbGFzcyAyIElOVCBTdWIgQ0EwHhcNMTkwMjI2MTMzODA3WhcNMjEwMjI1MTMzODA3WjA1MRUwEwYDVQQKEwxKU0MgVGVyYWJhbmsxHDAaBgNVBAMTE0JLUyAtIFNvcGhpZSBKdWdlbGkwggEiMA0GCSqGSIb3DQEBAQUAA4IBDwAwggEKAoIBAQDohH+d9PVu7GNwEsMQcCfY8Ku9uM0WhDFo9bTUfeJ4W1DOL+pND5rrR5lWnlesTj4JNLny2wtzOrNJbkMu11LjyXMr+nNHuwyNy9s9PxJmWFnR1nicJjZ9i4kCZijtKb9zkVEkG2TIYPLBwUvbfDTT+GzOfTbax3XwNGZrawZ1V35e8tZmQdDsf/E/nWkToufTsXwt68+Joie1ViQexFJ8ahciAqlipOZVFs7z8noB9u9iKr0RN/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/aUU73ZKLJDH9g3mCFejppY/Wm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X3ZE4t4Hhssl6PTbEYkwnOTjqIa+JaqvKsiSy6wtmfsSFAC/xhAFB9qZXQqWP17uHsck5Sav6gZJYPA0Q5771/DomIG1AwRVpO/RSLHVJPivlP46EU8TFntI2PFZ+IvFZLTfNJ5K7ndjBegfVop2ridRYb99Itra/DckTBKRFy8wzrwkf9D58U08W7WhgpwgeTXmF71fp9c14f89Dfs3TuqEzie9vKArX32lD8P6B29CUgcjsQHtTbBalKSrMpezjNgnb3kEjQbDBGlRAnsS8Di5x8I4W7PQBmqvjhJcgyX+Y3SXXl+alOHaIqJ6/VI1H5YVMLNNvxJ46oGWN3w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2ZO6lPPOmxldsbDRy9wGfholC+0EEhpWP71YN1m4DXY=</DigestValue>
      </Reference>
      <Reference URI="/xl/drawings/drawing1.xml?ContentType=application/vnd.openxmlformats-officedocument.drawing+xml">
        <DigestMethod Algorithm="http://www.w3.org/2001/04/xmlenc#sha256"/>
        <DigestValue>etKMycObcrckr0eVEQfEIrcEW/y9uHEOZoJlfxbrIFo=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orzNkq524aE3jkpeoZAlsaGlKcNmpDYJn2/28toIPDA=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eWliDAJmdOpJC9Wo+3RvhYFVkD+3r4A+/XaS29QpOvY=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8HNB2H9v934Jtu4r6ndg+fS0554EkucnHFsz61z8YF0=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blnDHTggVV/Ug4gZAxTPPs5ccN2rgFTEpGS9NvIESmM=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AGjFfwb4p1T7dbuFpbL92LYUYhQRP98cHdWGsah47Gs=</DigestValue>
      </Reference>
      <Reference URI="/xl/sharedStrings.xml?ContentType=application/vnd.openxmlformats-officedocument.spreadsheetml.sharedStrings+xml">
        <DigestMethod Algorithm="http://www.w3.org/2001/04/xmlenc#sha256"/>
        <DigestValue>1vH+6fV2ghbsnNMK0UggUgWACBQcQWoMt8TvDHyEpQY=</DigestValue>
      </Reference>
      <Reference URI="/xl/styles.xml?ContentType=application/vnd.openxmlformats-officedocument.spreadsheetml.styles+xml">
        <DigestMethod Algorithm="http://www.w3.org/2001/04/xmlenc#sha256"/>
        <DigestValue>qTACCo7gIfZRHnIvbufhp79P6wHiQ0pkBs70/BO+HOY=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88OuAfBNRe34AMfjpbVQt04yjQuJYSrw8jWB6ZeX+pw=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LkuDTY53ouYX/eDFQ0y7bQSuRvdNQFG+vvB+hJ1cxbQ=</DigestValue>
      </Reference>
      <Reference URI="/xl/worksheets/sheet10.xml?ContentType=application/vnd.openxmlformats-officedocument.spreadsheetml.worksheet+xml">
        <DigestMethod Algorithm="http://www.w3.org/2001/04/xmlenc#sha256"/>
        <DigestValue>K+DqLeUYNXSAvsQePjtcc9jjtkORT8e6E2vdPkkCE8k=</DigestValue>
      </Reference>
      <Reference URI="/xl/worksheets/sheet11.xml?ContentType=application/vnd.openxmlformats-officedocument.spreadsheetml.worksheet+xml">
        <DigestMethod Algorithm="http://www.w3.org/2001/04/xmlenc#sha256"/>
        <DigestValue>JngJyXM09Yj+ulfwIFKp1MrwOhp4Ca4WsLJH4BeWH+k=</DigestValue>
      </Reference>
      <Reference URI="/xl/worksheets/sheet12.xml?ContentType=application/vnd.openxmlformats-officedocument.spreadsheetml.worksheet+xml">
        <DigestMethod Algorithm="http://www.w3.org/2001/04/xmlenc#sha256"/>
        <DigestValue>+Kjdzsi1Qi9z679zjmy06jRrcUNDbo52tgotYu1QYnE=</DigestValue>
      </Reference>
      <Reference URI="/xl/worksheets/sheet13.xml?ContentType=application/vnd.openxmlformats-officedocument.spreadsheetml.worksheet+xml">
        <DigestMethod Algorithm="http://www.w3.org/2001/04/xmlenc#sha256"/>
        <DigestValue>8sbnDkTzkLPc2XWwJoJBT3mTGw3ZTzSYbHur0b1EY1M=</DigestValue>
      </Reference>
      <Reference URI="/xl/worksheets/sheet14.xml?ContentType=application/vnd.openxmlformats-officedocument.spreadsheetml.worksheet+xml">
        <DigestMethod Algorithm="http://www.w3.org/2001/04/xmlenc#sha256"/>
        <DigestValue>RlajEMe3L+Zez2DaLVAZ/CZgSZ3/l0ypHSIjEmasoHo=</DigestValue>
      </Reference>
      <Reference URI="/xl/worksheets/sheet15.xml?ContentType=application/vnd.openxmlformats-officedocument.spreadsheetml.worksheet+xml">
        <DigestMethod Algorithm="http://www.w3.org/2001/04/xmlenc#sha256"/>
        <DigestValue>r9hD7A/QcFzfPro2hbMZBR0FjXpim8aSSnXCxtJiYwM=</DigestValue>
      </Reference>
      <Reference URI="/xl/worksheets/sheet16.xml?ContentType=application/vnd.openxmlformats-officedocument.spreadsheetml.worksheet+xml">
        <DigestMethod Algorithm="http://www.w3.org/2001/04/xmlenc#sha256"/>
        <DigestValue>4arzcCpDClNEnOAandeJxmHAcP7TkWQGUVUTpS9w9ME=</DigestValue>
      </Reference>
      <Reference URI="/xl/worksheets/sheet17.xml?ContentType=application/vnd.openxmlformats-officedocument.spreadsheetml.worksheet+xml">
        <DigestMethod Algorithm="http://www.w3.org/2001/04/xmlenc#sha256"/>
        <DigestValue>Bu8TrPJzAd2yM5LIPVq0ENJjpyTzrJ+eWEj6/WCRoRw=</DigestValue>
      </Reference>
      <Reference URI="/xl/worksheets/sheet18.xml?ContentType=application/vnd.openxmlformats-officedocument.spreadsheetml.worksheet+xml">
        <DigestMethod Algorithm="http://www.w3.org/2001/04/xmlenc#sha256"/>
        <DigestValue>Bgj3kt5/2uYmlTX6soUbFE8KHOIBjNaK8raThysODmY=</DigestValue>
      </Reference>
      <Reference URI="/xl/worksheets/sheet2.xml?ContentType=application/vnd.openxmlformats-officedocument.spreadsheetml.worksheet+xml">
        <DigestMethod Algorithm="http://www.w3.org/2001/04/xmlenc#sha256"/>
        <DigestValue>imyrCBwPgP0oomS4NNoHizhsJuuo2m9iV8WVggKSOvo=</DigestValue>
      </Reference>
      <Reference URI="/xl/worksheets/sheet3.xml?ContentType=application/vnd.openxmlformats-officedocument.spreadsheetml.worksheet+xml">
        <DigestMethod Algorithm="http://www.w3.org/2001/04/xmlenc#sha256"/>
        <DigestValue>bxHI4a1Ytuieug3b4/kpFdyJHhlD9qtAoX7JpuQEN1o=</DigestValue>
      </Reference>
      <Reference URI="/xl/worksheets/sheet4.xml?ContentType=application/vnd.openxmlformats-officedocument.spreadsheetml.worksheet+xml">
        <DigestMethod Algorithm="http://www.w3.org/2001/04/xmlenc#sha256"/>
        <DigestValue>hF3AIF0PAj3RgXCnuN8HyFnUPQi5pa1rA7n6FIhzLU8=</DigestValue>
      </Reference>
      <Reference URI="/xl/worksheets/sheet5.xml?ContentType=application/vnd.openxmlformats-officedocument.spreadsheetml.worksheet+xml">
        <DigestMethod Algorithm="http://www.w3.org/2001/04/xmlenc#sha256"/>
        <DigestValue>oPrMYCUwwfd+MnOlX5MqGqCKdQ1l2d7NX0Z85dHYnEg=</DigestValue>
      </Reference>
      <Reference URI="/xl/worksheets/sheet6.xml?ContentType=application/vnd.openxmlformats-officedocument.spreadsheetml.worksheet+xml">
        <DigestMethod Algorithm="http://www.w3.org/2001/04/xmlenc#sha256"/>
        <DigestValue>iPB0cII6n+56WabTv4CG8dmboFUMxJHJLNQB6MXDqTA=</DigestValue>
      </Reference>
      <Reference URI="/xl/worksheets/sheet7.xml?ContentType=application/vnd.openxmlformats-officedocument.spreadsheetml.worksheet+xml">
        <DigestMethod Algorithm="http://www.w3.org/2001/04/xmlenc#sha256"/>
        <DigestValue>OBFnrD0f+yFCo0GQ4JdIO+SdxZMh1Y04ghVJGDAtFt8=</DigestValue>
      </Reference>
      <Reference URI="/xl/worksheets/sheet8.xml?ContentType=application/vnd.openxmlformats-officedocument.spreadsheetml.worksheet+xml">
        <DigestMethod Algorithm="http://www.w3.org/2001/04/xmlenc#sha256"/>
        <DigestValue>krbNiQgGADPmTgacxYZRykcCFCz2nRSI+JEUrUT4XvI=</DigestValue>
      </Reference>
      <Reference URI="/xl/worksheets/sheet9.xml?ContentType=application/vnd.openxmlformats-officedocument.spreadsheetml.worksheet+xml">
        <DigestMethod Algorithm="http://www.w3.org/2001/04/xmlenc#sha256"/>
        <DigestValue>qh5oTnOPQA7EpRduihmUDsOMEViwMtL6rebREtas5FA=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2021-02-01T06:43:06Z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2021-02-01T06:43:06Z</xd:SigningTime>
          <xd:SigningCertificate>
            <xd:Cert>
              <xd:CertDigest>
                <DigestMethod Algorithm="http://www.w3.org/2001/04/xmlenc#sha256"/>
                <DigestValue>VQYYDZ0JoHTN0GJ2qq1DwPUkycbicwdZJzjQx2KJdR8=</DigestValue>
              </xd:CertDigest>
              <xd:IssuerSerial>
                <X509IssuerName>CN=NBG Class 2 INT Sub CA, DC=nbg, DC=ge</X509IssuerName>
                <X509SerialNumber>539005473035070780543050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</vt:lpstr>
      <vt:lpstr>1. key ratios </vt:lpstr>
      <vt:lpstr>2.RC</vt:lpstr>
      <vt:lpstr>3.PL</vt:lpstr>
      <vt:lpstr>4. Off-Balance</vt:lpstr>
      <vt:lpstr>5. RWA  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  <vt:lpstr>15.1 LR</vt:lpstr>
      <vt:lpstr>Info!Print_Area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Sarajishvili</dc:creator>
  <cp:lastModifiedBy>Natia Benashvili</cp:lastModifiedBy>
  <cp:lastPrinted>2021-02-01T06:40:23Z</cp:lastPrinted>
  <dcterms:created xsi:type="dcterms:W3CDTF">2021-01-28T14:02:50Z</dcterms:created>
  <dcterms:modified xsi:type="dcterms:W3CDTF">2021-02-01T06:42:22Z</dcterms:modified>
</cp:coreProperties>
</file>