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-03\FinanceDep\NBG\Monthly Reports\2020\09\Reports\"/>
    </mc:Choice>
  </mc:AlternateContent>
  <bookViews>
    <workbookView xWindow="0" yWindow="0" windowWidth="28800" windowHeight="9705"/>
  </bookViews>
  <sheets>
    <sheet name="Info" sheetId="1" r:id="rId1"/>
    <sheet name="1. key ratios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9.1. Capital Requirements" sheetId="11" r:id="rId11"/>
    <sheet name="10. CC2" sheetId="12" r:id="rId12"/>
    <sheet name="11. CRWA" sheetId="13" r:id="rId13"/>
    <sheet name="12. CRM" sheetId="14" r:id="rId14"/>
    <sheet name="13. CRME" sheetId="15" r:id="rId15"/>
    <sheet name="14. LCR" sheetId="16" r:id="rId16"/>
    <sheet name="15. CCR" sheetId="17" r:id="rId17"/>
    <sheet name="15.1 LR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acctype">[2]Validation!$C$8:$C$15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all">[2]Validation!$E$8:$E$9</definedName>
    <definedName name="Cities">[2]Sheet1!$C$1:$C$83</definedName>
    <definedName name="convert">[2]Validation!$F$8:$F$10</definedName>
    <definedName name="Countries">[2]Countries!$A$3:$A$259</definedName>
    <definedName name="currencies">'[2]Currency Codes'!$A$3:$A$166</definedName>
    <definedName name="CurrentDate">#REF!</definedName>
    <definedName name="Date" hidden="1">'[1]Appl (2)'!$B$2:$B$7200</definedName>
    <definedName name="date1">'[1]Appl (2)'!$C$2:$C$7200</definedName>
    <definedName name="dependency">[2]Validation!$B$8:$B$11</definedName>
    <definedName name="fintype">[2]Validation!$C$8:$C$12</definedName>
    <definedName name="L_FORMULAS_GEO">[3]ListSheet!$W$2:$W$15</definedName>
    <definedName name="LDtype">[2]Validation!$A$8:$A$13</definedName>
    <definedName name="NDtype">[2]Validation!$A$3:$A$4</definedName>
    <definedName name="_xlnm.Print_Area" localSheetId="0">Info!$A$1:$C$24</definedName>
    <definedName name="Sheet">[4]Sheet2!$H$5:$H$31</definedName>
    <definedName name="sub">[2]Validation!$D$8:$D$9</definedName>
    <definedName name="საკრედიტო">[4]Sheet2!$B$6:$B$8</definedName>
    <definedName name="ფაილი">[4]Sheet2!$B$2:$B$3</definedName>
    <definedName name="ცვლილება_კორექტირება_რეგულაციაში">[4]Sheet2!$K$5:$K$9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C26" i="18"/>
  <c r="C8" i="18"/>
  <c r="B1" i="18"/>
  <c r="N20" i="17"/>
  <c r="N19" i="17"/>
  <c r="E19" i="17"/>
  <c r="M14" i="17"/>
  <c r="I14" i="17"/>
  <c r="E18" i="17"/>
  <c r="E14" i="17" s="1"/>
  <c r="E21" i="17" s="1"/>
  <c r="E17" i="17"/>
  <c r="K14" i="17"/>
  <c r="G14" i="17"/>
  <c r="N16" i="17"/>
  <c r="E16" i="17"/>
  <c r="L14" i="17"/>
  <c r="J14" i="17"/>
  <c r="H14" i="17"/>
  <c r="F14" i="17"/>
  <c r="E15" i="17"/>
  <c r="N13" i="17"/>
  <c r="N12" i="17"/>
  <c r="E12" i="17"/>
  <c r="E7" i="17" s="1"/>
  <c r="N11" i="17"/>
  <c r="E11" i="17"/>
  <c r="E10" i="17"/>
  <c r="K7" i="17"/>
  <c r="K21" i="17" s="1"/>
  <c r="G7" i="17"/>
  <c r="G21" i="17" s="1"/>
  <c r="N9" i="17"/>
  <c r="E9" i="17"/>
  <c r="J7" i="17"/>
  <c r="J21" i="17" s="1"/>
  <c r="F7" i="17"/>
  <c r="F21" i="17" s="1"/>
  <c r="E8" i="17"/>
  <c r="M7" i="17"/>
  <c r="I7" i="17"/>
  <c r="B1" i="17"/>
  <c r="K23" i="16"/>
  <c r="G23" i="16"/>
  <c r="I21" i="16"/>
  <c r="E21" i="16"/>
  <c r="K21" i="16"/>
  <c r="G21" i="16"/>
  <c r="C21" i="16"/>
  <c r="J21" i="16"/>
  <c r="H21" i="16"/>
  <c r="F21" i="16"/>
  <c r="D21" i="16"/>
  <c r="I16" i="16"/>
  <c r="G16" i="16"/>
  <c r="G24" i="16" s="1"/>
  <c r="G25" i="16" s="1"/>
  <c r="C16" i="16"/>
  <c r="J23" i="16"/>
  <c r="I23" i="16"/>
  <c r="H23" i="16"/>
  <c r="F23" i="16"/>
  <c r="B1" i="16"/>
  <c r="H20" i="15"/>
  <c r="H18" i="15"/>
  <c r="H14" i="15"/>
  <c r="H10" i="15"/>
  <c r="F22" i="15"/>
  <c r="E22" i="15"/>
  <c r="D22" i="15"/>
  <c r="B1" i="15"/>
  <c r="V20" i="14"/>
  <c r="V19" i="14"/>
  <c r="V18" i="14"/>
  <c r="V17" i="14"/>
  <c r="V16" i="14"/>
  <c r="V15" i="14"/>
  <c r="V14" i="14"/>
  <c r="V13" i="14"/>
  <c r="V12" i="14"/>
  <c r="V11" i="14"/>
  <c r="V10" i="14"/>
  <c r="S21" i="14"/>
  <c r="V9" i="14"/>
  <c r="V8" i="14"/>
  <c r="U21" i="14"/>
  <c r="T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V7" i="14"/>
  <c r="B1" i="14"/>
  <c r="S21" i="13"/>
  <c r="S17" i="13"/>
  <c r="S16" i="13"/>
  <c r="S14" i="13"/>
  <c r="S13" i="13"/>
  <c r="S11" i="13"/>
  <c r="R22" i="13"/>
  <c r="N22" i="13"/>
  <c r="J22" i="13"/>
  <c r="F22" i="13"/>
  <c r="S9" i="13"/>
  <c r="O22" i="13"/>
  <c r="K22" i="13"/>
  <c r="G22" i="13"/>
  <c r="S8" i="13"/>
  <c r="B1" i="13"/>
  <c r="C41" i="12"/>
  <c r="C33" i="12"/>
  <c r="C15" i="12"/>
  <c r="C22" i="12"/>
  <c r="B1" i="12"/>
  <c r="D17" i="11"/>
  <c r="D11" i="11"/>
  <c r="C21" i="11"/>
  <c r="C20" i="11"/>
  <c r="D20" i="11" s="1"/>
  <c r="D7" i="11"/>
  <c r="C19" i="11"/>
  <c r="B1" i="11"/>
  <c r="C47" i="10"/>
  <c r="C52" i="10" s="1"/>
  <c r="C43" i="10"/>
  <c r="C35" i="10"/>
  <c r="C31" i="10"/>
  <c r="C30" i="10" s="1"/>
  <c r="C41" i="10" s="1"/>
  <c r="C12" i="10"/>
  <c r="C6" i="10"/>
  <c r="B1" i="10"/>
  <c r="B1" i="9"/>
  <c r="C21" i="8"/>
  <c r="D21" i="8"/>
  <c r="B1" i="8"/>
  <c r="B1" i="7"/>
  <c r="D13" i="6"/>
  <c r="D6" i="6"/>
  <c r="C6" i="6"/>
  <c r="C13" i="6" s="1"/>
  <c r="D9" i="11" s="1"/>
  <c r="B1" i="6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H30" i="5"/>
  <c r="E30" i="5"/>
  <c r="H29" i="5"/>
  <c r="E29" i="5"/>
  <c r="H28" i="5"/>
  <c r="E28" i="5"/>
  <c r="H27" i="5"/>
  <c r="H26" i="5"/>
  <c r="E26" i="5"/>
  <c r="H25" i="5"/>
  <c r="E25" i="5"/>
  <c r="H24" i="5"/>
  <c r="E24" i="5"/>
  <c r="H23" i="5"/>
  <c r="H22" i="5"/>
  <c r="E22" i="5"/>
  <c r="H21" i="5"/>
  <c r="E21" i="5"/>
  <c r="H20" i="5"/>
  <c r="E20" i="5"/>
  <c r="H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B1" i="5"/>
  <c r="H66" i="4"/>
  <c r="E66" i="4"/>
  <c r="H64" i="4"/>
  <c r="E64" i="4"/>
  <c r="H60" i="4"/>
  <c r="E60" i="4"/>
  <c r="H59" i="4"/>
  <c r="E59" i="4"/>
  <c r="H58" i="4"/>
  <c r="E58" i="4"/>
  <c r="H52" i="4"/>
  <c r="E52" i="4"/>
  <c r="H51" i="4"/>
  <c r="E51" i="4"/>
  <c r="H50" i="4"/>
  <c r="E50" i="4"/>
  <c r="H49" i="4"/>
  <c r="E49" i="4"/>
  <c r="H48" i="4"/>
  <c r="E48" i="4"/>
  <c r="H47" i="4"/>
  <c r="E47" i="4"/>
  <c r="D5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D34" i="4"/>
  <c r="D45" i="4" s="1"/>
  <c r="D54" i="4" s="1"/>
  <c r="F34" i="4"/>
  <c r="F45" i="4" s="1"/>
  <c r="H29" i="4"/>
  <c r="E29" i="4"/>
  <c r="H28" i="4"/>
  <c r="E28" i="4"/>
  <c r="E27" i="4"/>
  <c r="H26" i="4"/>
  <c r="E26" i="4"/>
  <c r="H25" i="4"/>
  <c r="E25" i="4"/>
  <c r="H24" i="4"/>
  <c r="E24" i="4"/>
  <c r="D30" i="4"/>
  <c r="H21" i="4"/>
  <c r="E21" i="4"/>
  <c r="H20" i="4"/>
  <c r="E20" i="4"/>
  <c r="H19" i="4"/>
  <c r="E19" i="4"/>
  <c r="E18" i="4"/>
  <c r="H17" i="4"/>
  <c r="E17" i="4"/>
  <c r="H16" i="4"/>
  <c r="E16" i="4"/>
  <c r="H15" i="4"/>
  <c r="E15" i="4"/>
  <c r="E14" i="4"/>
  <c r="H13" i="4"/>
  <c r="E13" i="4"/>
  <c r="H12" i="4"/>
  <c r="E12" i="4"/>
  <c r="H11" i="4"/>
  <c r="E11" i="4"/>
  <c r="F9" i="4"/>
  <c r="D9" i="4"/>
  <c r="F22" i="4"/>
  <c r="D22" i="4"/>
  <c r="E8" i="4"/>
  <c r="B1" i="4"/>
  <c r="H40" i="3"/>
  <c r="E40" i="3"/>
  <c r="E39" i="3"/>
  <c r="H38" i="3"/>
  <c r="E38" i="3"/>
  <c r="H37" i="3"/>
  <c r="E37" i="3"/>
  <c r="H36" i="3"/>
  <c r="E36" i="3"/>
  <c r="E35" i="3"/>
  <c r="H34" i="3"/>
  <c r="E34" i="3"/>
  <c r="H33" i="3"/>
  <c r="E33" i="3"/>
  <c r="E30" i="3"/>
  <c r="H29" i="3"/>
  <c r="E29" i="3"/>
  <c r="H28" i="3"/>
  <c r="E28" i="3"/>
  <c r="H27" i="3"/>
  <c r="E27" i="3"/>
  <c r="E26" i="3"/>
  <c r="H25" i="3"/>
  <c r="E25" i="3"/>
  <c r="H24" i="3"/>
  <c r="E24" i="3"/>
  <c r="H23" i="3"/>
  <c r="E23" i="3"/>
  <c r="F31" i="3"/>
  <c r="D31" i="3"/>
  <c r="D41" i="3" s="1"/>
  <c r="H19" i="3"/>
  <c r="E19" i="3"/>
  <c r="H18" i="3"/>
  <c r="E18" i="3"/>
  <c r="E17" i="3"/>
  <c r="H16" i="3"/>
  <c r="E16" i="3"/>
  <c r="H15" i="3"/>
  <c r="E15" i="3"/>
  <c r="H13" i="3"/>
  <c r="E13" i="3"/>
  <c r="H12" i="3"/>
  <c r="F14" i="3"/>
  <c r="E12" i="3"/>
  <c r="D14" i="3"/>
  <c r="C14" i="3"/>
  <c r="E14" i="3" s="1"/>
  <c r="H11" i="3"/>
  <c r="E11" i="3"/>
  <c r="H10" i="3"/>
  <c r="E10" i="3"/>
  <c r="H9" i="3"/>
  <c r="E9" i="3"/>
  <c r="H8" i="3"/>
  <c r="E8" i="3"/>
  <c r="H7" i="3"/>
  <c r="B1" i="3"/>
  <c r="B17" i="2"/>
  <c r="B16" i="2"/>
  <c r="B15" i="2"/>
  <c r="B1" i="2"/>
  <c r="C20" i="3" l="1"/>
  <c r="K16" i="16"/>
  <c r="K24" i="16" s="1"/>
  <c r="K25" i="16" s="1"/>
  <c r="I24" i="16"/>
  <c r="I21" i="17"/>
  <c r="D20" i="3"/>
  <c r="F41" i="3"/>
  <c r="H41" i="3" s="1"/>
  <c r="H30" i="3"/>
  <c r="H39" i="3"/>
  <c r="D31" i="4"/>
  <c r="D56" i="4" s="1"/>
  <c r="D63" i="4" s="1"/>
  <c r="D65" i="4" s="1"/>
  <c r="D67" i="4" s="1"/>
  <c r="H18" i="4"/>
  <c r="M21" i="17"/>
  <c r="H7" i="17"/>
  <c r="H21" i="17" s="1"/>
  <c r="L7" i="17"/>
  <c r="L21" i="17" s="1"/>
  <c r="G20" i="3"/>
  <c r="E7" i="3"/>
  <c r="G14" i="3"/>
  <c r="H14" i="3" s="1"/>
  <c r="G31" i="3"/>
  <c r="G41" i="3" s="1"/>
  <c r="G9" i="4"/>
  <c r="G22" i="4" s="1"/>
  <c r="H10" i="4"/>
  <c r="G34" i="4"/>
  <c r="G45" i="4" s="1"/>
  <c r="G54" i="4" s="1"/>
  <c r="H35" i="4"/>
  <c r="C53" i="4"/>
  <c r="E53" i="4" s="1"/>
  <c r="G53" i="4"/>
  <c r="C21" i="14"/>
  <c r="F20" i="3"/>
  <c r="H17" i="3"/>
  <c r="C31" i="3"/>
  <c r="E22" i="3"/>
  <c r="H26" i="3"/>
  <c r="H35" i="3"/>
  <c r="E10" i="4"/>
  <c r="C9" i="4"/>
  <c r="E9" i="4" s="1"/>
  <c r="H14" i="4"/>
  <c r="C30" i="4"/>
  <c r="E30" i="4" s="1"/>
  <c r="G30" i="4"/>
  <c r="H27" i="4"/>
  <c r="E35" i="4"/>
  <c r="C34" i="4"/>
  <c r="C61" i="4"/>
  <c r="E61" i="4" s="1"/>
  <c r="H9" i="15"/>
  <c r="H13" i="15"/>
  <c r="H17" i="15"/>
  <c r="H21" i="15"/>
  <c r="H22" i="3"/>
  <c r="H8" i="4"/>
  <c r="F30" i="4"/>
  <c r="H30" i="4" s="1"/>
  <c r="F53" i="4"/>
  <c r="H53" i="4" s="1"/>
  <c r="E23" i="5"/>
  <c r="E31" i="5"/>
  <c r="E21" i="8"/>
  <c r="C5" i="9" s="1"/>
  <c r="C8" i="9" s="1"/>
  <c r="C13" i="9" s="1"/>
  <c r="D15" i="11"/>
  <c r="D22" i="13"/>
  <c r="H22" i="13"/>
  <c r="L22" i="13"/>
  <c r="P22" i="13"/>
  <c r="S10" i="13"/>
  <c r="S22" i="13" s="1"/>
  <c r="S12" i="13"/>
  <c r="F16" i="16"/>
  <c r="J16" i="16"/>
  <c r="J24" i="16" s="1"/>
  <c r="J25" i="16" s="1"/>
  <c r="N18" i="17"/>
  <c r="F61" i="4"/>
  <c r="H61" i="4" s="1"/>
  <c r="C28" i="10"/>
  <c r="D21" i="11"/>
  <c r="D12" i="11"/>
  <c r="D16" i="11"/>
  <c r="E22" i="13"/>
  <c r="I22" i="13"/>
  <c r="M22" i="13"/>
  <c r="Q22" i="13"/>
  <c r="S15" i="13"/>
  <c r="V21" i="14"/>
  <c r="H11" i="15"/>
  <c r="H15" i="15"/>
  <c r="H19" i="15"/>
  <c r="N8" i="17"/>
  <c r="N10" i="17"/>
  <c r="H34" i="4"/>
  <c r="E19" i="5"/>
  <c r="E27" i="5"/>
  <c r="E43" i="5"/>
  <c r="D19" i="11"/>
  <c r="D13" i="11"/>
  <c r="S18" i="13"/>
  <c r="S19" i="13"/>
  <c r="S20" i="13"/>
  <c r="C22" i="15"/>
  <c r="H8" i="15"/>
  <c r="H12" i="15"/>
  <c r="H16" i="15"/>
  <c r="I25" i="16"/>
  <c r="D16" i="16"/>
  <c r="E16" i="16" s="1"/>
  <c r="N15" i="17"/>
  <c r="N17" i="17"/>
  <c r="C18" i="18"/>
  <c r="C36" i="18" s="1"/>
  <c r="C38" i="18" s="1"/>
  <c r="C22" i="13"/>
  <c r="D8" i="11"/>
  <c r="G22" i="15"/>
  <c r="H22" i="15" s="1"/>
  <c r="C7" i="17"/>
  <c r="C14" i="17"/>
  <c r="C21" i="17" s="1"/>
  <c r="H16" i="16" l="1"/>
  <c r="H24" i="16" s="1"/>
  <c r="H25" i="16" s="1"/>
  <c r="F24" i="16"/>
  <c r="F25" i="16" s="1"/>
  <c r="E34" i="4"/>
  <c r="C45" i="4"/>
  <c r="N14" i="17"/>
  <c r="H20" i="3"/>
  <c r="G31" i="4"/>
  <c r="G56" i="4" s="1"/>
  <c r="G63" i="4" s="1"/>
  <c r="G65" i="4" s="1"/>
  <c r="G67" i="4" s="1"/>
  <c r="N7" i="17"/>
  <c r="H45" i="4"/>
  <c r="H9" i="4"/>
  <c r="C22" i="4"/>
  <c r="E20" i="3"/>
  <c r="F31" i="4"/>
  <c r="E31" i="3"/>
  <c r="C41" i="3"/>
  <c r="E41" i="3" s="1"/>
  <c r="F54" i="4"/>
  <c r="H54" i="4" s="1"/>
  <c r="H22" i="4"/>
  <c r="H31" i="3"/>
  <c r="E45" i="4" l="1"/>
  <c r="C54" i="4"/>
  <c r="E54" i="4" s="1"/>
  <c r="E22" i="4"/>
  <c r="C31" i="4"/>
  <c r="F56" i="4"/>
  <c r="H31" i="4"/>
  <c r="N21" i="17"/>
  <c r="C56" i="4" l="1"/>
  <c r="E31" i="4"/>
  <c r="F63" i="4"/>
  <c r="H56" i="4"/>
  <c r="F65" i="4" l="1"/>
  <c r="H63" i="4"/>
  <c r="C63" i="4"/>
  <c r="E56" i="4"/>
  <c r="E63" i="4" l="1"/>
  <c r="C65" i="4"/>
  <c r="F67" i="4"/>
  <c r="H67" i="4" s="1"/>
  <c r="H65" i="4"/>
  <c r="E65" i="4" l="1"/>
  <c r="C67" i="4"/>
  <c r="E67" i="4" s="1"/>
</calcChain>
</file>

<file path=xl/sharedStrings.xml><?xml version="1.0" encoding="utf-8"?>
<sst xmlns="http://schemas.openxmlformats.org/spreadsheetml/2006/main" count="723" uniqueCount="510">
  <si>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</si>
  <si>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</si>
  <si>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</si>
  <si>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</si>
  <si>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</si>
  <si>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</si>
  <si>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</si>
  <si>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</si>
  <si>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</si>
  <si>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</si>
  <si>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</si>
  <si>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</si>
  <si>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</si>
  <si>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</si>
  <si>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</si>
  <si>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</si>
  <si>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</si>
  <si>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</si>
  <si>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</si>
  <si>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</si>
  <si>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</si>
  <si>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</si>
  <si>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</si>
  <si>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</si>
  <si>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</si>
  <si>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</si>
  <si>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</si>
  <si>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</si>
  <si>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</si>
  <si>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Leverage Ratio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</si>
  <si>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</si>
  <si>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</si>
  <si>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</si>
  <si>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</si>
  <si>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</si>
  <si>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</si>
  <si>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</si>
  <si>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</si>
  <si>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</si>
  <si>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</si>
  <si>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</si>
  <si>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</si>
  <si>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</si>
  <si>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Based on Basel III framework *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</si>
  <si>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</si>
  <si>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</si>
  <si>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</si>
  <si>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</si>
  <si>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</si>
  <si>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</si>
  <si>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</si>
  <si>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</si>
  <si>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</si>
  <si>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</si>
  <si>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</si>
  <si>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</si>
  <si>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</si>
  <si>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</si>
  <si>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</si>
  <si>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</si>
  <si>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</si>
  <si>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</si>
  <si>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</si>
  <si>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</si>
  <si>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</si>
  <si>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</si>
  <si>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</si>
  <si>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</si>
  <si>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</si>
  <si>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</si>
  <si>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</si>
  <si>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</si>
  <si>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</si>
  <si>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</si>
  <si>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</si>
  <si>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</si>
  <si>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</si>
  <si>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</si>
  <si>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</si>
  <si>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</si>
  <si>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</si>
  <si>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</si>
  <si>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</si>
  <si>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</si>
  <si>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</si>
  <si>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</si>
  <si>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</si>
  <si>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</si>
  <si>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</si>
  <si>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</si>
  <si>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</si>
  <si>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</si>
  <si>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</si>
  <si>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</si>
  <si>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</si>
  <si>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</si>
  <si>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</si>
  <si>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</si>
  <si>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</si>
  <si>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</si>
  <si>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</si>
  <si>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</si>
  <si>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</si>
  <si>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</si>
  <si>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</si>
  <si>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</si>
  <si>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</si>
  <si>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</si>
  <si>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</si>
  <si>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</si>
  <si>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</si>
  <si>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</si>
  <si>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</si>
  <si>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</si>
  <si>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</si>
  <si>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</si>
  <si>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</si>
  <si>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</si>
  <si>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</si>
  <si>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</si>
  <si>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</si>
  <si>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</si>
  <si>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</si>
  <si>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</si>
  <si>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</si>
  <si>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</si>
  <si>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</si>
  <si>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</si>
  <si>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</si>
  <si>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</si>
  <si>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</si>
  <si>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</si>
  <si>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</si>
  <si>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</si>
  <si>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</si>
  <si>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</si>
  <si>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</si>
  <si>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</si>
  <si>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</si>
  <si>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</si>
  <si>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</si>
  <si>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</si>
  <si>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</si>
  <si>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</si>
  <si>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</si>
  <si>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</si>
  <si>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</si>
  <si>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</si>
  <si>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</si>
  <si>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</si>
  <si>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</si>
  <si>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</si>
  <si>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</si>
  <si>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</si>
  <si>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</si>
  <si>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</si>
  <si>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</si>
  <si>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</si>
  <si>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</si>
  <si>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</si>
  <si>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</si>
  <si>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</si>
  <si>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</si>
  <si>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</si>
  <si>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</si>
  <si>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</si>
  <si>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</si>
  <si>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</si>
  <si>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</si>
  <si>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</si>
  <si>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</si>
  <si>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</si>
  <si>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</si>
  <si>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</si>
  <si>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</si>
  <si>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</si>
  <si>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</si>
  <si>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</si>
  <si>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</si>
  <si>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</si>
  <si>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</si>
  <si>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</si>
  <si>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</si>
  <si>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</si>
  <si>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</si>
  <si>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</si>
  <si>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</si>
  <si>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</si>
  <si>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</si>
  <si>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</si>
  <si>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</si>
  <si>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</si>
  <si>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</si>
  <si>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</si>
  <si>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</si>
  <si>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</si>
  <si>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</si>
  <si>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</si>
  <si>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</si>
  <si>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</si>
  <si>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</si>
  <si>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</si>
  <si>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</si>
  <si>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</si>
  <si>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</si>
  <si>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</si>
  <si>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</si>
  <si>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</si>
  <si>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</si>
  <si>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</si>
  <si>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</si>
  <si>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</si>
  <si>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</si>
  <si>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</si>
  <si>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</si>
  <si>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</si>
  <si>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</si>
  <si>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</si>
  <si>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</si>
  <si>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</si>
  <si>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</si>
  <si>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</si>
  <si>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</si>
  <si>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</si>
  <si>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</si>
  <si>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</si>
  <si>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</si>
  <si>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</si>
  <si>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</si>
  <si>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</si>
  <si>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</si>
  <si>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</si>
  <si>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</si>
  <si>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</si>
  <si>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</si>
  <si>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* COVID 19 related provisions are deducted from balance sheet items after applying relevant risks weights and mitigation</t>
  </si>
  <si>
    <t>Table 6</t>
  </si>
  <si>
    <t>Information about supervisory board, directorate, beneficiary owners and shareholders</t>
  </si>
  <si>
    <t>Members of Supervisory Board</t>
  </si>
  <si>
    <t>H.H. Sheikh Nahayan Mabarak Al Nahayan (Chairman)</t>
  </si>
  <si>
    <t>H.E Sheikh Saif Mohammed Bin Buti Al Hamed (Deputy)</t>
  </si>
  <si>
    <t>Semi Edvard Adam Khalil (Member)</t>
  </si>
  <si>
    <t>Seiti Devdariani (Member)</t>
  </si>
  <si>
    <t>Geert Roelof De Korte (Member)</t>
  </si>
  <si>
    <t>Nana Mikashavidze (Member)</t>
  </si>
  <si>
    <t>Members of Board of Directors</t>
  </si>
  <si>
    <t>Thea Lortkipanidze (Chief Executive Officer)</t>
  </si>
  <si>
    <t>Sophia Jugeli (Chief Financial Officer)</t>
  </si>
  <si>
    <t>Teimuraz Abuladze (Chief Risks Officer)</t>
  </si>
  <si>
    <t>Vakhtang Khutsishvili (Chief Operating Officer)</t>
  </si>
  <si>
    <t xml:space="preserve">List of Shareholders owning 1% and more of issued capital, indicating Shares 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</si>
  <si>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</si>
  <si>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</si>
  <si>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</si>
  <si>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</si>
  <si>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</si>
  <si>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</si>
  <si>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</si>
  <si>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</si>
  <si>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</si>
  <si>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</si>
  <si>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</si>
  <si>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</si>
  <si>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</si>
  <si>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</si>
  <si>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</si>
  <si>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</si>
  <si>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</si>
  <si>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</si>
  <si>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</si>
  <si>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</si>
  <si>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</si>
  <si>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</si>
  <si>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</si>
  <si>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</si>
  <si>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</si>
  <si>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*Other adjustments include COVID 19 related provisions too. These provisions are deducted from risk weighted balance sheet items. See table "5.RWA"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</si>
  <si>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</si>
  <si>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</si>
  <si>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</si>
  <si>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</si>
  <si>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</si>
  <si>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</si>
  <si>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</si>
  <si>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</si>
  <si>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</si>
  <si>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</si>
  <si>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</si>
  <si>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</si>
  <si>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</si>
  <si>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</si>
  <si>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</si>
  <si>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</si>
  <si>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</si>
  <si>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</si>
  <si>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</si>
  <si>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</si>
  <si>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</si>
  <si>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</si>
  <si>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</si>
  <si>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</si>
  <si>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</si>
  <si>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</si>
  <si>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</si>
  <si>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</si>
  <si>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</si>
  <si>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</si>
  <si>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</si>
  <si>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</si>
  <si>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</si>
  <si>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</si>
  <si>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</si>
  <si>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</si>
  <si>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</si>
  <si>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</si>
  <si>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</si>
  <si>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</si>
  <si>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</si>
  <si>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</si>
  <si>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</si>
  <si>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</si>
  <si>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</si>
  <si>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</si>
  <si>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</si>
  <si>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</si>
  <si>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</si>
  <si>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</si>
  <si>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</si>
  <si>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</si>
  <si>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</si>
  <si>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</si>
  <si>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</si>
  <si>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</si>
  <si>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</si>
  <si>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</si>
  <si>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</si>
  <si>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</si>
  <si>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</si>
  <si>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</si>
  <si>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</si>
  <si>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</si>
  <si>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</si>
  <si>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</si>
  <si>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</t>
  </si>
  <si>
    <t>CET1 Pillar 2 Requirement</t>
  </si>
  <si>
    <t>Tier 1 Pillar2 Requirement</t>
  </si>
  <si>
    <t>Regulatory capital Pillar 2 Requirement</t>
  </si>
  <si>
    <t>Total Requirements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</si>
  <si>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</si>
  <si>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</si>
  <si>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</si>
  <si>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</si>
  <si>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</si>
  <si>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</si>
  <si>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6.2.1</t>
  </si>
  <si>
    <t xml:space="preserve">              General Reserves</t>
  </si>
  <si>
    <t>6.2.2</t>
  </si>
  <si>
    <t xml:space="preserve">              COVID 19 related Reserves</t>
  </si>
  <si>
    <t>Of which intangible assets</t>
  </si>
  <si>
    <t>table 9 (Capital), N10</t>
  </si>
  <si>
    <t>Of which tier II capital qualifying instruments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</si>
  <si>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</si>
  <si>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</si>
  <si>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</si>
  <si>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</si>
  <si>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</si>
  <si>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</si>
  <si>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</si>
  <si>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</si>
  <si>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</si>
  <si>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</si>
  <si>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</si>
  <si>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</si>
  <si>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</si>
  <si>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</si>
  <si>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</si>
  <si>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</si>
  <si>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</si>
  <si>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</si>
  <si>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</si>
  <si>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</si>
  <si>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</si>
  <si>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</si>
  <si>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</si>
  <si>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</si>
  <si>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</si>
  <si>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</si>
  <si>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</si>
  <si>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</si>
  <si>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</si>
  <si>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</si>
  <si>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</si>
  <si>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</si>
  <si>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</si>
  <si>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</si>
  <si>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</si>
  <si>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</si>
  <si>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</si>
  <si>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</si>
  <si>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</si>
  <si>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</si>
  <si>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</si>
  <si>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</si>
  <si>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</si>
  <si>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</si>
  <si>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</si>
  <si>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</si>
  <si>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</si>
  <si>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</si>
  <si>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</si>
  <si>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</si>
  <si>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</si>
  <si>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</si>
  <si>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</si>
  <si>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</si>
  <si>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</si>
  <si>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</si>
  <si>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</si>
  <si>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</si>
  <si>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</si>
  <si>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</si>
  <si>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</si>
  <si>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</si>
  <si>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</si>
  <si>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</si>
  <si>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</si>
  <si>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</si>
  <si>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</si>
  <si>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</si>
  <si>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</si>
  <si>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</si>
  <si>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</si>
  <si>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</si>
  <si>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</si>
  <si>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</si>
  <si>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</si>
  <si>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</si>
  <si>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</si>
  <si>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</si>
  <si>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</si>
  <si>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</si>
  <si>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</si>
  <si>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</si>
  <si>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</si>
  <si>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</si>
  <si>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</si>
  <si>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</si>
  <si>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</si>
  <si>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</si>
  <si>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</si>
  <si>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</si>
  <si>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</si>
  <si>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</si>
  <si>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</si>
  <si>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</si>
  <si>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</si>
  <si>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</si>
  <si>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</si>
  <si>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</si>
  <si>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</si>
  <si>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</si>
  <si>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</si>
  <si>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</si>
  <si>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</si>
  <si>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</si>
  <si>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Table 15.1</t>
  </si>
  <si>
    <t>On-balance sheet exposures (excluding derivatives and SFTs)</t>
  </si>
  <si>
    <t>On-balance sheet items (excluding derivatives, SFTs and fiduciary assets, but including collateral) *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</si>
  <si>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</si>
  <si>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</si>
  <si>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</si>
  <si>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</si>
  <si>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</si>
  <si>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</si>
  <si>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</si>
  <si>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</si>
  <si>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</si>
  <si>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</si>
  <si>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</si>
  <si>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</si>
  <si>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</si>
  <si>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</si>
  <si>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</si>
  <si>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</si>
  <si>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</si>
  <si>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</si>
  <si>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</si>
  <si>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</si>
  <si>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</si>
  <si>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</si>
  <si>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</si>
  <si>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</si>
  <si>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</si>
  <si>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</si>
  <si>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</si>
  <si>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</si>
  <si>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</si>
  <si>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</si>
  <si>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</si>
  <si>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</si>
  <si>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</si>
  <si>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</si>
  <si>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</si>
  <si>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</si>
  <si>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</si>
  <si>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</si>
  <si>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</si>
  <si>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</si>
  <si>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</si>
  <si>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*COVID 19 related provisions are deducted from balance 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</si>
</sst>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6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7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0" fillId="0" borderId="0" xfId="0" applyAlignment="1"/>
    <xf numFmtId="49" fontId="1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left" vertical="center" wrapText="1" inden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5" fillId="0" borderId="1" xfId="0" applyFont="1" applyFill="1" applyBorder="1" applyAlignment="1">
      <alignment horizontal="center" vertical="center" wrapText="1"/>
    </xf>
    <xf numFmtId="164" fontId="16" fillId="3" borderId="0" xfId="6" applyBorder="1"/>
    <xf numFmtId="164" fontId="16" fillId="3" borderId="9" xfId="6" applyBorder="1"/>
    <xf numFmtId="0" fontId="3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6" fillId="3" borderId="0" xfId="6" applyBorder="1" applyProtection="1"/>
    <xf numFmtId="164" fontId="16" fillId="3" borderId="9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0" fontId="16" fillId="3" borderId="0" xfId="2" applyNumberFormat="1" applyFont="1" applyFill="1" applyBorder="1" applyProtection="1"/>
    <xf numFmtId="10" fontId="16" fillId="3" borderId="9" xfId="2" applyNumberFormat="1" applyFont="1" applyFill="1" applyBorder="1" applyProtection="1"/>
    <xf numFmtId="0" fontId="7" fillId="4" borderId="10" xfId="0" applyFont="1" applyFill="1" applyBorder="1" applyAlignment="1">
      <alignment horizontal="right"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8" fillId="4" borderId="1" xfId="2" applyNumberFormat="1" applyFont="1" applyFill="1" applyBorder="1" applyAlignment="1" applyProtection="1">
      <alignment vertical="center"/>
    </xf>
    <xf numFmtId="10" fontId="18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vertical="center"/>
    </xf>
    <xf numFmtId="165" fontId="18" fillId="4" borderId="11" xfId="0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5" applyFont="1" applyFill="1" applyBorder="1" applyProtection="1"/>
    <xf numFmtId="0" fontId="19" fillId="0" borderId="0" xfId="0" applyFont="1"/>
    <xf numFmtId="0" fontId="20" fillId="0" borderId="0" xfId="0" applyFont="1"/>
    <xf numFmtId="0" fontId="3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10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20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15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15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indent="1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5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 indent="2"/>
    </xf>
    <xf numFmtId="0" fontId="26" fillId="0" borderId="0" xfId="0" applyFont="1"/>
    <xf numFmtId="0" fontId="15" fillId="0" borderId="1" xfId="0" applyFont="1" applyFill="1" applyBorder="1" applyAlignment="1"/>
    <xf numFmtId="43" fontId="26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6" fillId="0" borderId="0" xfId="0" applyNumberFormat="1" applyFont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7" fillId="0" borderId="1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20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15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6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14" fontId="3" fillId="2" borderId="1" xfId="8" quotePrefix="1" applyNumberFormat="1" applyFont="1" applyFill="1" applyBorder="1" applyAlignment="1" applyProtection="1">
      <alignment horizontal="left"/>
      <protection locked="0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3" fontId="2" fillId="0" borderId="0" xfId="0" applyNumberFormat="1" applyFont="1"/>
    <xf numFmtId="0" fontId="2" fillId="0" borderId="0" xfId="0" applyFont="1" applyFill="1" applyBorder="1" applyAlignment="1">
      <alignment wrapText="1"/>
    </xf>
    <xf numFmtId="0" fontId="5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7" fillId="0" borderId="10" xfId="0" applyFont="1" applyBorder="1" applyAlignment="1">
      <alignment vertical="center"/>
    </xf>
    <xf numFmtId="0" fontId="5" fillId="0" borderId="27" xfId="0" applyFont="1" applyBorder="1" applyAlignment="1"/>
    <xf numFmtId="0" fontId="7" fillId="0" borderId="19" xfId="0" applyFont="1" applyBorder="1" applyAlignment="1">
      <alignment wrapText="1"/>
    </xf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9" fontId="5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9" fontId="5" fillId="0" borderId="29" xfId="0" applyNumberFormat="1" applyFont="1" applyBorder="1" applyAlignment="1"/>
    <xf numFmtId="0" fontId="7" fillId="0" borderId="30" xfId="0" applyFont="1" applyBorder="1" applyAlignment="1">
      <alignment wrapText="1"/>
    </xf>
    <xf numFmtId="9" fontId="5" fillId="0" borderId="31" xfId="0" applyNumberFormat="1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10" xfId="0" applyBorder="1"/>
    <xf numFmtId="0" fontId="0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165" fontId="19" fillId="0" borderId="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9" fillId="0" borderId="1" xfId="0" applyFont="1" applyFill="1" applyBorder="1" applyAlignment="1">
      <alignment horizontal="left" indent="1"/>
    </xf>
    <xf numFmtId="165" fontId="2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1" applyNumberFormat="1" applyFont="1"/>
    <xf numFmtId="0" fontId="22" fillId="0" borderId="1" xfId="0" applyFont="1" applyFill="1" applyBorder="1" applyAlignment="1">
      <alignment horizontal="left" indent="1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165" fontId="28" fillId="5" borderId="13" xfId="0" applyNumberFormat="1" applyFont="1" applyFill="1" applyBorder="1" applyAlignment="1">
      <alignment horizontal="left" vertical="center" wrapText="1"/>
    </xf>
    <xf numFmtId="165" fontId="28" fillId="5" borderId="13" xfId="0" applyNumberFormat="1" applyFont="1" applyFill="1" applyBorder="1" applyAlignment="1">
      <alignment horizontal="center" vertical="center"/>
    </xf>
    <xf numFmtId="165" fontId="28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3" fillId="0" borderId="0" xfId="5" applyFont="1" applyFill="1" applyBorder="1" applyAlignment="1" applyProtection="1"/>
    <xf numFmtId="0" fontId="28" fillId="0" borderId="5" xfId="0" applyFont="1" applyBorder="1" applyAlignment="1">
      <alignment horizontal="left"/>
    </xf>
    <xf numFmtId="0" fontId="23" fillId="0" borderId="0" xfId="5" applyFont="1" applyFill="1" applyBorder="1" applyAlignment="1" applyProtection="1">
      <alignment horizontal="right"/>
    </xf>
    <xf numFmtId="0" fontId="19" fillId="0" borderId="6" xfId="0" applyFont="1" applyBorder="1" applyAlignment="1">
      <alignment horizontal="center" vertical="center"/>
    </xf>
    <xf numFmtId="0" fontId="28" fillId="5" borderId="32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5" borderId="1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165" fontId="0" fillId="0" borderId="11" xfId="0" applyNumberFormat="1" applyFill="1" applyBorder="1" applyAlignment="1"/>
    <xf numFmtId="0" fontId="19" fillId="0" borderId="1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8" fillId="5" borderId="13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19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15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10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15" fillId="5" borderId="1" xfId="10" applyNumberFormat="1" applyFont="1" applyFill="1" applyBorder="1" applyAlignment="1" applyProtection="1">
      <alignment horizontal="left" vertical="top" wrapText="1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15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15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15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14" fillId="0" borderId="0" xfId="12" applyFont="1" applyFill="1" applyAlignment="1" applyProtection="1">
      <alignment horizontal="left" vertical="center"/>
      <protection locked="0"/>
    </xf>
    <xf numFmtId="0" fontId="14" fillId="5" borderId="34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left" vertical="center" wrapText="1"/>
    </xf>
    <xf numFmtId="166" fontId="2" fillId="0" borderId="11" xfId="1" applyNumberFormat="1" applyFont="1" applyFill="1" applyBorder="1" applyAlignment="1">
      <alignment horizontal="right" vertical="center" wrapText="1"/>
    </xf>
    <xf numFmtId="166" fontId="14" fillId="5" borderId="11" xfId="1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9" fontId="14" fillId="5" borderId="1" xfId="2" applyFont="1" applyFill="1" applyBorder="1" applyAlignment="1">
      <alignment horizontal="left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166" fontId="14" fillId="5" borderId="11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left" vertical="center" wrapText="1"/>
    </xf>
    <xf numFmtId="49" fontId="32" fillId="0" borderId="12" xfId="13" applyNumberFormat="1" applyFont="1" applyFill="1" applyBorder="1" applyAlignment="1" applyProtection="1">
      <alignment horizontal="left" vertical="center"/>
      <protection locked="0"/>
    </xf>
    <xf numFmtId="0" fontId="33" fillId="0" borderId="13" xfId="9" applyFont="1" applyFill="1" applyBorder="1" applyAlignment="1" applyProtection="1">
      <alignment horizontal="left" vertical="center" wrapText="1"/>
      <protection locked="0"/>
    </xf>
    <xf numFmtId="10" fontId="33" fillId="0" borderId="13" xfId="2" applyNumberFormat="1" applyFont="1" applyFill="1" applyBorder="1" applyAlignment="1" applyProtection="1">
      <alignment horizontal="left" vertical="center"/>
    </xf>
    <xf numFmtId="166" fontId="2" fillId="0" borderId="14" xfId="1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38" xfId="0" applyFont="1" applyBorder="1" applyAlignment="1">
      <alignment wrapText="1"/>
    </xf>
    <xf numFmtId="165" fontId="19" fillId="0" borderId="39" xfId="0" applyNumberFormat="1" applyFont="1" applyBorder="1" applyAlignment="1">
      <alignment vertical="center"/>
    </xf>
    <xf numFmtId="167" fontId="19" fillId="0" borderId="40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19" fillId="0" borderId="41" xfId="0" applyFont="1" applyBorder="1" applyAlignment="1">
      <alignment wrapText="1"/>
    </xf>
    <xf numFmtId="165" fontId="19" fillId="0" borderId="33" xfId="0" applyNumberFormat="1" applyFont="1" applyBorder="1" applyAlignment="1">
      <alignment vertical="center"/>
    </xf>
    <xf numFmtId="167" fontId="19" fillId="0" borderId="42" xfId="0" applyNumberFormat="1" applyFont="1" applyBorder="1" applyAlignment="1">
      <alignment horizontal="center"/>
    </xf>
    <xf numFmtId="0" fontId="19" fillId="0" borderId="41" xfId="0" applyFont="1" applyBorder="1" applyAlignment="1">
      <alignment horizontal="left" wrapText="1" indent="1"/>
    </xf>
    <xf numFmtId="165" fontId="22" fillId="0" borderId="33" xfId="0" applyNumberFormat="1" applyFont="1" applyBorder="1" applyAlignment="1">
      <alignment vertical="center"/>
    </xf>
    <xf numFmtId="167" fontId="34" fillId="0" borderId="0" xfId="0" applyNumberFormat="1" applyFont="1" applyBorder="1" applyAlignment="1">
      <alignment horizontal="center"/>
    </xf>
    <xf numFmtId="0" fontId="22" fillId="0" borderId="41" xfId="0" applyFont="1" applyBorder="1" applyAlignment="1">
      <alignment horizontal="left" wrapText="1" indent="1"/>
    </xf>
    <xf numFmtId="165" fontId="19" fillId="5" borderId="33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wrapText="1"/>
    </xf>
    <xf numFmtId="0" fontId="22" fillId="0" borderId="41" xfId="0" applyFont="1" applyBorder="1" applyAlignment="1">
      <alignment horizontal="right" wrapText="1"/>
    </xf>
    <xf numFmtId="167" fontId="21" fillId="6" borderId="4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wrapText="1"/>
    </xf>
    <xf numFmtId="165" fontId="19" fillId="0" borderId="44" xfId="0" applyNumberFormat="1" applyFont="1" applyBorder="1" applyAlignment="1">
      <alignment vertical="center"/>
    </xf>
    <xf numFmtId="167" fontId="19" fillId="0" borderId="45" xfId="0" applyNumberFormat="1" applyFont="1" applyBorder="1" applyAlignment="1">
      <alignment horizontal="center"/>
    </xf>
    <xf numFmtId="0" fontId="28" fillId="5" borderId="46" xfId="0" applyFont="1" applyFill="1" applyBorder="1" applyAlignment="1">
      <alignment wrapText="1"/>
    </xf>
    <xf numFmtId="165" fontId="28" fillId="5" borderId="47" xfId="0" applyNumberFormat="1" applyFont="1" applyFill="1" applyBorder="1" applyAlignment="1">
      <alignment vertical="center"/>
    </xf>
    <xf numFmtId="167" fontId="28" fillId="5" borderId="48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5" fontId="19" fillId="0" borderId="49" xfId="0" applyNumberFormat="1" applyFont="1" applyBorder="1" applyAlignment="1">
      <alignment vertical="center"/>
    </xf>
    <xf numFmtId="167" fontId="19" fillId="0" borderId="50" xfId="0" applyNumberFormat="1" applyFont="1" applyBorder="1" applyAlignment="1">
      <alignment horizontal="center"/>
    </xf>
    <xf numFmtId="0" fontId="22" fillId="0" borderId="43" xfId="0" applyFont="1" applyBorder="1" applyAlignment="1">
      <alignment horizontal="right" wrapText="1"/>
    </xf>
    <xf numFmtId="0" fontId="19" fillId="0" borderId="12" xfId="0" applyFont="1" applyBorder="1" applyAlignment="1">
      <alignment horizontal="center"/>
    </xf>
    <xf numFmtId="0" fontId="28" fillId="5" borderId="51" xfId="0" applyFont="1" applyFill="1" applyBorder="1" applyAlignment="1">
      <alignment wrapText="1"/>
    </xf>
    <xf numFmtId="165" fontId="28" fillId="5" borderId="52" xfId="0" applyNumberFormat="1" applyFont="1" applyFill="1" applyBorder="1" applyAlignment="1">
      <alignment vertical="center"/>
    </xf>
    <xf numFmtId="167" fontId="28" fillId="5" borderId="5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" fillId="0" borderId="54" xfId="0" applyFont="1" applyBorder="1"/>
    <xf numFmtId="0" fontId="2" fillId="0" borderId="55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/>
    <xf numFmtId="0" fontId="19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2" borderId="1" xfId="5" applyFont="1" applyFill="1" applyBorder="1" applyAlignment="1">
      <alignment horizontal="left" vertical="center" wrapText="1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6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5" fillId="2" borderId="13" xfId="14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36" fillId="0" borderId="0" xfId="0" applyFont="1"/>
    <xf numFmtId="0" fontId="19" fillId="0" borderId="6" xfId="0" applyFont="1" applyBorder="1"/>
    <xf numFmtId="0" fontId="19" fillId="0" borderId="8" xfId="0" applyFont="1" applyBorder="1"/>
    <xf numFmtId="0" fontId="19" fillId="0" borderId="11" xfId="0" applyFont="1" applyBorder="1" applyAlignment="1">
      <alignment horizontal="center" vertical="center"/>
    </xf>
    <xf numFmtId="166" fontId="3" fillId="2" borderId="10" xfId="15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3" fillId="2" borderId="10" xfId="13" applyFont="1" applyFill="1" applyBorder="1" applyAlignment="1" applyProtection="1">
      <alignment horizontal="right" vertical="center"/>
      <protection locked="0"/>
    </xf>
    <xf numFmtId="166" fontId="19" fillId="0" borderId="10" xfId="1" applyNumberFormat="1" applyFont="1" applyBorder="1" applyAlignment="1"/>
    <xf numFmtId="166" fontId="19" fillId="0" borderId="1" xfId="1" applyNumberFormat="1" applyFont="1" applyBorder="1" applyAlignment="1"/>
    <xf numFmtId="166" fontId="19" fillId="0" borderId="11" xfId="1" applyNumberFormat="1" applyFont="1" applyBorder="1" applyAlignment="1"/>
    <xf numFmtId="166" fontId="19" fillId="0" borderId="27" xfId="1" applyNumberFormat="1" applyFont="1" applyBorder="1" applyAlignment="1"/>
    <xf numFmtId="166" fontId="19" fillId="5" borderId="62" xfId="1" applyNumberFormat="1" applyFont="1" applyFill="1" applyBorder="1" applyAlignment="1"/>
    <xf numFmtId="0" fontId="36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15" fillId="2" borderId="14" xfId="14" applyFont="1" applyFill="1" applyBorder="1" applyAlignment="1" applyProtection="1">
      <protection locked="0"/>
    </xf>
    <xf numFmtId="166" fontId="19" fillId="5" borderId="12" xfId="1" applyNumberFormat="1" applyFont="1" applyFill="1" applyBorder="1"/>
    <xf numFmtId="166" fontId="19" fillId="5" borderId="13" xfId="1" applyNumberFormat="1" applyFont="1" applyFill="1" applyBorder="1"/>
    <xf numFmtId="166" fontId="19" fillId="5" borderId="14" xfId="1" applyNumberFormat="1" applyFont="1" applyFill="1" applyBorder="1"/>
    <xf numFmtId="166" fontId="19" fillId="5" borderId="63" xfId="1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6" fillId="0" borderId="0" xfId="0" applyFont="1" applyAlignment="1">
      <alignment wrapText="1"/>
    </xf>
    <xf numFmtId="0" fontId="19" fillId="0" borderId="10" xfId="0" applyFont="1" applyBorder="1"/>
    <xf numFmtId="0" fontId="19" fillId="0" borderId="56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6" fontId="2" fillId="0" borderId="19" xfId="1" applyNumberFormat="1" applyFont="1" applyBorder="1"/>
    <xf numFmtId="9" fontId="2" fillId="0" borderId="11" xfId="2" applyFont="1" applyBorder="1"/>
    <xf numFmtId="0" fontId="19" fillId="0" borderId="12" xfId="0" applyFont="1" applyBorder="1"/>
    <xf numFmtId="0" fontId="28" fillId="0" borderId="13" xfId="0" applyFont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7" fillId="2" borderId="67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68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6" fillId="3" borderId="55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6" fillId="3" borderId="30" xfId="6" applyBorder="1"/>
    <xf numFmtId="164" fontId="16" fillId="3" borderId="69" xfId="6" applyBorder="1"/>
    <xf numFmtId="164" fontId="16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57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6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15" fillId="0" borderId="0" xfId="8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" fillId="2" borderId="10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38" fillId="2" borderId="1" xfId="5" applyFont="1" applyFill="1" applyBorder="1" applyAlignment="1">
      <alignment horizontal="left" vertical="center"/>
    </xf>
    <xf numFmtId="0" fontId="39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5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38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38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39" fillId="0" borderId="1" xfId="5" applyFont="1" applyFill="1" applyBorder="1" applyAlignment="1">
      <alignment wrapText="1"/>
    </xf>
    <xf numFmtId="165" fontId="3" fillId="0" borderId="1" xfId="15" applyNumberFormat="1" applyFont="1" applyFill="1" applyBorder="1" applyProtection="1">
      <protection locked="0"/>
    </xf>
    <xf numFmtId="0" fontId="38" fillId="2" borderId="1" xfId="9" applyFont="1" applyFill="1" applyBorder="1" applyAlignment="1" applyProtection="1">
      <alignment horizontal="left" vertical="center"/>
      <protection locked="0"/>
    </xf>
    <xf numFmtId="0" fontId="39" fillId="2" borderId="1" xfId="17" applyFont="1" applyFill="1" applyBorder="1" applyAlignment="1" applyProtection="1"/>
    <xf numFmtId="165" fontId="15" fillId="5" borderId="13" xfId="14" applyNumberFormat="1" applyFont="1" applyFill="1" applyBorder="1" applyAlignment="1" applyProtection="1">
      <protection locked="0"/>
    </xf>
    <xf numFmtId="3" fontId="15" fillId="5" borderId="13" xfId="14" applyNumberFormat="1" applyFont="1" applyFill="1" applyBorder="1" applyAlignment="1" applyProtection="1">
      <protection locked="0"/>
    </xf>
    <xf numFmtId="165" fontId="15" fillId="5" borderId="13" xfId="15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15" fillId="5" borderId="14" xfId="15" applyNumberFormat="1" applyFont="1" applyFill="1" applyBorder="1" applyAlignment="1" applyProtection="1">
      <protection locked="0"/>
    </xf>
    <xf numFmtId="165" fontId="19" fillId="0" borderId="0" xfId="0" applyNumberFormat="1" applyFont="1"/>
    <xf numFmtId="0" fontId="3" fillId="0" borderId="0" xfId="18"/>
    <xf numFmtId="0" fontId="15" fillId="8" borderId="19" xfId="19" applyFont="1" applyFill="1" applyBorder="1" applyAlignment="1">
      <alignment vertical="center"/>
    </xf>
    <xf numFmtId="0" fontId="15" fillId="8" borderId="68" xfId="19" applyFont="1" applyFill="1" applyBorder="1" applyAlignment="1">
      <alignment vertical="center"/>
    </xf>
    <xf numFmtId="0" fontId="15" fillId="8" borderId="20" xfId="19" applyFont="1" applyFill="1" applyBorder="1" applyAlignment="1">
      <alignment vertical="center"/>
    </xf>
    <xf numFmtId="0" fontId="40" fillId="9" borderId="2" xfId="19" applyFont="1" applyFill="1" applyBorder="1" applyAlignment="1">
      <alignment horizontal="center" vertical="center"/>
    </xf>
    <xf numFmtId="0" fontId="40" fillId="9" borderId="20" xfId="19" applyFont="1" applyFill="1" applyBorder="1" applyAlignment="1">
      <alignment horizontal="left" vertical="center" wrapText="1"/>
    </xf>
    <xf numFmtId="166" fontId="40" fillId="0" borderId="1" xfId="20" applyNumberFormat="1" applyFont="1" applyFill="1" applyBorder="1" applyAlignment="1" applyProtection="1">
      <alignment horizontal="right" vertical="center"/>
      <protection locked="0"/>
    </xf>
    <xf numFmtId="0" fontId="41" fillId="10" borderId="1" xfId="19" applyFont="1" applyFill="1" applyBorder="1" applyAlignment="1">
      <alignment horizontal="center" vertical="center"/>
    </xf>
    <xf numFmtId="0" fontId="41" fillId="10" borderId="68" xfId="19" applyFont="1" applyFill="1" applyBorder="1" applyAlignment="1">
      <alignment vertical="top" wrapText="1"/>
    </xf>
    <xf numFmtId="166" fontId="15" fillId="8" borderId="20" xfId="20" applyNumberFormat="1" applyFont="1" applyFill="1" applyBorder="1" applyAlignment="1">
      <alignment horizontal="right" vertical="center"/>
    </xf>
    <xf numFmtId="0" fontId="42" fillId="9" borderId="2" xfId="19" applyFont="1" applyFill="1" applyBorder="1" applyAlignment="1">
      <alignment horizontal="center" vertical="center"/>
    </xf>
    <xf numFmtId="0" fontId="40" fillId="9" borderId="68" xfId="19" applyFont="1" applyFill="1" applyBorder="1" applyAlignment="1">
      <alignment vertical="center" wrapText="1"/>
    </xf>
    <xf numFmtId="0" fontId="40" fillId="9" borderId="20" xfId="19" applyFont="1" applyFill="1" applyBorder="1" applyAlignment="1">
      <alignment horizontal="left" vertical="center"/>
    </xf>
    <xf numFmtId="0" fontId="42" fillId="2" borderId="2" xfId="19" applyFont="1" applyFill="1" applyBorder="1" applyAlignment="1">
      <alignment horizontal="center" vertical="center"/>
    </xf>
    <xf numFmtId="0" fontId="40" fillId="2" borderId="20" xfId="19" applyFont="1" applyFill="1" applyBorder="1" applyAlignment="1">
      <alignment horizontal="left" vertical="center"/>
    </xf>
    <xf numFmtId="0" fontId="42" fillId="0" borderId="2" xfId="19" applyFont="1" applyFill="1" applyBorder="1" applyAlignment="1">
      <alignment horizontal="center" vertical="center"/>
    </xf>
    <xf numFmtId="0" fontId="40" fillId="0" borderId="20" xfId="19" applyFont="1" applyFill="1" applyBorder="1" applyAlignment="1">
      <alignment horizontal="left" vertical="center"/>
    </xf>
    <xf numFmtId="0" fontId="44" fillId="10" borderId="1" xfId="19" applyFont="1" applyFill="1" applyBorder="1" applyAlignment="1">
      <alignment horizontal="center" vertical="center"/>
    </xf>
    <xf numFmtId="0" fontId="41" fillId="10" borderId="68" xfId="19" applyFont="1" applyFill="1" applyBorder="1" applyAlignment="1">
      <alignment vertical="center"/>
    </xf>
    <xf numFmtId="166" fontId="40" fillId="10" borderId="1" xfId="20" applyNumberFormat="1" applyFont="1" applyFill="1" applyBorder="1" applyAlignment="1" applyProtection="1">
      <alignment horizontal="right" vertical="center"/>
      <protection locked="0"/>
    </xf>
    <xf numFmtId="0" fontId="41" fillId="8" borderId="19" xfId="19" applyFont="1" applyFill="1" applyBorder="1" applyAlignment="1">
      <alignment vertical="center"/>
    </xf>
    <xf numFmtId="0" fontId="41" fillId="8" borderId="68" xfId="19" applyFont="1" applyFill="1" applyBorder="1" applyAlignment="1">
      <alignment vertical="center"/>
    </xf>
    <xf numFmtId="166" fontId="41" fillId="8" borderId="20" xfId="20" applyNumberFormat="1" applyFont="1" applyFill="1" applyBorder="1" applyAlignment="1">
      <alignment horizontal="right" vertical="center"/>
    </xf>
    <xf numFmtId="0" fontId="45" fillId="2" borderId="2" xfId="19" applyFont="1" applyFill="1" applyBorder="1" applyAlignment="1">
      <alignment horizontal="center" vertical="center"/>
    </xf>
    <xf numFmtId="0" fontId="46" fillId="10" borderId="1" xfId="19" applyFont="1" applyFill="1" applyBorder="1" applyAlignment="1">
      <alignment horizontal="center" vertical="center"/>
    </xf>
    <xf numFmtId="0" fontId="15" fillId="10" borderId="68" xfId="19" applyFont="1" applyFill="1" applyBorder="1" applyAlignment="1">
      <alignment vertical="center"/>
    </xf>
    <xf numFmtId="0" fontId="45" fillId="9" borderId="2" xfId="19" applyFont="1" applyFill="1" applyBorder="1" applyAlignment="1">
      <alignment horizontal="center" vertical="center"/>
    </xf>
    <xf numFmtId="166" fontId="40" fillId="2" borderId="1" xfId="20" applyNumberFormat="1" applyFont="1" applyFill="1" applyBorder="1" applyAlignment="1" applyProtection="1">
      <alignment horizontal="right" vertical="center"/>
      <protection locked="0"/>
    </xf>
    <xf numFmtId="0" fontId="46" fillId="2" borderId="1" xfId="19" applyFont="1" applyFill="1" applyBorder="1" applyAlignment="1">
      <alignment horizontal="center" vertical="center"/>
    </xf>
    <xf numFmtId="0" fontId="15" fillId="2" borderId="68" xfId="19" applyFont="1" applyFill="1" applyBorder="1" applyAlignment="1">
      <alignment vertical="center"/>
    </xf>
    <xf numFmtId="10" fontId="40" fillId="0" borderId="1" xfId="21" applyNumberFormat="1" applyFont="1" applyFill="1" applyBorder="1" applyAlignment="1" applyProtection="1">
      <alignment horizontal="right" vertical="center"/>
      <protection locked="0"/>
    </xf>
    <xf numFmtId="0" fontId="42" fillId="9" borderId="1" xfId="19" applyFont="1" applyFill="1" applyBorder="1" applyAlignment="1">
      <alignment horizontal="center" vertical="center"/>
    </xf>
    <xf numFmtId="0" fontId="47" fillId="9" borderId="1" xfId="19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 applyProtection="1">
      <alignment horizontal="center" vertical="center" wrapText="1"/>
    </xf>
    <xf numFmtId="0" fontId="15" fillId="0" borderId="11" xfId="5" applyFont="1" applyFill="1" applyBorder="1" applyAlignment="1" applyProtection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" fillId="2" borderId="57" xfId="11" applyFont="1" applyFill="1" applyBorder="1" applyAlignment="1" applyProtection="1">
      <alignment horizontal="center" vertical="center" wrapText="1"/>
      <protection locked="0"/>
    </xf>
    <xf numFmtId="0" fontId="3" fillId="2" borderId="58" xfId="1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15" fillId="2" borderId="34" xfId="15" applyNumberFormat="1" applyFont="1" applyFill="1" applyBorder="1" applyAlignment="1" applyProtection="1">
      <alignment horizontal="center"/>
      <protection locked="0"/>
    </xf>
    <xf numFmtId="166" fontId="15" fillId="2" borderId="16" xfId="15" applyNumberFormat="1" applyFont="1" applyFill="1" applyBorder="1" applyAlignment="1" applyProtection="1">
      <alignment horizontal="center"/>
      <protection locked="0"/>
    </xf>
    <xf numFmtId="166" fontId="15" fillId="2" borderId="18" xfId="15" applyNumberFormat="1" applyFont="1" applyFill="1" applyBorder="1" applyAlignment="1" applyProtection="1">
      <alignment horizontal="center"/>
      <protection locked="0"/>
    </xf>
    <xf numFmtId="166" fontId="15" fillId="0" borderId="6" xfId="15" applyNumberFormat="1" applyFont="1" applyFill="1" applyBorder="1" applyAlignment="1" applyProtection="1">
      <alignment horizontal="center"/>
      <protection locked="0"/>
    </xf>
    <xf numFmtId="166" fontId="15" fillId="0" borderId="7" xfId="15" applyNumberFormat="1" applyFont="1" applyFill="1" applyBorder="1" applyAlignment="1" applyProtection="1">
      <alignment horizontal="center"/>
      <protection locked="0"/>
    </xf>
    <xf numFmtId="166" fontId="15" fillId="0" borderId="8" xfId="15" applyNumberFormat="1" applyFont="1" applyFill="1" applyBorder="1" applyAlignment="1" applyProtection="1">
      <alignment horizontal="center"/>
      <protection locked="0"/>
    </xf>
    <xf numFmtId="166" fontId="15" fillId="0" borderId="59" xfId="15" applyNumberFormat="1" applyFont="1" applyFill="1" applyBorder="1" applyAlignment="1" applyProtection="1">
      <alignment horizontal="center" vertical="center" wrapText="1"/>
      <protection locked="0"/>
    </xf>
    <xf numFmtId="166" fontId="15" fillId="0" borderId="61" xfId="15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</cellXfs>
  <cellStyles count="22">
    <cellStyle name="=C:\WINNT35\SYSTEM32\COMMAND.COM" xfId="19"/>
    <cellStyle name="1Normal 2" xfId="6"/>
    <cellStyle name="Comma" xfId="1" builtinId="3"/>
    <cellStyle name="Comma 10" xfId="20"/>
    <cellStyle name="Comma 2" xfId="15"/>
    <cellStyle name="Comma 3" xfId="10"/>
    <cellStyle name="Hyperlink" xfId="4" builtinId="8"/>
    <cellStyle name="Normal" xfId="0" builtinId="0"/>
    <cellStyle name="Normal 10" xfId="18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4"/>
    <cellStyle name="Normal_Capital &amp; RWA N 2 2" xfId="17"/>
    <cellStyle name="Normal_Casestdy draft" xfId="16"/>
    <cellStyle name="Normal_Casestdy draft 2" xfId="9"/>
    <cellStyle name="Percent" xfId="2" builtinId="5"/>
    <cellStyle name="Percent 10 3" xfId="21"/>
    <cellStyle name="Percent 2" xfId="7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G/Monthly%20Reports/2020/09/Workings/FRM-BKS-MM-20200930Working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D"/>
      <sheetName val="NSFR Ratio"/>
      <sheetName val="AI"/>
      <sheetName val="LoansByProducts"/>
      <sheetName val="RCForBanks"/>
      <sheetName val="Info"/>
      <sheetName val="RC (2)"/>
      <sheetName val="D2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Rents"/>
      <sheetName val="A-L"/>
      <sheetName val="A-L (2)"/>
      <sheetName val="A-G"/>
      <sheetName val="A-G (2)"/>
      <sheetName val="Check-A-G"/>
      <sheetName val="A-CP"/>
      <sheetName val="A-D"/>
      <sheetName val="A_CI"/>
      <sheetName val="FXD"/>
      <sheetName val="FX"/>
      <sheetName val="A-LD"/>
      <sheetName val="A-LS"/>
      <sheetName val="A"/>
      <sheetName val="Capital"/>
      <sheetName val="Capital Requirements"/>
      <sheetName val="Risk Weighted Risk Exposures"/>
      <sheetName val="Loansguarantees"/>
      <sheetName val="CR-RWA"/>
      <sheetName val="CICR Buffer"/>
      <sheetName val="CICR Buffer_ChecK"/>
      <sheetName val="HHI Buffer"/>
      <sheetName val="CRM"/>
      <sheetName val="LCR"/>
      <sheetName val="LR"/>
      <sheetName val="GEL"/>
      <sheetName val="USD"/>
      <sheetName val="EUR"/>
      <sheetName val="OTHER"/>
      <sheetName val="RC by currency"/>
      <sheetName val="Loan by Products"/>
      <sheetName val="ROL"/>
      <sheetName val="Geographic"/>
      <sheetName val="Instruction"/>
      <sheetName val="ND"/>
      <sheetName val="LD"/>
      <sheetName val="Ratings"/>
      <sheetName val="CI"/>
      <sheetName val="Countries"/>
      <sheetName val="204"/>
      <sheetName val="Currency Codes"/>
      <sheetName val="Validation"/>
      <sheetName val="Branches and Service Centers"/>
      <sheetName val="ინსტრუქციები"/>
      <sheetName val="Sheet1"/>
      <sheetName val="Regional Data"/>
      <sheetName val="ინსტრუქციები 2"/>
      <sheetName val="RegionalData FromDB"/>
      <sheetName val="InterbankingAssetsLiabilities"/>
      <sheetName val="Balance"/>
      <sheetName val="OffBalance"/>
      <sheetName val="Reserve Changes"/>
      <sheetName val="NBG Loan Customers Number"/>
      <sheetName val="Borrowings"/>
      <sheetName val="BalanceByAccounts"/>
      <sheetName val="Deposits"/>
      <sheetName val="Consolidated Deposits"/>
      <sheetName val="LoanWriteOffRecovery"/>
      <sheetName val="Investment Securities"/>
      <sheetName val="LoanScedule"/>
      <sheetName val="Insiders List"/>
      <sheetName val="Previous Mont PNL"/>
      <sheetName val="Previous Month RI-A"/>
      <sheetName val="Manual Corrections"/>
      <sheetName val="Liquid Assets"/>
      <sheetName val="Checks"/>
      <sheetName val="Checks Summery"/>
      <sheetName val="RWA Check"/>
      <sheetName val="Lim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AF</v>
          </cell>
        </row>
        <row r="4">
          <cell r="A4" t="str">
            <v>AX</v>
          </cell>
        </row>
        <row r="5">
          <cell r="A5" t="str">
            <v>AL</v>
          </cell>
        </row>
        <row r="6">
          <cell r="A6" t="str">
            <v>DZ</v>
          </cell>
        </row>
        <row r="7">
          <cell r="A7" t="str">
            <v>AS</v>
          </cell>
        </row>
        <row r="8">
          <cell r="A8" t="str">
            <v>AD</v>
          </cell>
        </row>
        <row r="9">
          <cell r="A9" t="str">
            <v>AO</v>
          </cell>
        </row>
        <row r="10">
          <cell r="A10" t="str">
            <v>AI</v>
          </cell>
        </row>
        <row r="11">
          <cell r="A11" t="str">
            <v>AQ</v>
          </cell>
        </row>
        <row r="12">
          <cell r="A12" t="str">
            <v>AG</v>
          </cell>
        </row>
        <row r="13">
          <cell r="A13" t="str">
            <v>AR</v>
          </cell>
        </row>
        <row r="14">
          <cell r="A14" t="str">
            <v>AM</v>
          </cell>
        </row>
        <row r="15">
          <cell r="A15" t="str">
            <v>AW</v>
          </cell>
        </row>
        <row r="16">
          <cell r="A16" t="str">
            <v>AC</v>
          </cell>
        </row>
        <row r="17">
          <cell r="A17" t="str">
            <v>AU</v>
          </cell>
        </row>
        <row r="18">
          <cell r="A18" t="str">
            <v>AT</v>
          </cell>
        </row>
        <row r="19">
          <cell r="A19" t="str">
            <v>AZ</v>
          </cell>
        </row>
        <row r="20">
          <cell r="A20" t="str">
            <v>BS</v>
          </cell>
        </row>
        <row r="21">
          <cell r="A21" t="str">
            <v>BH</v>
          </cell>
        </row>
        <row r="22">
          <cell r="A22" t="str">
            <v>BD</v>
          </cell>
        </row>
        <row r="23">
          <cell r="A23" t="str">
            <v>BB</v>
          </cell>
        </row>
        <row r="24">
          <cell r="A24" t="str">
            <v>BY</v>
          </cell>
        </row>
        <row r="25">
          <cell r="A25" t="str">
            <v>BE</v>
          </cell>
        </row>
        <row r="26">
          <cell r="A26" t="str">
            <v>BZ</v>
          </cell>
        </row>
        <row r="27">
          <cell r="A27" t="str">
            <v>BJ</v>
          </cell>
        </row>
        <row r="28">
          <cell r="A28" t="str">
            <v>BM</v>
          </cell>
        </row>
        <row r="29">
          <cell r="A29" t="str">
            <v>BT</v>
          </cell>
        </row>
        <row r="30">
          <cell r="A30" t="str">
            <v>BO</v>
          </cell>
        </row>
        <row r="31">
          <cell r="A31" t="str">
            <v>BA</v>
          </cell>
        </row>
        <row r="32">
          <cell r="A32" t="str">
            <v>BW</v>
          </cell>
        </row>
        <row r="33">
          <cell r="A33" t="str">
            <v>BV</v>
          </cell>
        </row>
        <row r="34">
          <cell r="A34" t="str">
            <v>BR</v>
          </cell>
        </row>
        <row r="35">
          <cell r="A35" t="str">
            <v>IO</v>
          </cell>
        </row>
        <row r="36">
          <cell r="A36" t="str">
            <v>VG</v>
          </cell>
        </row>
        <row r="37">
          <cell r="A37" t="str">
            <v>BN</v>
          </cell>
        </row>
        <row r="38">
          <cell r="A38" t="str">
            <v>BG</v>
          </cell>
        </row>
        <row r="39">
          <cell r="A39" t="str">
            <v>BF</v>
          </cell>
        </row>
        <row r="40">
          <cell r="A40" t="str">
            <v>BI</v>
          </cell>
        </row>
        <row r="41">
          <cell r="A41" t="str">
            <v>KH</v>
          </cell>
        </row>
        <row r="42">
          <cell r="A42" t="str">
            <v>CM</v>
          </cell>
        </row>
        <row r="43">
          <cell r="A43" t="str">
            <v>CA</v>
          </cell>
        </row>
        <row r="44">
          <cell r="A44" t="str">
            <v>CV</v>
          </cell>
        </row>
        <row r="45">
          <cell r="A45" t="str">
            <v>KY</v>
          </cell>
        </row>
        <row r="46">
          <cell r="A46" t="str">
            <v>CF</v>
          </cell>
        </row>
        <row r="47">
          <cell r="A47" t="str">
            <v>TD</v>
          </cell>
        </row>
        <row r="48">
          <cell r="A48" t="str">
            <v>CL</v>
          </cell>
        </row>
        <row r="49">
          <cell r="A49" t="str">
            <v>CN</v>
          </cell>
        </row>
        <row r="50">
          <cell r="A50" t="str">
            <v>CX</v>
          </cell>
        </row>
        <row r="51">
          <cell r="A51" t="str">
            <v>CC</v>
          </cell>
        </row>
        <row r="52">
          <cell r="A52" t="str">
            <v>CO</v>
          </cell>
        </row>
        <row r="53">
          <cell r="A53" t="str">
            <v>KM</v>
          </cell>
        </row>
        <row r="54">
          <cell r="A54" t="str">
            <v>CG</v>
          </cell>
        </row>
        <row r="55">
          <cell r="A55" t="str">
            <v>CD</v>
          </cell>
        </row>
        <row r="56">
          <cell r="A56" t="str">
            <v>CK</v>
          </cell>
        </row>
        <row r="57">
          <cell r="A57" t="str">
            <v>CR</v>
          </cell>
        </row>
        <row r="58">
          <cell r="A58" t="str">
            <v>CI</v>
          </cell>
        </row>
        <row r="59">
          <cell r="A59" t="str">
            <v>HR</v>
          </cell>
        </row>
        <row r="60">
          <cell r="A60" t="str">
            <v>CU</v>
          </cell>
        </row>
        <row r="61">
          <cell r="A61" t="str">
            <v>CY</v>
          </cell>
        </row>
        <row r="62">
          <cell r="A62" t="str">
            <v>CZ</v>
          </cell>
        </row>
        <row r="63">
          <cell r="A63" t="str">
            <v>CS</v>
          </cell>
        </row>
        <row r="64">
          <cell r="A64" t="str">
            <v>DK</v>
          </cell>
        </row>
        <row r="65">
          <cell r="A65" t="str">
            <v>DJ</v>
          </cell>
        </row>
        <row r="66">
          <cell r="A66" t="str">
            <v>DM</v>
          </cell>
        </row>
        <row r="67">
          <cell r="A67" t="str">
            <v>DO</v>
          </cell>
        </row>
        <row r="68">
          <cell r="A68" t="str">
            <v>TP</v>
          </cell>
        </row>
        <row r="69">
          <cell r="A69" t="str">
            <v>EC</v>
          </cell>
        </row>
        <row r="70">
          <cell r="A70" t="str">
            <v>EG</v>
          </cell>
        </row>
        <row r="71">
          <cell r="A71" t="str">
            <v>SV</v>
          </cell>
        </row>
        <row r="72">
          <cell r="A72" t="str">
            <v>GQ</v>
          </cell>
        </row>
        <row r="73">
          <cell r="A73" t="str">
            <v>ER</v>
          </cell>
        </row>
        <row r="74">
          <cell r="A74" t="str">
            <v>EE</v>
          </cell>
        </row>
        <row r="75">
          <cell r="A75" t="str">
            <v>ET</v>
          </cell>
        </row>
        <row r="76">
          <cell r="A76" t="str">
            <v>EU</v>
          </cell>
        </row>
        <row r="77">
          <cell r="A77" t="str">
            <v>MK</v>
          </cell>
        </row>
        <row r="78">
          <cell r="A78" t="str">
            <v>FK</v>
          </cell>
        </row>
        <row r="79">
          <cell r="A79" t="str">
            <v>FO</v>
          </cell>
        </row>
        <row r="80">
          <cell r="A80" t="str">
            <v>FJ</v>
          </cell>
        </row>
        <row r="81">
          <cell r="A81" t="str">
            <v>FI</v>
          </cell>
        </row>
        <row r="82">
          <cell r="A82" t="str">
            <v>FR</v>
          </cell>
        </row>
        <row r="83">
          <cell r="A83" t="str">
            <v>FX</v>
          </cell>
        </row>
        <row r="84">
          <cell r="A84" t="str">
            <v>GF</v>
          </cell>
        </row>
        <row r="85">
          <cell r="A85" t="str">
            <v>PF</v>
          </cell>
        </row>
        <row r="86">
          <cell r="A86" t="str">
            <v>TF</v>
          </cell>
        </row>
        <row r="87">
          <cell r="A87" t="str">
            <v>GA</v>
          </cell>
        </row>
        <row r="88">
          <cell r="A88" t="str">
            <v>GM</v>
          </cell>
        </row>
        <row r="89">
          <cell r="A89" t="str">
            <v>GE</v>
          </cell>
        </row>
        <row r="90">
          <cell r="A90" t="str">
            <v>DE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GB</v>
          </cell>
        </row>
        <row r="94">
          <cell r="A94" t="str">
            <v>GR</v>
          </cell>
        </row>
        <row r="95">
          <cell r="A95" t="str">
            <v>GL</v>
          </cell>
        </row>
        <row r="96">
          <cell r="A96" t="str">
            <v>GD</v>
          </cell>
        </row>
        <row r="97">
          <cell r="A97" t="str">
            <v>GP</v>
          </cell>
        </row>
        <row r="98">
          <cell r="A98" t="str">
            <v>GU</v>
          </cell>
        </row>
        <row r="99">
          <cell r="A99" t="str">
            <v>GT</v>
          </cell>
        </row>
        <row r="100">
          <cell r="A100" t="str">
            <v>GG</v>
          </cell>
        </row>
        <row r="101">
          <cell r="A101" t="str">
            <v>GN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HT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HK</v>
          </cell>
        </row>
        <row r="108">
          <cell r="A108" t="str">
            <v>HU</v>
          </cell>
        </row>
        <row r="109">
          <cell r="A109" t="str">
            <v>IS</v>
          </cell>
        </row>
        <row r="110">
          <cell r="A110" t="str">
            <v>IN</v>
          </cell>
        </row>
        <row r="111">
          <cell r="A111" t="str">
            <v>ID</v>
          </cell>
        </row>
        <row r="112">
          <cell r="A112" t="str">
            <v>IR</v>
          </cell>
        </row>
        <row r="113">
          <cell r="A113" t="str">
            <v>IQ</v>
          </cell>
        </row>
        <row r="114">
          <cell r="A114" t="str">
            <v>IE</v>
          </cell>
        </row>
        <row r="115">
          <cell r="A115" t="str">
            <v>IM</v>
          </cell>
        </row>
        <row r="116">
          <cell r="A116" t="str">
            <v>IL</v>
          </cell>
        </row>
        <row r="117">
          <cell r="A117" t="str">
            <v>IT</v>
          </cell>
        </row>
        <row r="118">
          <cell r="A118" t="str">
            <v>JM</v>
          </cell>
        </row>
        <row r="119">
          <cell r="A119" t="str">
            <v>JP</v>
          </cell>
        </row>
        <row r="120">
          <cell r="A120" t="str">
            <v>JE</v>
          </cell>
        </row>
        <row r="121">
          <cell r="A121" t="str">
            <v>JO</v>
          </cell>
        </row>
        <row r="122">
          <cell r="A122" t="str">
            <v>KZ</v>
          </cell>
        </row>
        <row r="123">
          <cell r="A123" t="str">
            <v>KE</v>
          </cell>
        </row>
        <row r="124">
          <cell r="A124" t="str">
            <v>KI</v>
          </cell>
        </row>
        <row r="125">
          <cell r="A125" t="str">
            <v>KP</v>
          </cell>
        </row>
        <row r="126">
          <cell r="A126" t="str">
            <v>KR</v>
          </cell>
        </row>
        <row r="127">
          <cell r="A127" t="str">
            <v>XK</v>
          </cell>
        </row>
        <row r="128">
          <cell r="A128" t="str">
            <v>KW</v>
          </cell>
        </row>
        <row r="129">
          <cell r="A129" t="str">
            <v>KG</v>
          </cell>
        </row>
        <row r="130">
          <cell r="A130" t="str">
            <v>LA</v>
          </cell>
        </row>
        <row r="131">
          <cell r="A131" t="str">
            <v>LV</v>
          </cell>
        </row>
        <row r="132">
          <cell r="A132" t="str">
            <v>LB</v>
          </cell>
        </row>
        <row r="133">
          <cell r="A133" t="str">
            <v>LS</v>
          </cell>
        </row>
        <row r="134">
          <cell r="A134" t="str">
            <v>LR</v>
          </cell>
        </row>
        <row r="135">
          <cell r="A135" t="str">
            <v>LY</v>
          </cell>
        </row>
        <row r="136">
          <cell r="A136" t="str">
            <v>LI</v>
          </cell>
        </row>
        <row r="137">
          <cell r="A137" t="str">
            <v>LT</v>
          </cell>
        </row>
        <row r="138">
          <cell r="A138" t="str">
            <v>LU</v>
          </cell>
        </row>
        <row r="139">
          <cell r="A139" t="str">
            <v>MO</v>
          </cell>
        </row>
        <row r="140">
          <cell r="A140" t="str">
            <v>MG</v>
          </cell>
        </row>
        <row r="141">
          <cell r="A141" t="str">
            <v>MW</v>
          </cell>
        </row>
        <row r="142">
          <cell r="A142" t="str">
            <v>MY</v>
          </cell>
        </row>
        <row r="143">
          <cell r="A143" t="str">
            <v>MV</v>
          </cell>
        </row>
        <row r="144">
          <cell r="A144" t="str">
            <v>ML</v>
          </cell>
        </row>
        <row r="145">
          <cell r="A145" t="str">
            <v>MT</v>
          </cell>
        </row>
        <row r="146">
          <cell r="A146" t="str">
            <v>MH</v>
          </cell>
        </row>
        <row r="147">
          <cell r="A147" t="str">
            <v>MQ</v>
          </cell>
        </row>
        <row r="148">
          <cell r="A148" t="str">
            <v>MR</v>
          </cell>
        </row>
        <row r="149">
          <cell r="A149" t="str">
            <v>MU</v>
          </cell>
        </row>
        <row r="150">
          <cell r="A150" t="str">
            <v>YT</v>
          </cell>
        </row>
        <row r="151">
          <cell r="A151" t="str">
            <v>MX</v>
          </cell>
        </row>
        <row r="152">
          <cell r="A152" t="str">
            <v>FM</v>
          </cell>
        </row>
        <row r="153">
          <cell r="A153" t="str">
            <v>MD</v>
          </cell>
        </row>
        <row r="154">
          <cell r="A154" t="str">
            <v>MC</v>
          </cell>
        </row>
        <row r="155">
          <cell r="A155" t="str">
            <v>MN</v>
          </cell>
        </row>
        <row r="156">
          <cell r="A156" t="str">
            <v>ME</v>
          </cell>
        </row>
        <row r="157">
          <cell r="A157" t="str">
            <v>MS</v>
          </cell>
        </row>
        <row r="158">
          <cell r="A158" t="str">
            <v>MA</v>
          </cell>
        </row>
        <row r="159">
          <cell r="A159" t="str">
            <v>MZ</v>
          </cell>
        </row>
        <row r="160">
          <cell r="A160" t="str">
            <v>MM</v>
          </cell>
        </row>
        <row r="161">
          <cell r="A161" t="str">
            <v>NA</v>
          </cell>
        </row>
        <row r="162">
          <cell r="A162" t="str">
            <v>NR</v>
          </cell>
        </row>
        <row r="163">
          <cell r="A163" t="str">
            <v>NP</v>
          </cell>
        </row>
        <row r="164">
          <cell r="A164" t="str">
            <v>NL</v>
          </cell>
        </row>
        <row r="165">
          <cell r="A165" t="str">
            <v>AN</v>
          </cell>
        </row>
        <row r="166">
          <cell r="A166" t="str">
            <v>NT</v>
          </cell>
        </row>
        <row r="167">
          <cell r="A167" t="str">
            <v>NC</v>
          </cell>
        </row>
        <row r="168">
          <cell r="A168" t="str">
            <v>NZ</v>
          </cell>
        </row>
        <row r="169">
          <cell r="A169" t="str">
            <v>NI</v>
          </cell>
        </row>
        <row r="170">
          <cell r="A170" t="str">
            <v>NE</v>
          </cell>
        </row>
        <row r="171">
          <cell r="A171" t="str">
            <v>NG</v>
          </cell>
        </row>
        <row r="172">
          <cell r="A172" t="str">
            <v>NU</v>
          </cell>
        </row>
        <row r="173">
          <cell r="A173" t="str">
            <v>NF</v>
          </cell>
        </row>
        <row r="174">
          <cell r="A174" t="str">
            <v>MP</v>
          </cell>
        </row>
        <row r="175">
          <cell r="A175" t="str">
            <v>NO</v>
          </cell>
        </row>
        <row r="176">
          <cell r="A176" t="str">
            <v>OM</v>
          </cell>
        </row>
        <row r="177">
          <cell r="A177" t="str">
            <v>PK</v>
          </cell>
        </row>
        <row r="178">
          <cell r="A178" t="str">
            <v>PW</v>
          </cell>
        </row>
        <row r="179">
          <cell r="A179" t="str">
            <v>PS</v>
          </cell>
        </row>
        <row r="180">
          <cell r="A180" t="str">
            <v>PA</v>
          </cell>
        </row>
        <row r="181">
          <cell r="A181" t="str">
            <v>PG</v>
          </cell>
        </row>
        <row r="182">
          <cell r="A182" t="str">
            <v>PY</v>
          </cell>
        </row>
        <row r="183">
          <cell r="A183" t="str">
            <v>PE</v>
          </cell>
        </row>
        <row r="184">
          <cell r="A184" t="str">
            <v>PH</v>
          </cell>
        </row>
        <row r="185">
          <cell r="A185" t="str">
            <v>PN</v>
          </cell>
        </row>
        <row r="186">
          <cell r="A186" t="str">
            <v>PL</v>
          </cell>
        </row>
        <row r="187">
          <cell r="A187" t="str">
            <v>PT</v>
          </cell>
        </row>
        <row r="188">
          <cell r="A188" t="str">
            <v>PR</v>
          </cell>
        </row>
        <row r="189">
          <cell r="A189" t="str">
            <v>QA</v>
          </cell>
        </row>
        <row r="190">
          <cell r="A190" t="str">
            <v>RE</v>
          </cell>
        </row>
        <row r="191">
          <cell r="A191" t="str">
            <v>RO</v>
          </cell>
        </row>
        <row r="192">
          <cell r="A192" t="str">
            <v>RU</v>
          </cell>
        </row>
        <row r="193">
          <cell r="A193" t="str">
            <v>RW</v>
          </cell>
        </row>
        <row r="194">
          <cell r="A194" t="str">
            <v>GS</v>
          </cell>
        </row>
        <row r="195">
          <cell r="A195" t="str">
            <v>KN</v>
          </cell>
        </row>
        <row r="196">
          <cell r="A196" t="str">
            <v>LC</v>
          </cell>
        </row>
        <row r="197">
          <cell r="A197" t="str">
            <v>MF</v>
          </cell>
        </row>
        <row r="198">
          <cell r="A198" t="str">
            <v>VC</v>
          </cell>
        </row>
        <row r="199">
          <cell r="A199" t="str">
            <v>WS</v>
          </cell>
        </row>
        <row r="200">
          <cell r="A200" t="str">
            <v>SM</v>
          </cell>
        </row>
        <row r="201">
          <cell r="A201" t="str">
            <v>ST</v>
          </cell>
        </row>
        <row r="202">
          <cell r="A202" t="str">
            <v>SA</v>
          </cell>
        </row>
        <row r="203">
          <cell r="A203" t="str">
            <v>SN</v>
          </cell>
        </row>
        <row r="204">
          <cell r="A204" t="str">
            <v>RS</v>
          </cell>
        </row>
        <row r="205">
          <cell r="A205" t="str">
            <v>YU</v>
          </cell>
        </row>
        <row r="206">
          <cell r="A206" t="str">
            <v>SC</v>
          </cell>
        </row>
        <row r="207">
          <cell r="A207" t="str">
            <v>SL</v>
          </cell>
        </row>
        <row r="208">
          <cell r="A208" t="str">
            <v>SG</v>
          </cell>
        </row>
        <row r="209">
          <cell r="A209" t="str">
            <v>SK</v>
          </cell>
        </row>
        <row r="210">
          <cell r="A210" t="str">
            <v>SI</v>
          </cell>
        </row>
        <row r="211">
          <cell r="A211" t="str">
            <v>SB</v>
          </cell>
        </row>
        <row r="212">
          <cell r="A212" t="str">
            <v>SO</v>
          </cell>
        </row>
        <row r="213">
          <cell r="A213" t="str">
            <v>ZA</v>
          </cell>
        </row>
        <row r="214">
          <cell r="A214" t="str">
            <v>SS</v>
          </cell>
        </row>
        <row r="215">
          <cell r="A215" t="str">
            <v>ES</v>
          </cell>
        </row>
        <row r="216">
          <cell r="A216" t="str">
            <v>LK</v>
          </cell>
        </row>
        <row r="217">
          <cell r="A217" t="str">
            <v>SH</v>
          </cell>
        </row>
        <row r="218">
          <cell r="A218" t="str">
            <v>PM</v>
          </cell>
        </row>
        <row r="219">
          <cell r="A219" t="str">
            <v>SD</v>
          </cell>
        </row>
        <row r="220">
          <cell r="A220" t="str">
            <v>SR</v>
          </cell>
        </row>
        <row r="221">
          <cell r="A221" t="str">
            <v>SJ</v>
          </cell>
        </row>
        <row r="222">
          <cell r="A222" t="str">
            <v>SZ</v>
          </cell>
        </row>
        <row r="223">
          <cell r="A223" t="str">
            <v>SE</v>
          </cell>
        </row>
        <row r="224">
          <cell r="A224" t="str">
            <v>CH</v>
          </cell>
        </row>
        <row r="225">
          <cell r="A225" t="str">
            <v>SY</v>
          </cell>
        </row>
        <row r="226">
          <cell r="A226" t="str">
            <v>TW</v>
          </cell>
        </row>
        <row r="227">
          <cell r="A227" t="str">
            <v>TJ</v>
          </cell>
        </row>
        <row r="228">
          <cell r="A228" t="str">
            <v>TZ</v>
          </cell>
        </row>
        <row r="229">
          <cell r="A229" t="str">
            <v>TH</v>
          </cell>
        </row>
        <row r="230">
          <cell r="A230" t="str">
            <v>TG</v>
          </cell>
        </row>
        <row r="231">
          <cell r="A231" t="str">
            <v>TK</v>
          </cell>
        </row>
        <row r="232">
          <cell r="A232" t="str">
            <v>TO</v>
          </cell>
        </row>
        <row r="233">
          <cell r="A233" t="str">
            <v>TT</v>
          </cell>
        </row>
        <row r="234">
          <cell r="A234" t="str">
            <v>TN</v>
          </cell>
        </row>
        <row r="235">
          <cell r="A235" t="str">
            <v>TR</v>
          </cell>
        </row>
        <row r="236">
          <cell r="A236" t="str">
            <v>TM</v>
          </cell>
        </row>
        <row r="237">
          <cell r="A237" t="str">
            <v>TC</v>
          </cell>
        </row>
        <row r="238">
          <cell r="A238" t="str">
            <v>TV</v>
          </cell>
        </row>
        <row r="239">
          <cell r="A239" t="str">
            <v>UG</v>
          </cell>
        </row>
        <row r="240">
          <cell r="A240" t="str">
            <v>UA</v>
          </cell>
        </row>
        <row r="241">
          <cell r="A241" t="str">
            <v>AE</v>
          </cell>
        </row>
        <row r="242">
          <cell r="A242" t="str">
            <v>UK</v>
          </cell>
        </row>
        <row r="243">
          <cell r="A243" t="str">
            <v>US</v>
          </cell>
        </row>
        <row r="244">
          <cell r="A244" t="str">
            <v>UY</v>
          </cell>
        </row>
        <row r="245">
          <cell r="A245" t="str">
            <v>UM</v>
          </cell>
        </row>
        <row r="246">
          <cell r="A246" t="str">
            <v>SU</v>
          </cell>
        </row>
        <row r="247">
          <cell r="A247" t="str">
            <v>UZ</v>
          </cell>
        </row>
        <row r="248">
          <cell r="A248" t="str">
            <v>VU</v>
          </cell>
        </row>
        <row r="249">
          <cell r="A249" t="str">
            <v>VA</v>
          </cell>
        </row>
        <row r="250">
          <cell r="A250" t="str">
            <v>VE</v>
          </cell>
        </row>
        <row r="251">
          <cell r="A251" t="str">
            <v>VN</v>
          </cell>
        </row>
        <row r="252">
          <cell r="A252" t="str">
            <v>VI</v>
          </cell>
        </row>
        <row r="253">
          <cell r="A253" t="str">
            <v>WF</v>
          </cell>
        </row>
        <row r="254">
          <cell r="A254" t="str">
            <v>EH</v>
          </cell>
        </row>
        <row r="255">
          <cell r="A255" t="str">
            <v>YE</v>
          </cell>
        </row>
        <row r="256">
          <cell r="A256" t="str">
            <v>ZR</v>
          </cell>
        </row>
        <row r="257">
          <cell r="A257" t="str">
            <v>ZM</v>
          </cell>
        </row>
        <row r="258">
          <cell r="A258" t="str">
            <v>ZW</v>
          </cell>
        </row>
        <row r="259">
          <cell r="A259" t="str">
            <v>IFI</v>
          </cell>
        </row>
      </sheetData>
      <sheetData sheetId="63"/>
      <sheetData sheetId="64"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AUD</v>
          </cell>
        </row>
        <row r="11">
          <cell r="A11" t="str">
            <v>AWG</v>
          </cell>
        </row>
        <row r="12">
          <cell r="A12" t="str">
            <v>AZN</v>
          </cell>
        </row>
        <row r="13">
          <cell r="A13" t="str">
            <v>BAM</v>
          </cell>
        </row>
        <row r="14">
          <cell r="A14" t="str">
            <v>BBD</v>
          </cell>
        </row>
        <row r="15">
          <cell r="A15" t="str">
            <v>BDT</v>
          </cell>
        </row>
        <row r="16">
          <cell r="A16" t="str">
            <v>BGN</v>
          </cell>
        </row>
        <row r="17">
          <cell r="A17" t="str">
            <v>BHD</v>
          </cell>
        </row>
        <row r="18">
          <cell r="A18" t="str">
            <v>BIF</v>
          </cell>
        </row>
        <row r="19">
          <cell r="A19" t="str">
            <v>BMD</v>
          </cell>
        </row>
        <row r="20">
          <cell r="A20" t="str">
            <v>BND</v>
          </cell>
        </row>
        <row r="21">
          <cell r="A21" t="str">
            <v>BOB</v>
          </cell>
        </row>
        <row r="22">
          <cell r="A22" t="str">
            <v>BRL</v>
          </cell>
        </row>
        <row r="23">
          <cell r="A23" t="str">
            <v>BSD</v>
          </cell>
        </row>
        <row r="24">
          <cell r="A24" t="str">
            <v>BTN</v>
          </cell>
        </row>
        <row r="25">
          <cell r="A25" t="str">
            <v>BWP</v>
          </cell>
        </row>
        <row r="26">
          <cell r="A26" t="str">
            <v>BYR</v>
          </cell>
        </row>
        <row r="27">
          <cell r="A27" t="str">
            <v>BZD</v>
          </cell>
        </row>
        <row r="28">
          <cell r="A28" t="str">
            <v>CAD</v>
          </cell>
        </row>
        <row r="29">
          <cell r="A29" t="str">
            <v>CDF</v>
          </cell>
        </row>
        <row r="30">
          <cell r="A30" t="str">
            <v>CHF</v>
          </cell>
        </row>
        <row r="31">
          <cell r="A31" t="str">
            <v>CLP</v>
          </cell>
        </row>
        <row r="32">
          <cell r="A32" t="str">
            <v>CNY</v>
          </cell>
        </row>
        <row r="33">
          <cell r="A33" t="str">
            <v>COP</v>
          </cell>
        </row>
        <row r="34">
          <cell r="A34" t="str">
            <v>CRC</v>
          </cell>
        </row>
        <row r="35">
          <cell r="A35" t="str">
            <v>CUC</v>
          </cell>
        </row>
        <row r="36">
          <cell r="A36" t="str">
            <v>CUP</v>
          </cell>
        </row>
        <row r="37">
          <cell r="A37" t="str">
            <v>CVE</v>
          </cell>
        </row>
        <row r="38">
          <cell r="A38" t="str">
            <v>CZK</v>
          </cell>
        </row>
        <row r="39">
          <cell r="A39" t="str">
            <v>DJF</v>
          </cell>
        </row>
        <row r="40">
          <cell r="A40" t="str">
            <v>DKK</v>
          </cell>
        </row>
        <row r="41">
          <cell r="A41" t="str">
            <v>DOP</v>
          </cell>
        </row>
        <row r="42">
          <cell r="A42" t="str">
            <v>DZD</v>
          </cell>
        </row>
        <row r="43">
          <cell r="A43" t="str">
            <v>EGP</v>
          </cell>
        </row>
        <row r="44">
          <cell r="A44" t="str">
            <v>ERN</v>
          </cell>
        </row>
        <row r="45">
          <cell r="A45" t="str">
            <v>ETB</v>
          </cell>
        </row>
        <row r="46">
          <cell r="A46" t="str">
            <v>EUR</v>
          </cell>
        </row>
        <row r="47">
          <cell r="A47" t="str">
            <v>FJD</v>
          </cell>
        </row>
        <row r="48">
          <cell r="A48" t="str">
            <v>FKP</v>
          </cell>
        </row>
        <row r="49">
          <cell r="A49" t="str">
            <v>GBP</v>
          </cell>
        </row>
        <row r="50">
          <cell r="A50" t="str">
            <v>GEL</v>
          </cell>
        </row>
        <row r="51">
          <cell r="A51" t="str">
            <v>GGP</v>
          </cell>
        </row>
        <row r="52">
          <cell r="A52" t="str">
            <v>GHS</v>
          </cell>
        </row>
        <row r="53">
          <cell r="A53" t="str">
            <v>GIP</v>
          </cell>
        </row>
        <row r="54">
          <cell r="A54" t="str">
            <v>GMD</v>
          </cell>
        </row>
        <row r="55">
          <cell r="A55" t="str">
            <v>GNF</v>
          </cell>
        </row>
        <row r="56">
          <cell r="A56" t="str">
            <v>GTQ</v>
          </cell>
        </row>
        <row r="57">
          <cell r="A57" t="str">
            <v>GYD</v>
          </cell>
        </row>
        <row r="58">
          <cell r="A58" t="str">
            <v>HKD</v>
          </cell>
        </row>
        <row r="59">
          <cell r="A59" t="str">
            <v>HNL</v>
          </cell>
        </row>
        <row r="60">
          <cell r="A60" t="str">
            <v>HRK</v>
          </cell>
        </row>
        <row r="61">
          <cell r="A61" t="str">
            <v>HTG</v>
          </cell>
        </row>
        <row r="62">
          <cell r="A62" t="str">
            <v>HUF</v>
          </cell>
        </row>
        <row r="63">
          <cell r="A63" t="str">
            <v>IDR</v>
          </cell>
        </row>
        <row r="64">
          <cell r="A64" t="str">
            <v>ILS</v>
          </cell>
        </row>
        <row r="65">
          <cell r="A65" t="str">
            <v>IMP</v>
          </cell>
        </row>
        <row r="66">
          <cell r="A66" t="str">
            <v>INR</v>
          </cell>
        </row>
        <row r="67">
          <cell r="A67" t="str">
            <v>IQD</v>
          </cell>
        </row>
        <row r="68">
          <cell r="A68" t="str">
            <v>IRR</v>
          </cell>
        </row>
        <row r="69">
          <cell r="A69" t="str">
            <v>ISK</v>
          </cell>
        </row>
        <row r="70">
          <cell r="A70" t="str">
            <v>JEP</v>
          </cell>
        </row>
        <row r="71">
          <cell r="A71" t="str">
            <v>JMD</v>
          </cell>
        </row>
        <row r="72">
          <cell r="A72" t="str">
            <v>JOD</v>
          </cell>
        </row>
        <row r="73">
          <cell r="A73" t="str">
            <v>JPY</v>
          </cell>
        </row>
        <row r="74">
          <cell r="A74" t="str">
            <v>KES</v>
          </cell>
        </row>
        <row r="75">
          <cell r="A75" t="str">
            <v>KGS</v>
          </cell>
        </row>
        <row r="76">
          <cell r="A76" t="str">
            <v>KHR</v>
          </cell>
        </row>
        <row r="77">
          <cell r="A77" t="str">
            <v>KMF</v>
          </cell>
        </row>
        <row r="78">
          <cell r="A78" t="str">
            <v>KPW</v>
          </cell>
        </row>
        <row r="79">
          <cell r="A79" t="str">
            <v>KRW</v>
          </cell>
        </row>
        <row r="80">
          <cell r="A80" t="str">
            <v>KWD</v>
          </cell>
        </row>
        <row r="81">
          <cell r="A81" t="str">
            <v>KYD</v>
          </cell>
        </row>
        <row r="82">
          <cell r="A82" t="str">
            <v>KZT</v>
          </cell>
        </row>
        <row r="83">
          <cell r="A83" t="str">
            <v>LAK</v>
          </cell>
        </row>
        <row r="84">
          <cell r="A84" t="str">
            <v>LBP</v>
          </cell>
        </row>
        <row r="85">
          <cell r="A85" t="str">
            <v>LKR</v>
          </cell>
        </row>
        <row r="86">
          <cell r="A86" t="str">
            <v>LRD</v>
          </cell>
        </row>
        <row r="87">
          <cell r="A87" t="str">
            <v>LSL</v>
          </cell>
        </row>
        <row r="88">
          <cell r="A88" t="str">
            <v>LTL</v>
          </cell>
        </row>
        <row r="89">
          <cell r="A89" t="str">
            <v>LVL</v>
          </cell>
        </row>
        <row r="90">
          <cell r="A90" t="str">
            <v>LYD</v>
          </cell>
        </row>
        <row r="91">
          <cell r="A91" t="str">
            <v>MAD</v>
          </cell>
        </row>
        <row r="92">
          <cell r="A92" t="str">
            <v>MDL</v>
          </cell>
        </row>
        <row r="93">
          <cell r="A93" t="str">
            <v>MGA</v>
          </cell>
        </row>
        <row r="94">
          <cell r="A94" t="str">
            <v>MKD</v>
          </cell>
        </row>
        <row r="95">
          <cell r="A95" t="str">
            <v>MMK</v>
          </cell>
        </row>
        <row r="96">
          <cell r="A96" t="str">
            <v>MNT</v>
          </cell>
        </row>
        <row r="97">
          <cell r="A97" t="str">
            <v>MOP</v>
          </cell>
        </row>
        <row r="98">
          <cell r="A98" t="str">
            <v>MRO</v>
          </cell>
        </row>
        <row r="99">
          <cell r="A99" t="str">
            <v>MUR</v>
          </cell>
        </row>
        <row r="100">
          <cell r="A100" t="str">
            <v>MVR</v>
          </cell>
        </row>
        <row r="101">
          <cell r="A101" t="str">
            <v>MWK</v>
          </cell>
        </row>
        <row r="102">
          <cell r="A102" t="str">
            <v>MXN</v>
          </cell>
        </row>
        <row r="103">
          <cell r="A103" t="str">
            <v>MYR</v>
          </cell>
        </row>
        <row r="104">
          <cell r="A104" t="str">
            <v>MZN</v>
          </cell>
        </row>
        <row r="105">
          <cell r="A105" t="str">
            <v>NAD</v>
          </cell>
        </row>
        <row r="106">
          <cell r="A106" t="str">
            <v>NGN</v>
          </cell>
        </row>
        <row r="107">
          <cell r="A107" t="str">
            <v>NIO</v>
          </cell>
        </row>
        <row r="108">
          <cell r="A108" t="str">
            <v>NOK</v>
          </cell>
        </row>
        <row r="109">
          <cell r="A109" t="str">
            <v>NPR</v>
          </cell>
        </row>
        <row r="110">
          <cell r="A110" t="str">
            <v>NZD</v>
          </cell>
        </row>
        <row r="111">
          <cell r="A111" t="str">
            <v>OMR</v>
          </cell>
        </row>
        <row r="112">
          <cell r="A112" t="str">
            <v>PAB</v>
          </cell>
        </row>
        <row r="113">
          <cell r="A113" t="str">
            <v>PEN</v>
          </cell>
        </row>
        <row r="114">
          <cell r="A114" t="str">
            <v>PGK</v>
          </cell>
        </row>
        <row r="115">
          <cell r="A115" t="str">
            <v>PHP</v>
          </cell>
        </row>
        <row r="116">
          <cell r="A116" t="str">
            <v>PKR</v>
          </cell>
        </row>
        <row r="117">
          <cell r="A117" t="str">
            <v>PLN</v>
          </cell>
        </row>
        <row r="118">
          <cell r="A118" t="str">
            <v>PYG</v>
          </cell>
        </row>
        <row r="119">
          <cell r="A119" t="str">
            <v>QAR</v>
          </cell>
        </row>
        <row r="120">
          <cell r="A120" t="str">
            <v>RON</v>
          </cell>
        </row>
        <row r="121">
          <cell r="A121" t="str">
            <v>RSD</v>
          </cell>
        </row>
        <row r="122">
          <cell r="A122" t="str">
            <v>RUB</v>
          </cell>
        </row>
        <row r="123">
          <cell r="A123" t="str">
            <v>RWF</v>
          </cell>
        </row>
        <row r="124">
          <cell r="A124" t="str">
            <v>SAR</v>
          </cell>
        </row>
        <row r="125">
          <cell r="A125" t="str">
            <v>SBD</v>
          </cell>
        </row>
        <row r="126">
          <cell r="A126" t="str">
            <v>SCR</v>
          </cell>
        </row>
        <row r="127">
          <cell r="A127" t="str">
            <v>SDG</v>
          </cell>
        </row>
        <row r="128">
          <cell r="A128" t="str">
            <v>SEK</v>
          </cell>
        </row>
        <row r="129">
          <cell r="A129" t="str">
            <v>SGD</v>
          </cell>
        </row>
        <row r="130">
          <cell r="A130" t="str">
            <v>SHP</v>
          </cell>
        </row>
        <row r="131">
          <cell r="A131" t="str">
            <v>SLL</v>
          </cell>
        </row>
        <row r="132">
          <cell r="A132" t="str">
            <v>SOS</v>
          </cell>
        </row>
        <row r="133">
          <cell r="A133" t="str">
            <v>SPL*</v>
          </cell>
        </row>
        <row r="134">
          <cell r="A134" t="str">
            <v>SRD</v>
          </cell>
        </row>
        <row r="135">
          <cell r="A135" t="str">
            <v>STD</v>
          </cell>
        </row>
        <row r="136">
          <cell r="A136" t="str">
            <v>SVC</v>
          </cell>
        </row>
        <row r="137">
          <cell r="A137" t="str">
            <v>SYP</v>
          </cell>
        </row>
        <row r="138">
          <cell r="A138" t="str">
            <v>SZL</v>
          </cell>
        </row>
        <row r="139">
          <cell r="A139" t="str">
            <v>THB</v>
          </cell>
        </row>
        <row r="140">
          <cell r="A140" t="str">
            <v>TJS</v>
          </cell>
        </row>
        <row r="141">
          <cell r="A141" t="str">
            <v>TMT</v>
          </cell>
        </row>
        <row r="142">
          <cell r="A142" t="str">
            <v>TND</v>
          </cell>
        </row>
        <row r="143">
          <cell r="A143" t="str">
            <v>TOP</v>
          </cell>
        </row>
        <row r="144">
          <cell r="A144" t="str">
            <v>TRY</v>
          </cell>
        </row>
        <row r="145">
          <cell r="A145" t="str">
            <v>TTD</v>
          </cell>
        </row>
        <row r="146">
          <cell r="A146" t="str">
            <v>TVD</v>
          </cell>
        </row>
        <row r="147">
          <cell r="A147" t="str">
            <v>TWD</v>
          </cell>
        </row>
        <row r="148">
          <cell r="A148" t="str">
            <v>TZS</v>
          </cell>
        </row>
        <row r="149">
          <cell r="A149" t="str">
            <v>UAH</v>
          </cell>
        </row>
        <row r="150">
          <cell r="A150" t="str">
            <v>UGX</v>
          </cell>
        </row>
        <row r="151">
          <cell r="A151" t="str">
            <v>USD</v>
          </cell>
        </row>
        <row r="152">
          <cell r="A152" t="str">
            <v>UYU</v>
          </cell>
        </row>
        <row r="153">
          <cell r="A153" t="str">
            <v>UZS</v>
          </cell>
        </row>
        <row r="154">
          <cell r="A154" t="str">
            <v>VEF</v>
          </cell>
        </row>
        <row r="155">
          <cell r="A155" t="str">
            <v>VND</v>
          </cell>
        </row>
        <row r="156">
          <cell r="A156" t="str">
            <v>VUV</v>
          </cell>
        </row>
        <row r="157">
          <cell r="A157" t="str">
            <v>WST</v>
          </cell>
        </row>
        <row r="158">
          <cell r="A158" t="str">
            <v>XAF</v>
          </cell>
        </row>
        <row r="159">
          <cell r="A159" t="str">
            <v>XCD</v>
          </cell>
        </row>
        <row r="160">
          <cell r="A160" t="str">
            <v>XDR</v>
          </cell>
        </row>
        <row r="161">
          <cell r="A161" t="str">
            <v>XOF</v>
          </cell>
        </row>
        <row r="162">
          <cell r="A162" t="str">
            <v>XPF</v>
          </cell>
        </row>
        <row r="163">
          <cell r="A163" t="str">
            <v>YER</v>
          </cell>
        </row>
        <row r="164">
          <cell r="A164" t="str">
            <v>ZAR</v>
          </cell>
        </row>
        <row r="165">
          <cell r="A165" t="str">
            <v>ZMK</v>
          </cell>
        </row>
        <row r="166">
          <cell r="A166" t="str">
            <v>ZWD</v>
          </cell>
        </row>
      </sheetData>
      <sheetData sheetId="65">
        <row r="3">
          <cell r="A3">
            <v>0</v>
          </cell>
        </row>
        <row r="4">
          <cell r="A4">
            <v>1</v>
          </cell>
        </row>
        <row r="8">
          <cell r="A8">
            <v>1</v>
          </cell>
          <cell r="B8">
            <v>0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</row>
        <row r="9">
          <cell r="A9">
            <v>2</v>
          </cell>
          <cell r="B9">
            <v>1</v>
          </cell>
          <cell r="C9">
            <v>2</v>
          </cell>
          <cell r="D9">
            <v>0</v>
          </cell>
          <cell r="E9">
            <v>0</v>
          </cell>
          <cell r="F9">
            <v>1</v>
          </cell>
        </row>
        <row r="10">
          <cell r="A10">
            <v>3</v>
          </cell>
          <cell r="B10">
            <v>2</v>
          </cell>
          <cell r="C10">
            <v>3</v>
          </cell>
          <cell r="F10">
            <v>2</v>
          </cell>
        </row>
        <row r="11">
          <cell r="A11">
            <v>4</v>
          </cell>
          <cell r="B11">
            <v>3</v>
          </cell>
          <cell r="C11">
            <v>4</v>
          </cell>
        </row>
        <row r="12">
          <cell r="A12">
            <v>5</v>
          </cell>
          <cell r="C12">
            <v>5</v>
          </cell>
        </row>
        <row r="13">
          <cell r="A13">
            <v>0</v>
          </cell>
          <cell r="C13">
            <v>6</v>
          </cell>
        </row>
        <row r="14">
          <cell r="C14">
            <v>7</v>
          </cell>
        </row>
        <row r="15">
          <cell r="C15">
            <v>8</v>
          </cell>
        </row>
      </sheetData>
      <sheetData sheetId="66"/>
      <sheetData sheetId="67"/>
      <sheetData sheetId="68">
        <row r="1">
          <cell r="C1" t="str">
            <v>აბაშა</v>
          </cell>
        </row>
        <row r="2">
          <cell r="C2" t="str">
            <v xml:space="preserve"> ადიგენი</v>
          </cell>
        </row>
        <row r="3">
          <cell r="C3" t="str">
            <v xml:space="preserve"> ამბროლაური</v>
          </cell>
        </row>
        <row r="4">
          <cell r="C4" t="str">
            <v xml:space="preserve"> ასპინძა</v>
          </cell>
        </row>
        <row r="5">
          <cell r="C5" t="str">
            <v xml:space="preserve"> ახალგორი</v>
          </cell>
        </row>
        <row r="6">
          <cell r="C6" t="str">
            <v xml:space="preserve"> ახალქალაქი</v>
          </cell>
        </row>
        <row r="7">
          <cell r="C7" t="str">
            <v xml:space="preserve"> ახალციხე</v>
          </cell>
        </row>
        <row r="8">
          <cell r="C8" t="str">
            <v xml:space="preserve"> ახმეტა</v>
          </cell>
        </row>
        <row r="9">
          <cell r="C9" t="str">
            <v xml:space="preserve"> ბათუმი</v>
          </cell>
        </row>
        <row r="10">
          <cell r="C10" t="str">
            <v xml:space="preserve"> ბაკურიანი</v>
          </cell>
        </row>
        <row r="11">
          <cell r="C11" t="str">
            <v xml:space="preserve"> ბაღდათი</v>
          </cell>
        </row>
        <row r="12">
          <cell r="C12" t="str">
            <v xml:space="preserve"> ბოლნისი</v>
          </cell>
        </row>
        <row r="13">
          <cell r="C13" t="str">
            <v xml:space="preserve"> ბორჯომი</v>
          </cell>
        </row>
        <row r="14">
          <cell r="C14" t="str">
            <v xml:space="preserve"> გაგრა</v>
          </cell>
        </row>
        <row r="15">
          <cell r="C15" t="str">
            <v xml:space="preserve"> გალი</v>
          </cell>
        </row>
        <row r="16">
          <cell r="C16" t="str">
            <v xml:space="preserve"> გარდაბანი</v>
          </cell>
        </row>
        <row r="17">
          <cell r="C17" t="str">
            <v xml:space="preserve"> გორი</v>
          </cell>
        </row>
        <row r="18">
          <cell r="C18" t="str">
            <v xml:space="preserve"> გუდაუთა</v>
          </cell>
        </row>
        <row r="19">
          <cell r="C19" t="str">
            <v xml:space="preserve"> გუდაური</v>
          </cell>
        </row>
        <row r="20">
          <cell r="C20" t="str">
            <v xml:space="preserve"> გულრიფში</v>
          </cell>
        </row>
        <row r="21">
          <cell r="C21" t="str">
            <v xml:space="preserve"> გურჯაანი</v>
          </cell>
        </row>
        <row r="22">
          <cell r="C22" t="str">
            <v xml:space="preserve"> დედოფლის წყარო</v>
          </cell>
        </row>
        <row r="23">
          <cell r="C23" t="str">
            <v xml:space="preserve">  დმანისი</v>
          </cell>
        </row>
        <row r="24">
          <cell r="C24" t="str">
            <v xml:space="preserve"> დუშეთი</v>
          </cell>
        </row>
        <row r="25">
          <cell r="C25" t="str">
            <v xml:space="preserve"> ვაზისუბანი</v>
          </cell>
        </row>
        <row r="26">
          <cell r="C26" t="str">
            <v xml:space="preserve"> ვანი</v>
          </cell>
        </row>
        <row r="27">
          <cell r="C27" t="str">
            <v xml:space="preserve"> ვეჯინი</v>
          </cell>
        </row>
        <row r="28">
          <cell r="C28" t="str">
            <v xml:space="preserve"> ზესტაფონი</v>
          </cell>
        </row>
        <row r="29">
          <cell r="C29" t="str">
            <v xml:space="preserve"> ზნაური</v>
          </cell>
        </row>
        <row r="30">
          <cell r="C30" t="str">
            <v xml:space="preserve"> ზუგდიდი</v>
          </cell>
        </row>
        <row r="31">
          <cell r="C31" t="str">
            <v xml:space="preserve"> თბილისი</v>
          </cell>
        </row>
        <row r="32">
          <cell r="C32" t="str">
            <v xml:space="preserve"> თეთრიწყარო</v>
          </cell>
        </row>
        <row r="33">
          <cell r="C33" t="str">
            <v xml:space="preserve"> თელავი</v>
          </cell>
        </row>
        <row r="34">
          <cell r="C34" t="str">
            <v xml:space="preserve"> თერჯოლა</v>
          </cell>
        </row>
        <row r="35">
          <cell r="C35" t="str">
            <v xml:space="preserve"> თიანეთი</v>
          </cell>
        </row>
        <row r="36">
          <cell r="C36" t="str">
            <v xml:space="preserve"> კარდენახი</v>
          </cell>
        </row>
        <row r="37">
          <cell r="C37" t="str">
            <v xml:space="preserve"> კასპი</v>
          </cell>
        </row>
        <row r="38">
          <cell r="C38" t="str">
            <v xml:space="preserve"> კაჭრეთი</v>
          </cell>
        </row>
        <row r="39">
          <cell r="C39" t="str">
            <v xml:space="preserve"> ლაგოდეხი</v>
          </cell>
        </row>
        <row r="40">
          <cell r="C40" t="str">
            <v xml:space="preserve"> ლანჩხუთი</v>
          </cell>
        </row>
        <row r="41">
          <cell r="C41" t="str">
            <v xml:space="preserve"> ლენტეხი</v>
          </cell>
        </row>
        <row r="42">
          <cell r="C42" t="str">
            <v xml:space="preserve"> მარნეული</v>
          </cell>
        </row>
        <row r="43">
          <cell r="C43" t="str">
            <v xml:space="preserve"> მარტვილი</v>
          </cell>
        </row>
        <row r="44">
          <cell r="C44" t="str">
            <v xml:space="preserve"> მესტია</v>
          </cell>
        </row>
        <row r="45">
          <cell r="C45" t="str">
            <v xml:space="preserve"> მცხეთა</v>
          </cell>
        </row>
        <row r="46">
          <cell r="C46" t="str">
            <v xml:space="preserve"> ნინოწმინდა</v>
          </cell>
        </row>
        <row r="47">
          <cell r="C47" t="str">
            <v xml:space="preserve"> ოზურგეთი</v>
          </cell>
        </row>
        <row r="48">
          <cell r="C48" t="str">
            <v xml:space="preserve"> ონი</v>
          </cell>
        </row>
        <row r="49">
          <cell r="C49" t="str">
            <v xml:space="preserve"> რუსთავი</v>
          </cell>
        </row>
        <row r="50">
          <cell r="C50" t="str">
            <v xml:space="preserve"> საჩხერე</v>
          </cell>
        </row>
        <row r="51">
          <cell r="C51" t="str">
            <v xml:space="preserve"> საგარეჯო</v>
          </cell>
        </row>
        <row r="52">
          <cell r="C52" t="str">
            <v xml:space="preserve"> სამტრედია</v>
          </cell>
        </row>
        <row r="53">
          <cell r="C53" t="str">
            <v xml:space="preserve"> სენაკი</v>
          </cell>
        </row>
        <row r="54">
          <cell r="C54" t="str">
            <v xml:space="preserve"> სიღნაღი</v>
          </cell>
        </row>
        <row r="55">
          <cell r="C55" t="str">
            <v xml:space="preserve"> სოხუმი</v>
          </cell>
        </row>
        <row r="56">
          <cell r="C56" t="str">
            <v xml:space="preserve"> სურამი</v>
          </cell>
        </row>
        <row r="57">
          <cell r="C57" t="str">
            <v xml:space="preserve"> ტყვარჩელი</v>
          </cell>
        </row>
        <row r="58">
          <cell r="C58" t="str">
            <v xml:space="preserve"> ტყიბული</v>
          </cell>
        </row>
        <row r="59">
          <cell r="C59" t="str">
            <v xml:space="preserve"> ფოთი</v>
          </cell>
        </row>
        <row r="60">
          <cell r="C60" t="str">
            <v xml:space="preserve"> ქარელი</v>
          </cell>
        </row>
        <row r="61">
          <cell r="C61" t="str">
            <v xml:space="preserve"> ქედა</v>
          </cell>
        </row>
        <row r="62">
          <cell r="C62" t="str">
            <v xml:space="preserve"> ქობულეთი</v>
          </cell>
        </row>
        <row r="63">
          <cell r="C63" t="str">
            <v xml:space="preserve"> ქუთაისი</v>
          </cell>
        </row>
        <row r="64">
          <cell r="C64" t="str">
            <v xml:space="preserve"> ყაზბეგი</v>
          </cell>
        </row>
        <row r="65">
          <cell r="C65" t="str">
            <v xml:space="preserve"> ყვარელი</v>
          </cell>
        </row>
        <row r="66">
          <cell r="C66" t="str">
            <v xml:space="preserve"> ყორნისი</v>
          </cell>
        </row>
        <row r="67">
          <cell r="C67" t="str">
            <v xml:space="preserve"> შუახევი</v>
          </cell>
        </row>
        <row r="68">
          <cell r="C68" t="str">
            <v xml:space="preserve"> ჩოხატაური</v>
          </cell>
        </row>
        <row r="69">
          <cell r="C69" t="str">
            <v xml:space="preserve"> ჩხოროწყუ</v>
          </cell>
        </row>
        <row r="70">
          <cell r="C70" t="str">
            <v xml:space="preserve"> ცაგერი</v>
          </cell>
        </row>
        <row r="71">
          <cell r="C71" t="str">
            <v xml:space="preserve"> ცხინვალი</v>
          </cell>
        </row>
        <row r="72">
          <cell r="C72" t="str">
            <v xml:space="preserve"> წალენჯიხა</v>
          </cell>
        </row>
        <row r="73">
          <cell r="C73" t="str">
            <v xml:space="preserve"> წალკა</v>
          </cell>
        </row>
        <row r="74">
          <cell r="C74" t="str">
            <v xml:space="preserve"> წინანდალი</v>
          </cell>
        </row>
        <row r="75">
          <cell r="C75" t="str">
            <v xml:space="preserve"> წყალტუბო</v>
          </cell>
        </row>
        <row r="76">
          <cell r="C76" t="str">
            <v xml:space="preserve"> ჭიათურა</v>
          </cell>
        </row>
        <row r="77">
          <cell r="C77" t="str">
            <v xml:space="preserve"> ხარაგაული</v>
          </cell>
        </row>
        <row r="78">
          <cell r="C78" t="str">
            <v xml:space="preserve"> ხაშური</v>
          </cell>
        </row>
        <row r="79">
          <cell r="C79" t="str">
            <v xml:space="preserve"> ხელვაჩაური</v>
          </cell>
        </row>
        <row r="80">
          <cell r="C80" t="str">
            <v xml:space="preserve"> ხობი</v>
          </cell>
        </row>
        <row r="81">
          <cell r="C81" t="str">
            <v xml:space="preserve"> ხონი</v>
          </cell>
        </row>
        <row r="82">
          <cell r="C82" t="str">
            <v xml:space="preserve"> ხულო</v>
          </cell>
        </row>
        <row r="83">
          <cell r="C83" t="str">
            <v xml:space="preserve"> ჯავა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tabSelected="1" zoomScaleNormal="100" workbookViewId="0">
      <selection activeCell="B1" sqref="B1"/>
    </sheetView>
  </sheetViews>
  <sheetFormatPr defaultRowHeight="15" x14ac:dyDescent="0.25"/>
  <cols>
    <col min="1" max="1" width="10.28515625" style="19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2" customFormat="1" ht="65.25" customHeight="1" x14ac:dyDescent="0.3">
      <c r="A6" s="541" t="s">
        <v>9</v>
      </c>
      <c r="B6" s="542"/>
      <c r="C6" s="542"/>
    </row>
    <row r="7" spans="1:3" x14ac:dyDescent="0.25">
      <c r="A7" s="13" t="s">
        <v>10</v>
      </c>
      <c r="B7" s="2" t="s">
        <v>11</v>
      </c>
    </row>
    <row r="8" spans="1:3" x14ac:dyDescent="0.25">
      <c r="A8" s="1">
        <v>1</v>
      </c>
      <c r="B8" s="11" t="s">
        <v>12</v>
      </c>
    </row>
    <row r="9" spans="1:3" x14ac:dyDescent="0.25">
      <c r="A9" s="1">
        <v>2</v>
      </c>
      <c r="B9" s="11" t="s">
        <v>13</v>
      </c>
    </row>
    <row r="10" spans="1:3" x14ac:dyDescent="0.25">
      <c r="A10" s="1">
        <v>3</v>
      </c>
      <c r="B10" s="11" t="s">
        <v>14</v>
      </c>
    </row>
    <row r="11" spans="1:3" x14ac:dyDescent="0.25">
      <c r="A11" s="1">
        <v>4</v>
      </c>
      <c r="B11" s="11" t="s">
        <v>15</v>
      </c>
      <c r="C11" s="14"/>
    </row>
    <row r="12" spans="1:3" x14ac:dyDescent="0.25">
      <c r="A12" s="1">
        <v>5</v>
      </c>
      <c r="B12" s="11" t="s">
        <v>16</v>
      </c>
    </row>
    <row r="13" spans="1:3" x14ac:dyDescent="0.25">
      <c r="A13" s="1">
        <v>6</v>
      </c>
      <c r="B13" s="11" t="s">
        <v>17</v>
      </c>
    </row>
    <row r="14" spans="1:3" x14ac:dyDescent="0.25">
      <c r="A14" s="1">
        <v>7</v>
      </c>
      <c r="B14" s="11" t="s">
        <v>18</v>
      </c>
    </row>
    <row r="15" spans="1:3" x14ac:dyDescent="0.25">
      <c r="A15" s="1">
        <v>8</v>
      </c>
      <c r="B15" s="11" t="s">
        <v>19</v>
      </c>
    </row>
    <row r="16" spans="1:3" x14ac:dyDescent="0.25">
      <c r="A16" s="1">
        <v>9</v>
      </c>
      <c r="B16" s="11" t="s">
        <v>20</v>
      </c>
    </row>
    <row r="17" spans="1:2" x14ac:dyDescent="0.25">
      <c r="A17" s="15" t="s">
        <v>21</v>
      </c>
      <c r="B17" s="11" t="s">
        <v>22</v>
      </c>
    </row>
    <row r="18" spans="1:2" x14ac:dyDescent="0.25">
      <c r="A18" s="1">
        <v>10</v>
      </c>
      <c r="B18" s="11" t="s">
        <v>23</v>
      </c>
    </row>
    <row r="19" spans="1:2" x14ac:dyDescent="0.25">
      <c r="A19" s="1">
        <v>11</v>
      </c>
      <c r="B19" s="11" t="s">
        <v>24</v>
      </c>
    </row>
    <row r="20" spans="1:2" x14ac:dyDescent="0.25">
      <c r="A20" s="1">
        <v>12</v>
      </c>
      <c r="B20" s="11" t="s">
        <v>25</v>
      </c>
    </row>
    <row r="21" spans="1:2" x14ac:dyDescent="0.25">
      <c r="A21" s="1">
        <v>13</v>
      </c>
      <c r="B21" s="11" t="s">
        <v>26</v>
      </c>
    </row>
    <row r="22" spans="1:2" x14ac:dyDescent="0.25">
      <c r="A22" s="1">
        <v>14</v>
      </c>
      <c r="B22" s="11" t="s">
        <v>27</v>
      </c>
    </row>
    <row r="23" spans="1:2" x14ac:dyDescent="0.25">
      <c r="A23" s="16">
        <v>15</v>
      </c>
      <c r="B23" s="11" t="s">
        <v>28</v>
      </c>
    </row>
    <row r="24" spans="1:2" x14ac:dyDescent="0.25">
      <c r="A24" s="16">
        <v>15.1</v>
      </c>
      <c r="B24" s="11" t="s">
        <v>29</v>
      </c>
    </row>
    <row r="25" spans="1:2" x14ac:dyDescent="0.25">
      <c r="A25" s="17"/>
      <c r="B25" s="18"/>
    </row>
    <row r="26" spans="1:2" x14ac:dyDescent="0.25">
      <c r="A26" s="17"/>
      <c r="B26" s="18"/>
    </row>
  </sheetData>
  <mergeCells count="1">
    <mergeCell ref="A6:C6"/>
  </mergeCells>
  <hyperlinks>
    <hyperlink ref="C5" r:id="rId1"/>
    <hyperlink ref="B24" location="'15.1 LRE'!A1" display="Leverage Ratio"/>
    <hyperlink ref="B8" location="'1. key ratiosE  '!A1" display="Key ratios"/>
    <hyperlink ref="B9" location="'2.RCE '!A1" display="Balance Sheet"/>
    <hyperlink ref="B10" location="'3.PLE '!A1" display="Income statement"/>
    <hyperlink ref="B11" location="'4. Off-BalanceE '!A1" display="Off-balance sheet"/>
    <hyperlink ref="B12" location="'5. RWAE  '!A1" display="Risk-Weighted Assets (RWA)"/>
    <hyperlink ref="B13" location="'6. Administrators-shareholdersE'!A1" display="Information about supervisory board, senior management and shareholders"/>
    <hyperlink ref="B14" location="'7. LI1E '!A1" display="Linkages between financial statement assets and  balance sheet items subject to credit risk weighting"/>
    <hyperlink ref="B15" location="'8. LI2E'!A1" display="Differences between carrying values of balance sheet items and exposure amounts subject to credit risk weighting"/>
    <hyperlink ref="B16" location="'9.CapitalE'!A1" display="Regulatory Capital"/>
    <hyperlink ref="B17" location="'9.1. Capital RequirementsE'!A1" display="Capital Adequacy Requirements"/>
    <hyperlink ref="B18" location="'10. CC2E'!A1" display="Reconciliation of regulatory capital to balance sheet "/>
    <hyperlink ref="B19" location="'11. CRWA E'!A1" display="Credit risk weighted exposures"/>
    <hyperlink ref="B20" location="'12. CRME'!A1" display="Credit risk mitigation"/>
    <hyperlink ref="B21" location="'13. CRME E'!A1" display="Standardized approach - effect of credit risk mitigation"/>
    <hyperlink ref="B22" location="'14. LCRE'!A1" display="Liquidity Coverage Ratio"/>
    <hyperlink ref="B23" location="'15. CCR E'!A1" display="Counterparty credit risk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zoomScale="90" zoomScaleNormal="90" workbookViewId="0">
      <pane xSplit="1" ySplit="5" topLeftCell="B20" activePane="bottomRight" state="frozen"/>
      <selection activeCell="B10" sqref="B10"/>
      <selection pane="topRight" activeCell="B10" sqref="B10"/>
      <selection pane="bottomLeft" activeCell="B10" sqref="B10"/>
      <selection pane="bottomRight" activeCell="C1" sqref="C1"/>
    </sheetView>
  </sheetViews>
  <sheetFormatPr defaultColWidth="9.140625" defaultRowHeight="12.75" x14ac:dyDescent="0.2"/>
  <cols>
    <col min="1" max="1" width="9.5703125" style="275" bestFit="1" customWidth="1"/>
    <col min="2" max="2" width="132.42578125" style="77" customWidth="1"/>
    <col min="3" max="3" width="18.42578125" style="77" customWidth="1"/>
    <col min="4" max="16384" width="9.140625" style="77"/>
  </cols>
  <sheetData>
    <row r="1" spans="1:3" x14ac:dyDescent="0.2">
      <c r="A1" s="76" t="s">
        <v>30</v>
      </c>
      <c r="B1" s="21" t="str">
        <f>Info!C2</f>
        <v>Terabank</v>
      </c>
    </row>
    <row r="2" spans="1:3" s="250" customFormat="1" ht="15.75" customHeight="1" x14ac:dyDescent="0.2">
      <c r="A2" s="250" t="s">
        <v>31</v>
      </c>
      <c r="B2" s="22">
        <v>44104</v>
      </c>
    </row>
    <row r="3" spans="1:3" s="250" customFormat="1" ht="15.75" customHeight="1" x14ac:dyDescent="0.2"/>
    <row r="4" spans="1:3" ht="13.5" thickBot="1" x14ac:dyDescent="0.25">
      <c r="A4" s="275" t="s">
        <v>277</v>
      </c>
      <c r="B4" s="276" t="s">
        <v>278</v>
      </c>
    </row>
    <row r="5" spans="1:3" x14ac:dyDescent="0.2">
      <c r="A5" s="277" t="s">
        <v>34</v>
      </c>
      <c r="B5" s="278"/>
      <c r="C5" s="279" t="s">
        <v>69</v>
      </c>
    </row>
    <row r="6" spans="1:3" x14ac:dyDescent="0.2">
      <c r="A6" s="280">
        <v>1</v>
      </c>
      <c r="B6" s="281" t="s">
        <v>279</v>
      </c>
      <c r="C6" s="282">
        <f>SUM(C7:C11)</f>
        <v>124268381.58999997</v>
      </c>
    </row>
    <row r="7" spans="1:3" x14ac:dyDescent="0.2">
      <c r="A7" s="280">
        <v>2</v>
      </c>
      <c r="B7" s="283" t="s">
        <v>280</v>
      </c>
      <c r="C7" s="284">
        <v>121372000.00000001</v>
      </c>
    </row>
    <row r="8" spans="1:3" x14ac:dyDescent="0.2">
      <c r="A8" s="280">
        <v>3</v>
      </c>
      <c r="B8" s="285" t="s">
        <v>281</v>
      </c>
      <c r="C8" s="284">
        <v>0</v>
      </c>
    </row>
    <row r="9" spans="1:3" x14ac:dyDescent="0.2">
      <c r="A9" s="280">
        <v>4</v>
      </c>
      <c r="B9" s="285" t="s">
        <v>282</v>
      </c>
      <c r="C9" s="284">
        <v>0</v>
      </c>
    </row>
    <row r="10" spans="1:3" x14ac:dyDescent="0.2">
      <c r="A10" s="280">
        <v>5</v>
      </c>
      <c r="B10" s="285" t="s">
        <v>283</v>
      </c>
      <c r="C10" s="284">
        <v>0</v>
      </c>
    </row>
    <row r="11" spans="1:3" x14ac:dyDescent="0.2">
      <c r="A11" s="280">
        <v>6</v>
      </c>
      <c r="B11" s="286" t="s">
        <v>284</v>
      </c>
      <c r="C11" s="284">
        <v>2896381.5899999589</v>
      </c>
    </row>
    <row r="12" spans="1:3" s="288" customFormat="1" x14ac:dyDescent="0.2">
      <c r="A12" s="280">
        <v>7</v>
      </c>
      <c r="B12" s="281" t="s">
        <v>285</v>
      </c>
      <c r="C12" s="287">
        <f>SUM(C13:C27)</f>
        <v>23240049</v>
      </c>
    </row>
    <row r="13" spans="1:3" s="288" customFormat="1" x14ac:dyDescent="0.2">
      <c r="A13" s="280">
        <v>8</v>
      </c>
      <c r="B13" s="289" t="s">
        <v>286</v>
      </c>
      <c r="C13" s="290">
        <v>0</v>
      </c>
    </row>
    <row r="14" spans="1:3" s="288" customFormat="1" ht="25.5" x14ac:dyDescent="0.2">
      <c r="A14" s="280">
        <v>9</v>
      </c>
      <c r="B14" s="291" t="s">
        <v>287</v>
      </c>
      <c r="C14" s="290">
        <v>0</v>
      </c>
    </row>
    <row r="15" spans="1:3" s="288" customFormat="1" x14ac:dyDescent="0.2">
      <c r="A15" s="280">
        <v>10</v>
      </c>
      <c r="B15" s="292" t="s">
        <v>288</v>
      </c>
      <c r="C15" s="290">
        <v>23240049</v>
      </c>
    </row>
    <row r="16" spans="1:3" s="288" customFormat="1" x14ac:dyDescent="0.2">
      <c r="A16" s="280">
        <v>11</v>
      </c>
      <c r="B16" s="293" t="s">
        <v>289</v>
      </c>
      <c r="C16" s="290">
        <v>0</v>
      </c>
    </row>
    <row r="17" spans="1:3" s="288" customFormat="1" x14ac:dyDescent="0.2">
      <c r="A17" s="280">
        <v>12</v>
      </c>
      <c r="B17" s="292" t="s">
        <v>290</v>
      </c>
      <c r="C17" s="290">
        <v>0</v>
      </c>
    </row>
    <row r="18" spans="1:3" s="288" customFormat="1" x14ac:dyDescent="0.2">
      <c r="A18" s="280">
        <v>13</v>
      </c>
      <c r="B18" s="292" t="s">
        <v>291</v>
      </c>
      <c r="C18" s="290">
        <v>0</v>
      </c>
    </row>
    <row r="19" spans="1:3" s="288" customFormat="1" x14ac:dyDescent="0.2">
      <c r="A19" s="280">
        <v>14</v>
      </c>
      <c r="B19" s="292" t="s">
        <v>292</v>
      </c>
      <c r="C19" s="290">
        <v>0</v>
      </c>
    </row>
    <row r="20" spans="1:3" s="288" customFormat="1" x14ac:dyDescent="0.2">
      <c r="A20" s="280">
        <v>15</v>
      </c>
      <c r="B20" s="292" t="s">
        <v>293</v>
      </c>
      <c r="C20" s="290">
        <v>0</v>
      </c>
    </row>
    <row r="21" spans="1:3" s="288" customFormat="1" ht="25.5" x14ac:dyDescent="0.2">
      <c r="A21" s="280">
        <v>16</v>
      </c>
      <c r="B21" s="291" t="s">
        <v>294</v>
      </c>
      <c r="C21" s="290">
        <v>0</v>
      </c>
    </row>
    <row r="22" spans="1:3" s="288" customFormat="1" x14ac:dyDescent="0.2">
      <c r="A22" s="280">
        <v>17</v>
      </c>
      <c r="B22" s="294" t="s">
        <v>295</v>
      </c>
      <c r="C22" s="290">
        <v>0</v>
      </c>
    </row>
    <row r="23" spans="1:3" s="288" customFormat="1" x14ac:dyDescent="0.2">
      <c r="A23" s="280">
        <v>18</v>
      </c>
      <c r="B23" s="291" t="s">
        <v>296</v>
      </c>
      <c r="C23" s="290">
        <v>0</v>
      </c>
    </row>
    <row r="24" spans="1:3" s="288" customFormat="1" ht="25.5" x14ac:dyDescent="0.2">
      <c r="A24" s="280">
        <v>19</v>
      </c>
      <c r="B24" s="291" t="s">
        <v>297</v>
      </c>
      <c r="C24" s="290">
        <v>0</v>
      </c>
    </row>
    <row r="25" spans="1:3" s="288" customFormat="1" x14ac:dyDescent="0.2">
      <c r="A25" s="280">
        <v>20</v>
      </c>
      <c r="B25" s="295" t="s">
        <v>298</v>
      </c>
      <c r="C25" s="290">
        <v>0</v>
      </c>
    </row>
    <row r="26" spans="1:3" s="288" customFormat="1" x14ac:dyDescent="0.2">
      <c r="A26" s="280">
        <v>21</v>
      </c>
      <c r="B26" s="295" t="s">
        <v>299</v>
      </c>
      <c r="C26" s="290">
        <v>0</v>
      </c>
    </row>
    <row r="27" spans="1:3" s="288" customFormat="1" x14ac:dyDescent="0.2">
      <c r="A27" s="280">
        <v>22</v>
      </c>
      <c r="B27" s="295" t="s">
        <v>300</v>
      </c>
      <c r="C27" s="290">
        <v>0</v>
      </c>
    </row>
    <row r="28" spans="1:3" s="288" customFormat="1" x14ac:dyDescent="0.2">
      <c r="A28" s="280">
        <v>23</v>
      </c>
      <c r="B28" s="296" t="s">
        <v>301</v>
      </c>
      <c r="C28" s="287">
        <f>C6-C12</f>
        <v>101028332.58999997</v>
      </c>
    </row>
    <row r="29" spans="1:3" s="288" customFormat="1" x14ac:dyDescent="0.2">
      <c r="A29" s="297"/>
      <c r="B29" s="298"/>
      <c r="C29" s="290"/>
    </row>
    <row r="30" spans="1:3" s="288" customFormat="1" x14ac:dyDescent="0.2">
      <c r="A30" s="297">
        <v>24</v>
      </c>
      <c r="B30" s="296" t="s">
        <v>302</v>
      </c>
      <c r="C30" s="287">
        <f>C31+C34</f>
        <v>0</v>
      </c>
    </row>
    <row r="31" spans="1:3" s="288" customFormat="1" x14ac:dyDescent="0.2">
      <c r="A31" s="297">
        <v>25</v>
      </c>
      <c r="B31" s="285" t="s">
        <v>303</v>
      </c>
      <c r="C31" s="299">
        <f>C32+C33</f>
        <v>0</v>
      </c>
    </row>
    <row r="32" spans="1:3" s="288" customFormat="1" x14ac:dyDescent="0.2">
      <c r="A32" s="297">
        <v>26</v>
      </c>
      <c r="B32" s="300" t="s">
        <v>304</v>
      </c>
      <c r="C32" s="290">
        <v>0</v>
      </c>
    </row>
    <row r="33" spans="1:3" s="288" customFormat="1" x14ac:dyDescent="0.2">
      <c r="A33" s="297">
        <v>27</v>
      </c>
      <c r="B33" s="300" t="s">
        <v>305</v>
      </c>
      <c r="C33" s="290">
        <v>0</v>
      </c>
    </row>
    <row r="34" spans="1:3" s="288" customFormat="1" x14ac:dyDescent="0.2">
      <c r="A34" s="297">
        <v>28</v>
      </c>
      <c r="B34" s="285" t="s">
        <v>306</v>
      </c>
      <c r="C34" s="290">
        <v>0</v>
      </c>
    </row>
    <row r="35" spans="1:3" s="288" customFormat="1" x14ac:dyDescent="0.2">
      <c r="A35" s="297">
        <v>29</v>
      </c>
      <c r="B35" s="296" t="s">
        <v>307</v>
      </c>
      <c r="C35" s="287">
        <f>SUM(C36:C40)</f>
        <v>0</v>
      </c>
    </row>
    <row r="36" spans="1:3" s="288" customFormat="1" x14ac:dyDescent="0.2">
      <c r="A36" s="297">
        <v>30</v>
      </c>
      <c r="B36" s="291" t="s">
        <v>308</v>
      </c>
      <c r="C36" s="290">
        <v>0</v>
      </c>
    </row>
    <row r="37" spans="1:3" s="288" customFormat="1" x14ac:dyDescent="0.2">
      <c r="A37" s="297">
        <v>31</v>
      </c>
      <c r="B37" s="292" t="s">
        <v>309</v>
      </c>
      <c r="C37" s="290">
        <v>0</v>
      </c>
    </row>
    <row r="38" spans="1:3" s="288" customFormat="1" ht="25.5" x14ac:dyDescent="0.2">
      <c r="A38" s="297">
        <v>32</v>
      </c>
      <c r="B38" s="291" t="s">
        <v>310</v>
      </c>
      <c r="C38" s="290">
        <v>0</v>
      </c>
    </row>
    <row r="39" spans="1:3" s="288" customFormat="1" ht="25.5" x14ac:dyDescent="0.2">
      <c r="A39" s="297">
        <v>33</v>
      </c>
      <c r="B39" s="291" t="s">
        <v>297</v>
      </c>
      <c r="C39" s="290">
        <v>0</v>
      </c>
    </row>
    <row r="40" spans="1:3" s="288" customFormat="1" x14ac:dyDescent="0.2">
      <c r="A40" s="297">
        <v>34</v>
      </c>
      <c r="B40" s="295" t="s">
        <v>311</v>
      </c>
      <c r="C40" s="290">
        <v>0</v>
      </c>
    </row>
    <row r="41" spans="1:3" s="288" customFormat="1" x14ac:dyDescent="0.2">
      <c r="A41" s="297">
        <v>35</v>
      </c>
      <c r="B41" s="296" t="s">
        <v>312</v>
      </c>
      <c r="C41" s="287">
        <f>C30-C35</f>
        <v>0</v>
      </c>
    </row>
    <row r="42" spans="1:3" s="288" customFormat="1" x14ac:dyDescent="0.2">
      <c r="A42" s="297"/>
      <c r="B42" s="298"/>
      <c r="C42" s="290"/>
    </row>
    <row r="43" spans="1:3" s="288" customFormat="1" x14ac:dyDescent="0.2">
      <c r="A43" s="297">
        <v>36</v>
      </c>
      <c r="B43" s="301" t="s">
        <v>313</v>
      </c>
      <c r="C43" s="287">
        <f>SUM(C44:C46)</f>
        <v>60109260.303365625</v>
      </c>
    </row>
    <row r="44" spans="1:3" s="288" customFormat="1" x14ac:dyDescent="0.2">
      <c r="A44" s="297">
        <v>37</v>
      </c>
      <c r="B44" s="285" t="s">
        <v>314</v>
      </c>
      <c r="C44" s="290">
        <v>48412201.57</v>
      </c>
    </row>
    <row r="45" spans="1:3" s="288" customFormat="1" x14ac:dyDescent="0.2">
      <c r="A45" s="297">
        <v>38</v>
      </c>
      <c r="B45" s="285" t="s">
        <v>315</v>
      </c>
      <c r="C45" s="290">
        <v>0</v>
      </c>
    </row>
    <row r="46" spans="1:3" s="288" customFormat="1" x14ac:dyDescent="0.2">
      <c r="A46" s="297">
        <v>39</v>
      </c>
      <c r="B46" s="285" t="s">
        <v>316</v>
      </c>
      <c r="C46" s="290">
        <v>11697058.733365625</v>
      </c>
    </row>
    <row r="47" spans="1:3" s="288" customFormat="1" x14ac:dyDescent="0.2">
      <c r="A47" s="297">
        <v>40</v>
      </c>
      <c r="B47" s="301" t="s">
        <v>317</v>
      </c>
      <c r="C47" s="287">
        <f>SUM(C48:C51)</f>
        <v>0</v>
      </c>
    </row>
    <row r="48" spans="1:3" s="288" customFormat="1" x14ac:dyDescent="0.2">
      <c r="A48" s="297">
        <v>41</v>
      </c>
      <c r="B48" s="291" t="s">
        <v>318</v>
      </c>
      <c r="C48" s="290">
        <v>0</v>
      </c>
    </row>
    <row r="49" spans="1:3" s="288" customFormat="1" x14ac:dyDescent="0.2">
      <c r="A49" s="297">
        <v>42</v>
      </c>
      <c r="B49" s="292" t="s">
        <v>319</v>
      </c>
      <c r="C49" s="290">
        <v>0</v>
      </c>
    </row>
    <row r="50" spans="1:3" s="288" customFormat="1" x14ac:dyDescent="0.2">
      <c r="A50" s="297">
        <v>43</v>
      </c>
      <c r="B50" s="291" t="s">
        <v>320</v>
      </c>
      <c r="C50" s="290">
        <v>0</v>
      </c>
    </row>
    <row r="51" spans="1:3" s="288" customFormat="1" ht="25.5" x14ac:dyDescent="0.2">
      <c r="A51" s="297">
        <v>44</v>
      </c>
      <c r="B51" s="291" t="s">
        <v>297</v>
      </c>
      <c r="C51" s="290">
        <v>0</v>
      </c>
    </row>
    <row r="52" spans="1:3" s="288" customFormat="1" ht="13.5" thickBot="1" x14ac:dyDescent="0.25">
      <c r="A52" s="302">
        <v>45</v>
      </c>
      <c r="B52" s="303" t="s">
        <v>321</v>
      </c>
      <c r="C52" s="304">
        <f>C43-C47</f>
        <v>60109260.303365625</v>
      </c>
    </row>
    <row r="55" spans="1:3" x14ac:dyDescent="0.2">
      <c r="B55" s="77" t="s">
        <v>322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23"/>
  <sheetViews>
    <sheetView topLeftCell="A5" zoomScaleNormal="100" workbookViewId="0">
      <selection activeCell="B5" sqref="B5"/>
    </sheetView>
  </sheetViews>
  <sheetFormatPr defaultColWidth="9.140625" defaultRowHeight="12.75" x14ac:dyDescent="0.2"/>
  <cols>
    <col min="1" max="1" width="9.42578125" style="19" bestFit="1" customWidth="1"/>
    <col min="2" max="2" width="59" style="19" customWidth="1"/>
    <col min="3" max="3" width="16.7109375" style="19" bestFit="1" customWidth="1"/>
    <col min="4" max="4" width="14.28515625" style="19" bestFit="1" customWidth="1"/>
    <col min="5" max="16384" width="9.140625" style="19"/>
  </cols>
  <sheetData>
    <row r="1" spans="1:4" ht="15" x14ac:dyDescent="0.3">
      <c r="A1" s="20" t="s">
        <v>30</v>
      </c>
      <c r="B1" s="21" t="str">
        <f>Info!C2</f>
        <v>Terabank</v>
      </c>
    </row>
    <row r="2" spans="1:4" s="216" customFormat="1" ht="15.75" customHeight="1" x14ac:dyDescent="0.3">
      <c r="A2" s="216" t="s">
        <v>31</v>
      </c>
      <c r="B2" s="22">
        <v>44104</v>
      </c>
    </row>
    <row r="3" spans="1:4" s="216" customFormat="1" ht="15.75" customHeight="1" x14ac:dyDescent="0.3"/>
    <row r="4" spans="1:4" ht="13.5" thickBot="1" x14ac:dyDescent="0.25">
      <c r="A4" s="17" t="s">
        <v>323</v>
      </c>
      <c r="B4" s="305" t="s">
        <v>22</v>
      </c>
    </row>
    <row r="5" spans="1:4" s="310" customFormat="1" ht="12.75" customHeight="1" x14ac:dyDescent="0.25">
      <c r="A5" s="306"/>
      <c r="B5" s="307" t="s">
        <v>324</v>
      </c>
      <c r="C5" s="308" t="s">
        <v>325</v>
      </c>
      <c r="D5" s="309" t="s">
        <v>326</v>
      </c>
    </row>
    <row r="6" spans="1:4" s="314" customFormat="1" x14ac:dyDescent="0.25">
      <c r="A6" s="311">
        <v>1</v>
      </c>
      <c r="B6" s="312" t="s">
        <v>327</v>
      </c>
      <c r="C6" s="312"/>
      <c r="D6" s="313"/>
    </row>
    <row r="7" spans="1:4" s="314" customFormat="1" x14ac:dyDescent="0.25">
      <c r="A7" s="315" t="s">
        <v>328</v>
      </c>
      <c r="B7" s="316" t="s">
        <v>329</v>
      </c>
      <c r="C7" s="317">
        <v>4.4999999999999998E-2</v>
      </c>
      <c r="D7" s="318">
        <f>C7*'5. RWA'!$C$13</f>
        <v>47455853.976360001</v>
      </c>
    </row>
    <row r="8" spans="1:4" s="314" customFormat="1" x14ac:dyDescent="0.25">
      <c r="A8" s="315" t="s">
        <v>330</v>
      </c>
      <c r="B8" s="316" t="s">
        <v>331</v>
      </c>
      <c r="C8" s="317">
        <v>0.06</v>
      </c>
      <c r="D8" s="318">
        <f>C8*'5. RWA'!$C$13</f>
        <v>63274471.968480006</v>
      </c>
    </row>
    <row r="9" spans="1:4" s="314" customFormat="1" x14ac:dyDescent="0.25">
      <c r="A9" s="315" t="s">
        <v>332</v>
      </c>
      <c r="B9" s="316" t="s">
        <v>333</v>
      </c>
      <c r="C9" s="317">
        <v>0.08</v>
      </c>
      <c r="D9" s="318">
        <f>C9*'5. RWA'!$C$13</f>
        <v>84365962.624640003</v>
      </c>
    </row>
    <row r="10" spans="1:4" s="314" customFormat="1" x14ac:dyDescent="0.25">
      <c r="A10" s="311" t="s">
        <v>334</v>
      </c>
      <c r="B10" s="312" t="s">
        <v>335</v>
      </c>
      <c r="C10" s="312"/>
      <c r="D10" s="319"/>
    </row>
    <row r="11" spans="1:4" s="322" customFormat="1" x14ac:dyDescent="0.25">
      <c r="A11" s="320" t="s">
        <v>336</v>
      </c>
      <c r="B11" s="321" t="s">
        <v>337</v>
      </c>
      <c r="C11" s="317">
        <v>0</v>
      </c>
      <c r="D11" s="318">
        <f>C11*'5. RWA'!$C$13</f>
        <v>0</v>
      </c>
    </row>
    <row r="12" spans="1:4" s="322" customFormat="1" x14ac:dyDescent="0.25">
      <c r="A12" s="320" t="s">
        <v>338</v>
      </c>
      <c r="B12" s="321" t="s">
        <v>339</v>
      </c>
      <c r="C12" s="317">
        <v>0</v>
      </c>
      <c r="D12" s="318">
        <f>C12*'5. RWA'!$C$13</f>
        <v>0</v>
      </c>
    </row>
    <row r="13" spans="1:4" s="322" customFormat="1" x14ac:dyDescent="0.25">
      <c r="A13" s="320" t="s">
        <v>340</v>
      </c>
      <c r="B13" s="321" t="s">
        <v>341</v>
      </c>
      <c r="C13" s="317">
        <v>0</v>
      </c>
      <c r="D13" s="318">
        <f>C13*'5. RWA'!$C$13</f>
        <v>0</v>
      </c>
    </row>
    <row r="14" spans="1:4" s="322" customFormat="1" x14ac:dyDescent="0.25">
      <c r="A14" s="311" t="s">
        <v>342</v>
      </c>
      <c r="B14" s="312" t="s">
        <v>343</v>
      </c>
      <c r="C14" s="323"/>
      <c r="D14" s="319"/>
    </row>
    <row r="15" spans="1:4" s="322" customFormat="1" x14ac:dyDescent="0.25">
      <c r="A15" s="320">
        <v>3.1</v>
      </c>
      <c r="B15" s="321" t="s">
        <v>344</v>
      </c>
      <c r="C15" s="317">
        <v>1.1245285122921955E-2</v>
      </c>
      <c r="D15" s="318">
        <f>C15*'5. RWA'!$C$13</f>
        <v>11858991.304798175</v>
      </c>
    </row>
    <row r="16" spans="1:4" s="322" customFormat="1" x14ac:dyDescent="0.25">
      <c r="A16" s="320">
        <v>3.2</v>
      </c>
      <c r="B16" s="321" t="s">
        <v>345</v>
      </c>
      <c r="C16" s="317">
        <v>1.5027313038535123E-2</v>
      </c>
      <c r="D16" s="318">
        <f>C16*'5. RWA'!$C$13</f>
        <v>15847421.626972746</v>
      </c>
    </row>
    <row r="17" spans="1:6" s="314" customFormat="1" x14ac:dyDescent="0.25">
      <c r="A17" s="320">
        <v>3.3</v>
      </c>
      <c r="B17" s="321" t="s">
        <v>346</v>
      </c>
      <c r="C17" s="324">
        <v>4.7416943615346263E-2</v>
      </c>
      <c r="D17" s="318">
        <f>C17*'5. RWA'!$C$13</f>
        <v>50004701.160337068</v>
      </c>
    </row>
    <row r="18" spans="1:6" s="310" customFormat="1" ht="12.75" customHeight="1" x14ac:dyDescent="0.25">
      <c r="A18" s="325"/>
      <c r="B18" s="326" t="s">
        <v>347</v>
      </c>
      <c r="C18" s="327" t="s">
        <v>325</v>
      </c>
      <c r="D18" s="328" t="s">
        <v>326</v>
      </c>
    </row>
    <row r="19" spans="1:6" s="314" customFormat="1" x14ac:dyDescent="0.25">
      <c r="A19" s="329">
        <v>4</v>
      </c>
      <c r="B19" s="321" t="s">
        <v>348</v>
      </c>
      <c r="C19" s="330">
        <f>C7+C11+C12+C13+C15</f>
        <v>5.6245285122921956E-2</v>
      </c>
      <c r="D19" s="318">
        <f>C19*'5. RWA'!$C$13</f>
        <v>59314845.281158179</v>
      </c>
    </row>
    <row r="20" spans="1:6" s="314" customFormat="1" x14ac:dyDescent="0.25">
      <c r="A20" s="329">
        <v>5</v>
      </c>
      <c r="B20" s="321" t="s">
        <v>38</v>
      </c>
      <c r="C20" s="330">
        <f>C8+C11+C12+C13+C16</f>
        <v>7.5027313038535118E-2</v>
      </c>
      <c r="D20" s="318">
        <f>C20*'5. RWA'!$C$13</f>
        <v>79121893.595452741</v>
      </c>
    </row>
    <row r="21" spans="1:6" s="314" customFormat="1" ht="13.5" thickBot="1" x14ac:dyDescent="0.3">
      <c r="A21" s="331" t="s">
        <v>349</v>
      </c>
      <c r="B21" s="332" t="s">
        <v>350</v>
      </c>
      <c r="C21" s="333">
        <f>C9+C11+C12+C13+C17</f>
        <v>0.12741694361534628</v>
      </c>
      <c r="D21" s="334">
        <f>C21*'5. RWA'!$C$13</f>
        <v>134370663.78497708</v>
      </c>
    </row>
    <row r="22" spans="1:6" x14ac:dyDescent="0.2">
      <c r="F22" s="17"/>
    </row>
    <row r="23" spans="1:6" ht="51" x14ac:dyDescent="0.2">
      <c r="B23" s="75" t="s">
        <v>65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41"/>
  <sheetViews>
    <sheetView zoomScaleNormal="100" workbookViewId="0">
      <pane xSplit="1" ySplit="5" topLeftCell="B20" activePane="bottomRight" state="frozen"/>
      <selection activeCell="B10" sqref="B10"/>
      <selection pane="topRight" activeCell="B10" sqref="B10"/>
      <selection pane="bottomLeft" activeCell="B10" sqref="B10"/>
      <selection pane="bottomRight" activeCell="C20" sqref="C20"/>
    </sheetView>
  </sheetViews>
  <sheetFormatPr defaultColWidth="9.140625" defaultRowHeight="14.25" x14ac:dyDescent="0.2"/>
  <cols>
    <col min="1" max="1" width="10.7109375" style="77" customWidth="1"/>
    <col min="2" max="2" width="91.85546875" style="77" customWidth="1"/>
    <col min="3" max="3" width="53.140625" style="77" customWidth="1"/>
    <col min="4" max="4" width="32.28515625" style="77" customWidth="1"/>
    <col min="5" max="5" width="9.42578125" style="78" customWidth="1"/>
    <col min="6" max="16384" width="9.140625" style="78"/>
  </cols>
  <sheetData>
    <row r="1" spans="1:6" x14ac:dyDescent="0.2">
      <c r="A1" s="76" t="s">
        <v>30</v>
      </c>
      <c r="B1" s="21" t="str">
        <f>Info!C2</f>
        <v>Terabank</v>
      </c>
      <c r="E1" s="77"/>
      <c r="F1" s="77"/>
    </row>
    <row r="2" spans="1:6" s="250" customFormat="1" ht="15.75" customHeight="1" x14ac:dyDescent="0.2">
      <c r="A2" s="76" t="s">
        <v>31</v>
      </c>
      <c r="B2" s="22">
        <v>44104</v>
      </c>
    </row>
    <row r="3" spans="1:6" s="250" customFormat="1" ht="15.75" customHeight="1" x14ac:dyDescent="0.2">
      <c r="A3" s="335"/>
    </row>
    <row r="4" spans="1:6" s="250" customFormat="1" ht="15.75" customHeight="1" thickBot="1" x14ac:dyDescent="0.25">
      <c r="A4" s="250" t="s">
        <v>351</v>
      </c>
      <c r="B4" s="336" t="s">
        <v>352</v>
      </c>
      <c r="D4" s="337" t="s">
        <v>69</v>
      </c>
    </row>
    <row r="5" spans="1:6" ht="25.5" x14ac:dyDescent="0.2">
      <c r="A5" s="338" t="s">
        <v>34</v>
      </c>
      <c r="B5" s="339" t="s">
        <v>170</v>
      </c>
      <c r="C5" s="340" t="s">
        <v>260</v>
      </c>
      <c r="D5" s="341" t="s">
        <v>353</v>
      </c>
    </row>
    <row r="6" spans="1:6" x14ac:dyDescent="0.2">
      <c r="A6" s="342">
        <v>1</v>
      </c>
      <c r="B6" s="343" t="s">
        <v>76</v>
      </c>
      <c r="C6" s="344">
        <v>33899965.25</v>
      </c>
      <c r="D6" s="345"/>
      <c r="E6" s="346"/>
    </row>
    <row r="7" spans="1:6" x14ac:dyDescent="0.2">
      <c r="A7" s="342">
        <v>2</v>
      </c>
      <c r="B7" s="347" t="s">
        <v>77</v>
      </c>
      <c r="C7" s="348">
        <v>161888431.09</v>
      </c>
      <c r="D7" s="349"/>
      <c r="E7" s="346"/>
    </row>
    <row r="8" spans="1:6" x14ac:dyDescent="0.2">
      <c r="A8" s="342">
        <v>3</v>
      </c>
      <c r="B8" s="347" t="s">
        <v>78</v>
      </c>
      <c r="C8" s="348">
        <v>40973786.329999998</v>
      </c>
      <c r="D8" s="349"/>
      <c r="E8" s="346"/>
    </row>
    <row r="9" spans="1:6" x14ac:dyDescent="0.2">
      <c r="A9" s="342">
        <v>4</v>
      </c>
      <c r="B9" s="347" t="s">
        <v>79</v>
      </c>
      <c r="C9" s="348">
        <v>0</v>
      </c>
      <c r="D9" s="349"/>
      <c r="E9" s="346"/>
    </row>
    <row r="10" spans="1:6" x14ac:dyDescent="0.2">
      <c r="A10" s="342">
        <v>5</v>
      </c>
      <c r="B10" s="347" t="s">
        <v>80</v>
      </c>
      <c r="C10" s="348">
        <v>86340247.949999988</v>
      </c>
      <c r="D10" s="349"/>
      <c r="E10" s="346"/>
    </row>
    <row r="11" spans="1:6" x14ac:dyDescent="0.2">
      <c r="A11" s="342">
        <v>6.1</v>
      </c>
      <c r="B11" s="350" t="s">
        <v>81</v>
      </c>
      <c r="C11" s="351">
        <v>896404218.8300004</v>
      </c>
      <c r="D11" s="349"/>
      <c r="E11" s="352"/>
    </row>
    <row r="12" spans="1:6" x14ac:dyDescent="0.2">
      <c r="A12" s="342">
        <v>6.2</v>
      </c>
      <c r="B12" s="353" t="s">
        <v>82</v>
      </c>
      <c r="C12" s="351">
        <v>-58521252.090000138</v>
      </c>
      <c r="D12" s="349"/>
      <c r="E12" s="352"/>
    </row>
    <row r="13" spans="1:6" x14ac:dyDescent="0.2">
      <c r="A13" s="342" t="s">
        <v>354</v>
      </c>
      <c r="B13" s="353" t="s">
        <v>355</v>
      </c>
      <c r="C13" s="351">
        <v>-14075492.86000004</v>
      </c>
      <c r="D13" s="349"/>
      <c r="E13" s="352"/>
    </row>
    <row r="14" spans="1:6" x14ac:dyDescent="0.2">
      <c r="A14" s="342" t="s">
        <v>356</v>
      </c>
      <c r="B14" s="353" t="s">
        <v>357</v>
      </c>
      <c r="C14" s="351">
        <v>-9028980.5999999996</v>
      </c>
      <c r="D14" s="349"/>
      <c r="E14" s="352"/>
    </row>
    <row r="15" spans="1:6" x14ac:dyDescent="0.2">
      <c r="A15" s="342">
        <v>6</v>
      </c>
      <c r="B15" s="347" t="s">
        <v>83</v>
      </c>
      <c r="C15" s="354">
        <f>C11+C12</f>
        <v>837882966.74000025</v>
      </c>
      <c r="D15" s="349"/>
      <c r="E15" s="346"/>
    </row>
    <row r="16" spans="1:6" x14ac:dyDescent="0.2">
      <c r="A16" s="342">
        <v>7</v>
      </c>
      <c r="B16" s="347" t="s">
        <v>84</v>
      </c>
      <c r="C16" s="348">
        <v>13029854.839999981</v>
      </c>
      <c r="D16" s="349"/>
      <c r="E16" s="346"/>
    </row>
    <row r="17" spans="1:5" x14ac:dyDescent="0.2">
      <c r="A17" s="342">
        <v>8</v>
      </c>
      <c r="B17" s="355" t="s">
        <v>85</v>
      </c>
      <c r="C17" s="348">
        <v>6139466.5700000189</v>
      </c>
      <c r="D17" s="349"/>
      <c r="E17" s="346"/>
    </row>
    <row r="18" spans="1:5" x14ac:dyDescent="0.2">
      <c r="A18" s="342">
        <v>9</v>
      </c>
      <c r="B18" s="347" t="s">
        <v>86</v>
      </c>
      <c r="C18" s="348">
        <v>0</v>
      </c>
      <c r="D18" s="349"/>
      <c r="E18" s="346"/>
    </row>
    <row r="19" spans="1:5" x14ac:dyDescent="0.2">
      <c r="A19" s="342">
        <v>10</v>
      </c>
      <c r="B19" s="347" t="s">
        <v>87</v>
      </c>
      <c r="C19" s="348">
        <v>47928850.140000023</v>
      </c>
      <c r="D19" s="349"/>
      <c r="E19" s="346"/>
    </row>
    <row r="20" spans="1:5" x14ac:dyDescent="0.2">
      <c r="A20" s="342">
        <v>10.1</v>
      </c>
      <c r="B20" s="356" t="s">
        <v>358</v>
      </c>
      <c r="C20" s="348">
        <v>23240049</v>
      </c>
      <c r="D20" s="357" t="s">
        <v>359</v>
      </c>
      <c r="E20" s="346"/>
    </row>
    <row r="21" spans="1:5" x14ac:dyDescent="0.2">
      <c r="A21" s="342">
        <v>11</v>
      </c>
      <c r="B21" s="358" t="s">
        <v>88</v>
      </c>
      <c r="C21" s="359">
        <v>10379043.000999998</v>
      </c>
      <c r="D21" s="360"/>
      <c r="E21" s="346"/>
    </row>
    <row r="22" spans="1:5" ht="15" x14ac:dyDescent="0.25">
      <c r="A22" s="342">
        <v>12</v>
      </c>
      <c r="B22" s="361" t="s">
        <v>89</v>
      </c>
      <c r="C22" s="362">
        <f>SUM(C6:C10,C15:C18,C19,C21)</f>
        <v>1238462611.911</v>
      </c>
      <c r="D22" s="363"/>
      <c r="E22" s="364"/>
    </row>
    <row r="23" spans="1:5" x14ac:dyDescent="0.2">
      <c r="A23" s="342">
        <v>13</v>
      </c>
      <c r="B23" s="347" t="s">
        <v>91</v>
      </c>
      <c r="C23" s="365">
        <v>239790.57</v>
      </c>
      <c r="D23" s="366"/>
      <c r="E23" s="346"/>
    </row>
    <row r="24" spans="1:5" x14ac:dyDescent="0.2">
      <c r="A24" s="342">
        <v>14</v>
      </c>
      <c r="B24" s="347" t="s">
        <v>92</v>
      </c>
      <c r="C24" s="348">
        <v>218479751.36999935</v>
      </c>
      <c r="D24" s="349"/>
      <c r="E24" s="346"/>
    </row>
    <row r="25" spans="1:5" x14ac:dyDescent="0.2">
      <c r="A25" s="342">
        <v>15</v>
      </c>
      <c r="B25" s="347" t="s">
        <v>93</v>
      </c>
      <c r="C25" s="348">
        <v>253886251.79000008</v>
      </c>
      <c r="D25" s="349"/>
      <c r="E25" s="346"/>
    </row>
    <row r="26" spans="1:5" x14ac:dyDescent="0.2">
      <c r="A26" s="342">
        <v>16</v>
      </c>
      <c r="B26" s="347" t="s">
        <v>94</v>
      </c>
      <c r="C26" s="348">
        <v>363424271.36999965</v>
      </c>
      <c r="D26" s="349"/>
      <c r="E26" s="346"/>
    </row>
    <row r="27" spans="1:5" x14ac:dyDescent="0.2">
      <c r="A27" s="342">
        <v>17</v>
      </c>
      <c r="B27" s="347" t="s">
        <v>95</v>
      </c>
      <c r="C27" s="348">
        <v>0</v>
      </c>
      <c r="D27" s="349"/>
      <c r="E27" s="346"/>
    </row>
    <row r="28" spans="1:5" x14ac:dyDescent="0.2">
      <c r="A28" s="342">
        <v>18</v>
      </c>
      <c r="B28" s="347" t="s">
        <v>96</v>
      </c>
      <c r="C28" s="348">
        <v>186218560</v>
      </c>
      <c r="D28" s="349"/>
      <c r="E28" s="346"/>
    </row>
    <row r="29" spans="1:5" x14ac:dyDescent="0.2">
      <c r="A29" s="342">
        <v>19</v>
      </c>
      <c r="B29" s="347" t="s">
        <v>97</v>
      </c>
      <c r="C29" s="348">
        <v>5616859.1899999958</v>
      </c>
      <c r="D29" s="349"/>
      <c r="E29" s="346"/>
    </row>
    <row r="30" spans="1:5" x14ac:dyDescent="0.2">
      <c r="A30" s="342">
        <v>20</v>
      </c>
      <c r="B30" s="347" t="s">
        <v>98</v>
      </c>
      <c r="C30" s="348">
        <v>24912803.690000005</v>
      </c>
      <c r="D30" s="349"/>
      <c r="E30" s="346"/>
    </row>
    <row r="31" spans="1:5" x14ac:dyDescent="0.2">
      <c r="A31" s="342">
        <v>21</v>
      </c>
      <c r="B31" s="358" t="s">
        <v>99</v>
      </c>
      <c r="C31" s="348">
        <v>61415941.969999999</v>
      </c>
      <c r="D31" s="349"/>
      <c r="E31" s="346"/>
    </row>
    <row r="32" spans="1:5" x14ac:dyDescent="0.2">
      <c r="A32" s="342">
        <v>21.1</v>
      </c>
      <c r="B32" s="367" t="s">
        <v>360</v>
      </c>
      <c r="C32" s="348">
        <v>48412201.57</v>
      </c>
      <c r="D32" s="349"/>
      <c r="E32" s="346"/>
    </row>
    <row r="33" spans="1:5" ht="15" x14ac:dyDescent="0.25">
      <c r="A33" s="342">
        <v>22</v>
      </c>
      <c r="B33" s="361" t="s">
        <v>100</v>
      </c>
      <c r="C33" s="362">
        <f>SUM(C23:C31)</f>
        <v>1114194229.9499991</v>
      </c>
      <c r="D33" s="363"/>
      <c r="E33" s="364"/>
    </row>
    <row r="34" spans="1:5" x14ac:dyDescent="0.2">
      <c r="A34" s="342">
        <v>23</v>
      </c>
      <c r="B34" s="358" t="s">
        <v>102</v>
      </c>
      <c r="C34" s="348">
        <v>121372000</v>
      </c>
      <c r="D34" s="349"/>
      <c r="E34" s="346"/>
    </row>
    <row r="35" spans="1:5" x14ac:dyDescent="0.2">
      <c r="A35" s="342">
        <v>24</v>
      </c>
      <c r="B35" s="358" t="s">
        <v>103</v>
      </c>
      <c r="C35" s="348">
        <v>0</v>
      </c>
      <c r="D35" s="349"/>
      <c r="E35" s="346"/>
    </row>
    <row r="36" spans="1:5" x14ac:dyDescent="0.2">
      <c r="A36" s="342">
        <v>25</v>
      </c>
      <c r="B36" s="358" t="s">
        <v>104</v>
      </c>
      <c r="C36" s="348">
        <v>0</v>
      </c>
      <c r="D36" s="349"/>
      <c r="E36" s="346"/>
    </row>
    <row r="37" spans="1:5" x14ac:dyDescent="0.2">
      <c r="A37" s="342">
        <v>26</v>
      </c>
      <c r="B37" s="358" t="s">
        <v>105</v>
      </c>
      <c r="C37" s="348">
        <v>0</v>
      </c>
      <c r="D37" s="349"/>
      <c r="E37" s="346"/>
    </row>
    <row r="38" spans="1:5" x14ac:dyDescent="0.2">
      <c r="A38" s="342">
        <v>27</v>
      </c>
      <c r="B38" s="358" t="s">
        <v>106</v>
      </c>
      <c r="C38" s="348">
        <v>0</v>
      </c>
      <c r="D38" s="349"/>
      <c r="E38" s="346"/>
    </row>
    <row r="39" spans="1:5" x14ac:dyDescent="0.2">
      <c r="A39" s="342">
        <v>28</v>
      </c>
      <c r="B39" s="358" t="s">
        <v>107</v>
      </c>
      <c r="C39" s="348">
        <v>2896381.6000000206</v>
      </c>
      <c r="D39" s="349"/>
      <c r="E39" s="346"/>
    </row>
    <row r="40" spans="1:5" x14ac:dyDescent="0.2">
      <c r="A40" s="342">
        <v>29</v>
      </c>
      <c r="B40" s="358" t="s">
        <v>108</v>
      </c>
      <c r="C40" s="348">
        <v>0</v>
      </c>
      <c r="D40" s="349"/>
      <c r="E40" s="346"/>
    </row>
    <row r="41" spans="1:5" ht="15.75" thickBot="1" x14ac:dyDescent="0.3">
      <c r="A41" s="368">
        <v>30</v>
      </c>
      <c r="B41" s="369" t="s">
        <v>109</v>
      </c>
      <c r="C41" s="370">
        <f>SUM(C34:C40)</f>
        <v>124268381.60000002</v>
      </c>
      <c r="D41" s="371"/>
      <c r="E41" s="364"/>
    </row>
  </sheetData>
  <pageMargins left="0.7" right="0.7" top="0.75" bottom="0.75" header="0.3" footer="0.3"/>
  <pageSetup paperSize="9" scale="1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zoomScale="85" zoomScaleNormal="85" workbookViewId="0">
      <pane xSplit="1" ySplit="4" topLeftCell="G12" activePane="bottomRight" state="frozen"/>
      <selection activeCell="B10" sqref="B10"/>
      <selection pane="topRight" activeCell="B10" sqref="B10"/>
      <selection pane="bottomLeft" activeCell="B10" sqref="B10"/>
      <selection pane="bottomRight" activeCell="R19" sqref="R19"/>
    </sheetView>
  </sheetViews>
  <sheetFormatPr defaultColWidth="9.140625" defaultRowHeight="12.75" x14ac:dyDescent="0.2"/>
  <cols>
    <col min="1" max="1" width="10.5703125" style="19" bestFit="1" customWidth="1"/>
    <col min="2" max="2" width="105.140625" style="19" bestFit="1" customWidth="1"/>
    <col min="3" max="3" width="16.28515625" style="19" bestFit="1" customWidth="1"/>
    <col min="4" max="4" width="13.42578125" style="19" bestFit="1" customWidth="1"/>
    <col min="5" max="5" width="16.140625" style="19" bestFit="1" customWidth="1"/>
    <col min="6" max="6" width="13.42578125" style="19" bestFit="1" customWidth="1"/>
    <col min="7" max="7" width="12.28515625" style="19" bestFit="1" customWidth="1"/>
    <col min="8" max="8" width="13.42578125" style="19" bestFit="1" customWidth="1"/>
    <col min="9" max="9" width="15.5703125" style="19" bestFit="1" customWidth="1"/>
    <col min="10" max="10" width="13.42578125" style="19" bestFit="1" customWidth="1"/>
    <col min="11" max="11" width="17" style="19" bestFit="1" customWidth="1"/>
    <col min="12" max="12" width="14.7109375" style="19" bestFit="1" customWidth="1"/>
    <col min="13" max="13" width="17.28515625" style="19" bestFit="1" customWidth="1"/>
    <col min="14" max="14" width="16.28515625" style="19" bestFit="1" customWidth="1"/>
    <col min="15" max="15" width="15.140625" style="19" bestFit="1" customWidth="1"/>
    <col min="16" max="16" width="13.42578125" style="19" bestFit="1" customWidth="1"/>
    <col min="17" max="17" width="9.5703125" style="19" bestFit="1" customWidth="1"/>
    <col min="18" max="18" width="13.42578125" style="19" bestFit="1" customWidth="1"/>
    <col min="19" max="19" width="33.140625" style="19" bestFit="1" customWidth="1"/>
    <col min="20" max="16384" width="9.140625" style="131"/>
  </cols>
  <sheetData>
    <row r="1" spans="1:19" x14ac:dyDescent="0.2">
      <c r="A1" s="19" t="s">
        <v>30</v>
      </c>
      <c r="B1" s="21" t="str">
        <f>Info!C2</f>
        <v>Terabank</v>
      </c>
    </row>
    <row r="2" spans="1:19" x14ac:dyDescent="0.2">
      <c r="A2" s="19" t="s">
        <v>31</v>
      </c>
      <c r="B2" s="22">
        <v>44104</v>
      </c>
    </row>
    <row r="4" spans="1:19" ht="26.25" thickBot="1" x14ac:dyDescent="0.25">
      <c r="A4" s="372" t="s">
        <v>361</v>
      </c>
      <c r="B4" s="373" t="s">
        <v>362</v>
      </c>
    </row>
    <row r="5" spans="1:19" x14ac:dyDescent="0.2">
      <c r="A5" s="374"/>
      <c r="B5" s="375"/>
      <c r="C5" s="376" t="s">
        <v>256</v>
      </c>
      <c r="D5" s="376" t="s">
        <v>257</v>
      </c>
      <c r="E5" s="376" t="s">
        <v>258</v>
      </c>
      <c r="F5" s="376" t="s">
        <v>363</v>
      </c>
      <c r="G5" s="376" t="s">
        <v>364</v>
      </c>
      <c r="H5" s="376" t="s">
        <v>365</v>
      </c>
      <c r="I5" s="376" t="s">
        <v>366</v>
      </c>
      <c r="J5" s="376" t="s">
        <v>367</v>
      </c>
      <c r="K5" s="376" t="s">
        <v>368</v>
      </c>
      <c r="L5" s="376" t="s">
        <v>369</v>
      </c>
      <c r="M5" s="376" t="s">
        <v>370</v>
      </c>
      <c r="N5" s="376" t="s">
        <v>371</v>
      </c>
      <c r="O5" s="376" t="s">
        <v>372</v>
      </c>
      <c r="P5" s="376" t="s">
        <v>373</v>
      </c>
      <c r="Q5" s="376" t="s">
        <v>374</v>
      </c>
      <c r="R5" s="377" t="s">
        <v>375</v>
      </c>
      <c r="S5" s="378" t="s">
        <v>376</v>
      </c>
    </row>
    <row r="6" spans="1:19" ht="46.5" customHeight="1" x14ac:dyDescent="0.2">
      <c r="A6" s="379"/>
      <c r="B6" s="571" t="s">
        <v>377</v>
      </c>
      <c r="C6" s="567">
        <v>0</v>
      </c>
      <c r="D6" s="568"/>
      <c r="E6" s="567">
        <v>0.2</v>
      </c>
      <c r="F6" s="568"/>
      <c r="G6" s="567">
        <v>0.35</v>
      </c>
      <c r="H6" s="568"/>
      <c r="I6" s="567">
        <v>0.5</v>
      </c>
      <c r="J6" s="568"/>
      <c r="K6" s="567">
        <v>0.75</v>
      </c>
      <c r="L6" s="568"/>
      <c r="M6" s="567">
        <v>1</v>
      </c>
      <c r="N6" s="568"/>
      <c r="O6" s="567">
        <v>1.5</v>
      </c>
      <c r="P6" s="568"/>
      <c r="Q6" s="567">
        <v>2.5</v>
      </c>
      <c r="R6" s="568"/>
      <c r="S6" s="569" t="s">
        <v>378</v>
      </c>
    </row>
    <row r="7" spans="1:19" ht="51" x14ac:dyDescent="0.2">
      <c r="A7" s="379"/>
      <c r="B7" s="572"/>
      <c r="C7" s="380" t="s">
        <v>379</v>
      </c>
      <c r="D7" s="380" t="s">
        <v>380</v>
      </c>
      <c r="E7" s="380" t="s">
        <v>379</v>
      </c>
      <c r="F7" s="380" t="s">
        <v>380</v>
      </c>
      <c r="G7" s="380" t="s">
        <v>379</v>
      </c>
      <c r="H7" s="380" t="s">
        <v>380</v>
      </c>
      <c r="I7" s="380" t="s">
        <v>379</v>
      </c>
      <c r="J7" s="380" t="s">
        <v>380</v>
      </c>
      <c r="K7" s="380" t="s">
        <v>379</v>
      </c>
      <c r="L7" s="380" t="s">
        <v>380</v>
      </c>
      <c r="M7" s="380" t="s">
        <v>379</v>
      </c>
      <c r="N7" s="380" t="s">
        <v>380</v>
      </c>
      <c r="O7" s="380" t="s">
        <v>379</v>
      </c>
      <c r="P7" s="380" t="s">
        <v>380</v>
      </c>
      <c r="Q7" s="380" t="s">
        <v>379</v>
      </c>
      <c r="R7" s="380" t="s">
        <v>380</v>
      </c>
      <c r="S7" s="570"/>
    </row>
    <row r="8" spans="1:19" s="386" customFormat="1" x14ac:dyDescent="0.2">
      <c r="A8" s="381">
        <v>1</v>
      </c>
      <c r="B8" s="382" t="s">
        <v>381</v>
      </c>
      <c r="C8" s="383">
        <v>106846011.37000003</v>
      </c>
      <c r="D8" s="383">
        <v>0</v>
      </c>
      <c r="E8" s="383">
        <v>0</v>
      </c>
      <c r="F8" s="384">
        <v>0</v>
      </c>
      <c r="G8" s="383">
        <v>0</v>
      </c>
      <c r="H8" s="383">
        <v>0</v>
      </c>
      <c r="I8" s="383">
        <v>0</v>
      </c>
      <c r="J8" s="383">
        <v>0</v>
      </c>
      <c r="K8" s="383">
        <v>0</v>
      </c>
      <c r="L8" s="383">
        <v>0</v>
      </c>
      <c r="M8" s="383">
        <v>139554784.15000001</v>
      </c>
      <c r="N8" s="383">
        <v>0</v>
      </c>
      <c r="O8" s="383">
        <v>0</v>
      </c>
      <c r="P8" s="383">
        <v>0</v>
      </c>
      <c r="Q8" s="383">
        <v>0</v>
      </c>
      <c r="R8" s="384">
        <v>0</v>
      </c>
      <c r="S8" s="385">
        <f>$C$6*SUM(C8:D8)+$E$6*SUM(E8:F8)+$G$6*SUM(G8:H8)+$I$6*SUM(I8:J8)+$K$6*SUM(K8:L8)+$M$6*SUM(M8:N8)+$O$6*SUM(O8:P8)+$Q$6*SUM(Q8:R8)</f>
        <v>139554784.15000001</v>
      </c>
    </row>
    <row r="9" spans="1:19" s="386" customFormat="1" x14ac:dyDescent="0.2">
      <c r="A9" s="381">
        <v>2</v>
      </c>
      <c r="B9" s="382" t="s">
        <v>382</v>
      </c>
      <c r="C9" s="383">
        <v>0</v>
      </c>
      <c r="D9" s="383">
        <v>0</v>
      </c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  <c r="N9" s="383">
        <v>0</v>
      </c>
      <c r="O9" s="383">
        <v>0</v>
      </c>
      <c r="P9" s="383">
        <v>0</v>
      </c>
      <c r="Q9" s="383">
        <v>0</v>
      </c>
      <c r="R9" s="384">
        <v>0</v>
      </c>
      <c r="S9" s="385">
        <f t="shared" ref="S9:S21" si="0">$C$6*SUM(C9:D9)+$E$6*SUM(E9:F9)+$G$6*SUM(G9:H9)+$I$6*SUM(I9:J9)+$K$6*SUM(K9:L9)+$M$6*SUM(M9:N9)+$O$6*SUM(O9:P9)+$Q$6*SUM(Q9:R9)</f>
        <v>0</v>
      </c>
    </row>
    <row r="10" spans="1:19" s="386" customFormat="1" x14ac:dyDescent="0.2">
      <c r="A10" s="381">
        <v>3</v>
      </c>
      <c r="B10" s="382" t="s">
        <v>383</v>
      </c>
      <c r="C10" s="383">
        <v>0</v>
      </c>
      <c r="D10" s="383">
        <v>0</v>
      </c>
      <c r="E10" s="383">
        <v>0</v>
      </c>
      <c r="F10" s="383">
        <v>0</v>
      </c>
      <c r="G10" s="383">
        <v>0</v>
      </c>
      <c r="H10" s="383">
        <v>0</v>
      </c>
      <c r="I10" s="383">
        <v>0</v>
      </c>
      <c r="J10" s="383">
        <v>0</v>
      </c>
      <c r="K10" s="383">
        <v>0</v>
      </c>
      <c r="L10" s="383">
        <v>0</v>
      </c>
      <c r="M10" s="383">
        <v>0</v>
      </c>
      <c r="N10" s="383">
        <v>0</v>
      </c>
      <c r="O10" s="383">
        <v>0</v>
      </c>
      <c r="P10" s="383">
        <v>0</v>
      </c>
      <c r="Q10" s="383">
        <v>0</v>
      </c>
      <c r="R10" s="384">
        <v>0</v>
      </c>
      <c r="S10" s="385">
        <f t="shared" si="0"/>
        <v>0</v>
      </c>
    </row>
    <row r="11" spans="1:19" s="386" customFormat="1" x14ac:dyDescent="0.2">
      <c r="A11" s="381">
        <v>4</v>
      </c>
      <c r="B11" s="382" t="s">
        <v>384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  <c r="K11" s="383">
        <v>0</v>
      </c>
      <c r="L11" s="383">
        <v>0</v>
      </c>
      <c r="M11" s="383">
        <v>0</v>
      </c>
      <c r="N11" s="383">
        <v>0</v>
      </c>
      <c r="O11" s="383">
        <v>0</v>
      </c>
      <c r="P11" s="383">
        <v>0</v>
      </c>
      <c r="Q11" s="383">
        <v>0</v>
      </c>
      <c r="R11" s="384">
        <v>0</v>
      </c>
      <c r="S11" s="385">
        <f t="shared" si="0"/>
        <v>0</v>
      </c>
    </row>
    <row r="12" spans="1:19" s="386" customFormat="1" x14ac:dyDescent="0.2">
      <c r="A12" s="381">
        <v>5</v>
      </c>
      <c r="B12" s="382" t="s">
        <v>385</v>
      </c>
      <c r="C12" s="383">
        <v>0</v>
      </c>
      <c r="D12" s="383">
        <v>0</v>
      </c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  <c r="K12" s="383">
        <v>0</v>
      </c>
      <c r="L12" s="383">
        <v>0</v>
      </c>
      <c r="M12" s="383">
        <v>0</v>
      </c>
      <c r="N12" s="383">
        <v>0</v>
      </c>
      <c r="O12" s="383">
        <v>0</v>
      </c>
      <c r="P12" s="383">
        <v>0</v>
      </c>
      <c r="Q12" s="383">
        <v>0</v>
      </c>
      <c r="R12" s="384">
        <v>0</v>
      </c>
      <c r="S12" s="385">
        <f t="shared" si="0"/>
        <v>0</v>
      </c>
    </row>
    <row r="13" spans="1:19" s="386" customFormat="1" x14ac:dyDescent="0.2">
      <c r="A13" s="381">
        <v>6</v>
      </c>
      <c r="B13" s="382" t="s">
        <v>386</v>
      </c>
      <c r="C13" s="383">
        <v>0</v>
      </c>
      <c r="D13" s="383">
        <v>0</v>
      </c>
      <c r="E13" s="383">
        <v>10071908.120000001</v>
      </c>
      <c r="F13" s="383">
        <v>0</v>
      </c>
      <c r="G13" s="383">
        <v>0</v>
      </c>
      <c r="H13" s="383">
        <v>0</v>
      </c>
      <c r="I13" s="383">
        <v>27148765.289999999</v>
      </c>
      <c r="J13" s="383">
        <v>0</v>
      </c>
      <c r="K13" s="383">
        <v>0</v>
      </c>
      <c r="L13" s="383">
        <v>0</v>
      </c>
      <c r="M13" s="383">
        <v>3753112.92</v>
      </c>
      <c r="N13" s="383">
        <v>0</v>
      </c>
      <c r="O13" s="383">
        <v>0</v>
      </c>
      <c r="P13" s="383">
        <v>0</v>
      </c>
      <c r="Q13" s="383">
        <v>0</v>
      </c>
      <c r="R13" s="384">
        <v>0</v>
      </c>
      <c r="S13" s="385">
        <f t="shared" si="0"/>
        <v>19341877.188999999</v>
      </c>
    </row>
    <row r="14" spans="1:19" s="386" customFormat="1" x14ac:dyDescent="0.2">
      <c r="A14" s="381">
        <v>7</v>
      </c>
      <c r="B14" s="382" t="s">
        <v>387</v>
      </c>
      <c r="C14" s="383">
        <v>0</v>
      </c>
      <c r="D14" s="383">
        <v>0</v>
      </c>
      <c r="E14" s="383">
        <v>0</v>
      </c>
      <c r="F14" s="383">
        <v>0</v>
      </c>
      <c r="G14" s="383">
        <v>0</v>
      </c>
      <c r="H14" s="383">
        <v>0</v>
      </c>
      <c r="I14" s="383">
        <v>0</v>
      </c>
      <c r="J14" s="383">
        <v>0</v>
      </c>
      <c r="K14" s="383">
        <v>0</v>
      </c>
      <c r="L14" s="383">
        <v>0</v>
      </c>
      <c r="M14" s="383">
        <v>413873144.94999945</v>
      </c>
      <c r="N14" s="383">
        <v>30485738.881000005</v>
      </c>
      <c r="O14" s="383">
        <v>0</v>
      </c>
      <c r="P14" s="383">
        <v>0</v>
      </c>
      <c r="Q14" s="383">
        <v>0</v>
      </c>
      <c r="R14" s="384">
        <v>0</v>
      </c>
      <c r="S14" s="385">
        <f t="shared" si="0"/>
        <v>444358883.83099943</v>
      </c>
    </row>
    <row r="15" spans="1:19" s="386" customFormat="1" x14ac:dyDescent="0.2">
      <c r="A15" s="381">
        <v>8</v>
      </c>
      <c r="B15" s="382" t="s">
        <v>388</v>
      </c>
      <c r="C15" s="383">
        <v>0</v>
      </c>
      <c r="D15" s="383">
        <v>0</v>
      </c>
      <c r="E15" s="383">
        <v>0</v>
      </c>
      <c r="F15" s="383">
        <v>0</v>
      </c>
      <c r="G15" s="383">
        <v>0</v>
      </c>
      <c r="H15" s="383">
        <v>0</v>
      </c>
      <c r="I15" s="383">
        <v>0</v>
      </c>
      <c r="J15" s="383">
        <v>0</v>
      </c>
      <c r="K15" s="383">
        <v>235791837.23000062</v>
      </c>
      <c r="L15" s="383">
        <v>5788868.3929999946</v>
      </c>
      <c r="M15" s="383">
        <v>0</v>
      </c>
      <c r="N15" s="383">
        <v>0</v>
      </c>
      <c r="O15" s="383">
        <v>0</v>
      </c>
      <c r="P15" s="383">
        <v>0</v>
      </c>
      <c r="Q15" s="383">
        <v>0</v>
      </c>
      <c r="R15" s="384">
        <v>0</v>
      </c>
      <c r="S15" s="385">
        <f t="shared" si="0"/>
        <v>181185529.21725047</v>
      </c>
    </row>
    <row r="16" spans="1:19" s="386" customFormat="1" x14ac:dyDescent="0.2">
      <c r="A16" s="381">
        <v>9</v>
      </c>
      <c r="B16" s="382" t="s">
        <v>389</v>
      </c>
      <c r="C16" s="383">
        <v>0</v>
      </c>
      <c r="D16" s="383">
        <v>0</v>
      </c>
      <c r="E16" s="383">
        <v>0</v>
      </c>
      <c r="F16" s="383">
        <v>0</v>
      </c>
      <c r="G16" s="383">
        <v>126307837.37999992</v>
      </c>
      <c r="H16" s="383">
        <v>979978.50500000012</v>
      </c>
      <c r="I16" s="383">
        <v>0</v>
      </c>
      <c r="J16" s="383">
        <v>0</v>
      </c>
      <c r="K16" s="383">
        <v>0</v>
      </c>
      <c r="L16" s="383">
        <v>0</v>
      </c>
      <c r="M16" s="383">
        <v>0</v>
      </c>
      <c r="N16" s="383">
        <v>0</v>
      </c>
      <c r="O16" s="383">
        <v>0</v>
      </c>
      <c r="P16" s="383">
        <v>0</v>
      </c>
      <c r="Q16" s="383">
        <v>0</v>
      </c>
      <c r="R16" s="384">
        <v>0</v>
      </c>
      <c r="S16" s="385">
        <f t="shared" si="0"/>
        <v>44550735.559749968</v>
      </c>
    </row>
    <row r="17" spans="1:19" s="386" customFormat="1" x14ac:dyDescent="0.2">
      <c r="A17" s="381">
        <v>10</v>
      </c>
      <c r="B17" s="382" t="s">
        <v>390</v>
      </c>
      <c r="C17" s="383">
        <v>0</v>
      </c>
      <c r="D17" s="383">
        <v>0</v>
      </c>
      <c r="E17" s="383">
        <v>0</v>
      </c>
      <c r="F17" s="383">
        <v>0</v>
      </c>
      <c r="G17" s="383">
        <v>0</v>
      </c>
      <c r="H17" s="383">
        <v>0</v>
      </c>
      <c r="I17" s="383">
        <v>2481814.2000000002</v>
      </c>
      <c r="J17" s="383">
        <v>0</v>
      </c>
      <c r="K17" s="383">
        <v>0</v>
      </c>
      <c r="L17" s="383">
        <v>0</v>
      </c>
      <c r="M17" s="383">
        <v>4789526.3800000027</v>
      </c>
      <c r="N17" s="383">
        <v>0</v>
      </c>
      <c r="O17" s="383">
        <v>2554979.0999999996</v>
      </c>
      <c r="P17" s="383">
        <v>0</v>
      </c>
      <c r="Q17" s="383">
        <v>0</v>
      </c>
      <c r="R17" s="384">
        <v>0</v>
      </c>
      <c r="S17" s="385">
        <f t="shared" si="0"/>
        <v>9862902.1300000027</v>
      </c>
    </row>
    <row r="18" spans="1:19" s="386" customFormat="1" x14ac:dyDescent="0.2">
      <c r="A18" s="381">
        <v>11</v>
      </c>
      <c r="B18" s="382" t="s">
        <v>391</v>
      </c>
      <c r="C18" s="383">
        <v>0</v>
      </c>
      <c r="D18" s="383">
        <v>0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3">
        <v>63696891.530000001</v>
      </c>
      <c r="N18" s="383">
        <v>0</v>
      </c>
      <c r="O18" s="383">
        <v>30213725.580000017</v>
      </c>
      <c r="P18" s="383">
        <v>0</v>
      </c>
      <c r="Q18" s="383">
        <v>0</v>
      </c>
      <c r="R18" s="384">
        <v>0</v>
      </c>
      <c r="S18" s="385">
        <f t="shared" si="0"/>
        <v>109017479.90000004</v>
      </c>
    </row>
    <row r="19" spans="1:19" s="386" customFormat="1" x14ac:dyDescent="0.2">
      <c r="A19" s="381">
        <v>12</v>
      </c>
      <c r="B19" s="382" t="s">
        <v>392</v>
      </c>
      <c r="C19" s="383">
        <v>0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4">
        <v>0</v>
      </c>
      <c r="S19" s="385">
        <f t="shared" si="0"/>
        <v>0</v>
      </c>
    </row>
    <row r="20" spans="1:19" s="386" customFormat="1" x14ac:dyDescent="0.2">
      <c r="A20" s="381">
        <v>13</v>
      </c>
      <c r="B20" s="382" t="s">
        <v>393</v>
      </c>
      <c r="C20" s="383">
        <v>0</v>
      </c>
      <c r="D20" s="383">
        <v>0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0</v>
      </c>
      <c r="O20" s="383">
        <v>0</v>
      </c>
      <c r="P20" s="383">
        <v>0</v>
      </c>
      <c r="Q20" s="383">
        <v>0</v>
      </c>
      <c r="R20" s="384">
        <v>0</v>
      </c>
      <c r="S20" s="385">
        <f t="shared" si="0"/>
        <v>0</v>
      </c>
    </row>
    <row r="21" spans="1:19" s="386" customFormat="1" x14ac:dyDescent="0.2">
      <c r="A21" s="381">
        <v>14</v>
      </c>
      <c r="B21" s="382" t="s">
        <v>394</v>
      </c>
      <c r="C21" s="383">
        <v>32613592.239999998</v>
      </c>
      <c r="D21" s="383">
        <v>0</v>
      </c>
      <c r="E21" s="383">
        <v>1286373.01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38741835.109999955</v>
      </c>
      <c r="N21" s="383">
        <v>0</v>
      </c>
      <c r="O21" s="383">
        <v>0</v>
      </c>
      <c r="P21" s="383">
        <v>0</v>
      </c>
      <c r="Q21" s="383">
        <v>0</v>
      </c>
      <c r="R21" s="384">
        <v>0</v>
      </c>
      <c r="S21" s="385">
        <f t="shared" si="0"/>
        <v>38999109.711999953</v>
      </c>
    </row>
    <row r="22" spans="1:19" ht="13.5" thickBot="1" x14ac:dyDescent="0.25">
      <c r="A22" s="387"/>
      <c r="B22" s="388" t="s">
        <v>173</v>
      </c>
      <c r="C22" s="389">
        <f>SUM(C8:C21)</f>
        <v>139459603.61000004</v>
      </c>
      <c r="D22" s="389">
        <f t="shared" ref="D22:S22" si="1">SUM(D8:D21)</f>
        <v>0</v>
      </c>
      <c r="E22" s="389">
        <f t="shared" si="1"/>
        <v>11358281.130000001</v>
      </c>
      <c r="F22" s="389">
        <f t="shared" si="1"/>
        <v>0</v>
      </c>
      <c r="G22" s="389">
        <f t="shared" si="1"/>
        <v>126307837.37999992</v>
      </c>
      <c r="H22" s="389">
        <f t="shared" si="1"/>
        <v>979978.50500000012</v>
      </c>
      <c r="I22" s="389">
        <f t="shared" si="1"/>
        <v>29630579.489999998</v>
      </c>
      <c r="J22" s="389">
        <f t="shared" si="1"/>
        <v>0</v>
      </c>
      <c r="K22" s="389">
        <f t="shared" si="1"/>
        <v>235791837.23000062</v>
      </c>
      <c r="L22" s="389">
        <f t="shared" si="1"/>
        <v>5788868.3929999946</v>
      </c>
      <c r="M22" s="389">
        <f t="shared" si="1"/>
        <v>664409295.03999949</v>
      </c>
      <c r="N22" s="389">
        <f t="shared" si="1"/>
        <v>30485738.881000005</v>
      </c>
      <c r="O22" s="389">
        <f t="shared" si="1"/>
        <v>32768704.680000015</v>
      </c>
      <c r="P22" s="389">
        <f t="shared" si="1"/>
        <v>0</v>
      </c>
      <c r="Q22" s="389">
        <f t="shared" si="1"/>
        <v>0</v>
      </c>
      <c r="R22" s="389">
        <f t="shared" si="1"/>
        <v>0</v>
      </c>
      <c r="S22" s="390">
        <f t="shared" si="1"/>
        <v>986871301.68899989</v>
      </c>
    </row>
    <row r="24" spans="1:19" x14ac:dyDescent="0.2">
      <c r="S24" s="197"/>
    </row>
    <row r="25" spans="1:19" x14ac:dyDescent="0.2">
      <c r="N25" s="391"/>
      <c r="S25" s="197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zoomScale="80" zoomScaleNormal="80" workbookViewId="0">
      <pane xSplit="2" ySplit="6" topLeftCell="Q16" activePane="bottomRight" state="frozen"/>
      <selection activeCell="B10" sqref="B10"/>
      <selection pane="topRight" activeCell="B10" sqref="B10"/>
      <selection pane="bottomLeft" activeCell="B10" sqref="B10"/>
      <selection pane="bottomRight" activeCell="V21" sqref="V21"/>
    </sheetView>
  </sheetViews>
  <sheetFormatPr defaultColWidth="9.140625" defaultRowHeight="12.75" x14ac:dyDescent="0.2"/>
  <cols>
    <col min="1" max="1" width="10.5703125" style="77" bestFit="1" customWidth="1"/>
    <col min="2" max="2" width="63.7109375" style="77" bestFit="1" customWidth="1"/>
    <col min="3" max="3" width="19" style="77" customWidth="1"/>
    <col min="4" max="4" width="19.5703125" style="77" customWidth="1"/>
    <col min="5" max="5" width="31.140625" style="77" customWidth="1"/>
    <col min="6" max="6" width="29.140625" style="77" customWidth="1"/>
    <col min="7" max="7" width="28.5703125" style="77" customWidth="1"/>
    <col min="8" max="8" width="26.42578125" style="77" customWidth="1"/>
    <col min="9" max="9" width="23.7109375" style="77" customWidth="1"/>
    <col min="10" max="10" width="21.5703125" style="77" customWidth="1"/>
    <col min="11" max="11" width="15.7109375" style="77" customWidth="1"/>
    <col min="12" max="12" width="13.28515625" style="77" customWidth="1"/>
    <col min="13" max="13" width="20.85546875" style="77" customWidth="1"/>
    <col min="14" max="14" width="19.28515625" style="77" customWidth="1"/>
    <col min="15" max="15" width="18.42578125" style="77" customWidth="1"/>
    <col min="16" max="16" width="19" style="77" customWidth="1"/>
    <col min="17" max="17" width="20.28515625" style="77" customWidth="1"/>
    <col min="18" max="18" width="18" style="77" customWidth="1"/>
    <col min="19" max="19" width="36" style="77" customWidth="1"/>
    <col min="20" max="20" width="26.140625" style="77" customWidth="1"/>
    <col min="21" max="21" width="24.85546875" style="77" customWidth="1"/>
    <col min="22" max="22" width="20" style="77" customWidth="1"/>
    <col min="23" max="16384" width="9.140625" style="392"/>
  </cols>
  <sheetData>
    <row r="1" spans="1:22" x14ac:dyDescent="0.2">
      <c r="A1" s="76" t="s">
        <v>30</v>
      </c>
      <c r="B1" s="21" t="str">
        <f>Info!C2</f>
        <v>Terabank</v>
      </c>
    </row>
    <row r="2" spans="1:22" x14ac:dyDescent="0.2">
      <c r="A2" s="76" t="s">
        <v>31</v>
      </c>
      <c r="B2" s="22">
        <v>44104</v>
      </c>
    </row>
    <row r="4" spans="1:22" ht="13.5" thickBot="1" x14ac:dyDescent="0.25">
      <c r="A4" s="77" t="s">
        <v>395</v>
      </c>
      <c r="B4" s="276" t="s">
        <v>396</v>
      </c>
      <c r="V4" s="337" t="s">
        <v>69</v>
      </c>
    </row>
    <row r="5" spans="1:22" ht="12.75" customHeight="1" x14ac:dyDescent="0.2">
      <c r="A5" s="393"/>
      <c r="B5" s="394"/>
      <c r="C5" s="573" t="s">
        <v>397</v>
      </c>
      <c r="D5" s="574"/>
      <c r="E5" s="574"/>
      <c r="F5" s="574"/>
      <c r="G5" s="574"/>
      <c r="H5" s="574"/>
      <c r="I5" s="574"/>
      <c r="J5" s="574"/>
      <c r="K5" s="574"/>
      <c r="L5" s="575"/>
      <c r="M5" s="576" t="s">
        <v>398</v>
      </c>
      <c r="N5" s="577"/>
      <c r="O5" s="577"/>
      <c r="P5" s="577"/>
      <c r="Q5" s="577"/>
      <c r="R5" s="577"/>
      <c r="S5" s="578"/>
      <c r="T5" s="579" t="s">
        <v>399</v>
      </c>
      <c r="U5" s="579" t="s">
        <v>400</v>
      </c>
      <c r="V5" s="581" t="s">
        <v>401</v>
      </c>
    </row>
    <row r="6" spans="1:22" s="402" customFormat="1" ht="102" x14ac:dyDescent="0.25">
      <c r="A6" s="256"/>
      <c r="B6" s="395"/>
      <c r="C6" s="396" t="s">
        <v>402</v>
      </c>
      <c r="D6" s="397" t="s">
        <v>403</v>
      </c>
      <c r="E6" s="398" t="s">
        <v>404</v>
      </c>
      <c r="F6" s="398" t="s">
        <v>405</v>
      </c>
      <c r="G6" s="397" t="s">
        <v>406</v>
      </c>
      <c r="H6" s="397" t="s">
        <v>407</v>
      </c>
      <c r="I6" s="397" t="s">
        <v>408</v>
      </c>
      <c r="J6" s="397" t="s">
        <v>409</v>
      </c>
      <c r="K6" s="399" t="s">
        <v>410</v>
      </c>
      <c r="L6" s="400" t="s">
        <v>411</v>
      </c>
      <c r="M6" s="396" t="s">
        <v>412</v>
      </c>
      <c r="N6" s="399" t="s">
        <v>413</v>
      </c>
      <c r="O6" s="399" t="s">
        <v>414</v>
      </c>
      <c r="P6" s="399" t="s">
        <v>415</v>
      </c>
      <c r="Q6" s="399" t="s">
        <v>416</v>
      </c>
      <c r="R6" s="399" t="s">
        <v>417</v>
      </c>
      <c r="S6" s="401" t="s">
        <v>418</v>
      </c>
      <c r="T6" s="580"/>
      <c r="U6" s="580"/>
      <c r="V6" s="582"/>
    </row>
    <row r="7" spans="1:22" s="409" customFormat="1" x14ac:dyDescent="0.2">
      <c r="A7" s="403">
        <v>1</v>
      </c>
      <c r="B7" s="382" t="s">
        <v>381</v>
      </c>
      <c r="C7" s="404">
        <v>0</v>
      </c>
      <c r="D7" s="405">
        <v>0</v>
      </c>
      <c r="E7" s="405">
        <v>0</v>
      </c>
      <c r="F7" s="405">
        <v>0</v>
      </c>
      <c r="G7" s="405">
        <v>0</v>
      </c>
      <c r="H7" s="405">
        <v>0</v>
      </c>
      <c r="I7" s="405">
        <v>0</v>
      </c>
      <c r="J7" s="405">
        <v>0</v>
      </c>
      <c r="K7" s="405">
        <v>0</v>
      </c>
      <c r="L7" s="406">
        <v>0</v>
      </c>
      <c r="M7" s="404">
        <v>0</v>
      </c>
      <c r="N7" s="405">
        <v>0</v>
      </c>
      <c r="O7" s="405">
        <v>0</v>
      </c>
      <c r="P7" s="405">
        <v>0</v>
      </c>
      <c r="Q7" s="405">
        <v>0</v>
      </c>
      <c r="R7" s="405">
        <v>0</v>
      </c>
      <c r="S7" s="406">
        <v>0</v>
      </c>
      <c r="T7" s="407">
        <v>0</v>
      </c>
      <c r="U7" s="407">
        <v>0</v>
      </c>
      <c r="V7" s="408">
        <f>SUM(C7:S7)</f>
        <v>0</v>
      </c>
    </row>
    <row r="8" spans="1:22" s="409" customFormat="1" x14ac:dyDescent="0.2">
      <c r="A8" s="403">
        <v>2</v>
      </c>
      <c r="B8" s="382" t="s">
        <v>382</v>
      </c>
      <c r="C8" s="404">
        <v>0</v>
      </c>
      <c r="D8" s="405">
        <v>0</v>
      </c>
      <c r="E8" s="405">
        <v>0</v>
      </c>
      <c r="F8" s="405">
        <v>0</v>
      </c>
      <c r="G8" s="405">
        <v>0</v>
      </c>
      <c r="H8" s="405">
        <v>0</v>
      </c>
      <c r="I8" s="405">
        <v>0</v>
      </c>
      <c r="J8" s="405">
        <v>0</v>
      </c>
      <c r="K8" s="405">
        <v>0</v>
      </c>
      <c r="L8" s="406">
        <v>0</v>
      </c>
      <c r="M8" s="404">
        <v>0</v>
      </c>
      <c r="N8" s="405">
        <v>0</v>
      </c>
      <c r="O8" s="405">
        <v>0</v>
      </c>
      <c r="P8" s="405">
        <v>0</v>
      </c>
      <c r="Q8" s="405">
        <v>0</v>
      </c>
      <c r="R8" s="405">
        <v>0</v>
      </c>
      <c r="S8" s="406">
        <v>0</v>
      </c>
      <c r="T8" s="407">
        <v>0</v>
      </c>
      <c r="U8" s="407">
        <v>0</v>
      </c>
      <c r="V8" s="408">
        <f t="shared" ref="V8:V20" si="0">SUM(C8:S8)</f>
        <v>0</v>
      </c>
    </row>
    <row r="9" spans="1:22" s="409" customFormat="1" x14ac:dyDescent="0.2">
      <c r="A9" s="403">
        <v>3</v>
      </c>
      <c r="B9" s="382" t="s">
        <v>419</v>
      </c>
      <c r="C9" s="404">
        <v>0</v>
      </c>
      <c r="D9" s="405">
        <v>0</v>
      </c>
      <c r="E9" s="405">
        <v>0</v>
      </c>
      <c r="F9" s="405">
        <v>0</v>
      </c>
      <c r="G9" s="405">
        <v>0</v>
      </c>
      <c r="H9" s="405">
        <v>0</v>
      </c>
      <c r="I9" s="405">
        <v>0</v>
      </c>
      <c r="J9" s="405">
        <v>0</v>
      </c>
      <c r="K9" s="405">
        <v>0</v>
      </c>
      <c r="L9" s="406">
        <v>0</v>
      </c>
      <c r="M9" s="404">
        <v>0</v>
      </c>
      <c r="N9" s="405">
        <v>0</v>
      </c>
      <c r="O9" s="405">
        <v>0</v>
      </c>
      <c r="P9" s="405">
        <v>0</v>
      </c>
      <c r="Q9" s="405">
        <v>0</v>
      </c>
      <c r="R9" s="405">
        <v>0</v>
      </c>
      <c r="S9" s="406">
        <v>0</v>
      </c>
      <c r="T9" s="407">
        <v>0</v>
      </c>
      <c r="U9" s="407">
        <v>0</v>
      </c>
      <c r="V9" s="408">
        <f t="shared" si="0"/>
        <v>0</v>
      </c>
    </row>
    <row r="10" spans="1:22" s="409" customFormat="1" x14ac:dyDescent="0.2">
      <c r="A10" s="403">
        <v>4</v>
      </c>
      <c r="B10" s="382" t="s">
        <v>384</v>
      </c>
      <c r="C10" s="404">
        <v>0</v>
      </c>
      <c r="D10" s="405">
        <v>0</v>
      </c>
      <c r="E10" s="405">
        <v>0</v>
      </c>
      <c r="F10" s="405">
        <v>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6">
        <v>0</v>
      </c>
      <c r="M10" s="404">
        <v>0</v>
      </c>
      <c r="N10" s="405">
        <v>0</v>
      </c>
      <c r="O10" s="405">
        <v>0</v>
      </c>
      <c r="P10" s="405">
        <v>0</v>
      </c>
      <c r="Q10" s="405">
        <v>0</v>
      </c>
      <c r="R10" s="405">
        <v>0</v>
      </c>
      <c r="S10" s="406">
        <v>0</v>
      </c>
      <c r="T10" s="407">
        <v>0</v>
      </c>
      <c r="U10" s="407">
        <v>0</v>
      </c>
      <c r="V10" s="408">
        <f t="shared" si="0"/>
        <v>0</v>
      </c>
    </row>
    <row r="11" spans="1:22" s="409" customFormat="1" x14ac:dyDescent="0.2">
      <c r="A11" s="403">
        <v>5</v>
      </c>
      <c r="B11" s="382" t="s">
        <v>385</v>
      </c>
      <c r="C11" s="404">
        <v>0</v>
      </c>
      <c r="D11" s="405">
        <v>0</v>
      </c>
      <c r="E11" s="405">
        <v>0</v>
      </c>
      <c r="F11" s="405">
        <v>0</v>
      </c>
      <c r="G11" s="405">
        <v>0</v>
      </c>
      <c r="H11" s="405">
        <v>0</v>
      </c>
      <c r="I11" s="405">
        <v>0</v>
      </c>
      <c r="J11" s="405">
        <v>0</v>
      </c>
      <c r="K11" s="405">
        <v>0</v>
      </c>
      <c r="L11" s="406">
        <v>0</v>
      </c>
      <c r="M11" s="404">
        <v>0</v>
      </c>
      <c r="N11" s="405">
        <v>0</v>
      </c>
      <c r="O11" s="405">
        <v>0</v>
      </c>
      <c r="P11" s="405">
        <v>0</v>
      </c>
      <c r="Q11" s="405">
        <v>0</v>
      </c>
      <c r="R11" s="405">
        <v>0</v>
      </c>
      <c r="S11" s="406">
        <v>0</v>
      </c>
      <c r="T11" s="407">
        <v>0</v>
      </c>
      <c r="U11" s="407">
        <v>0</v>
      </c>
      <c r="V11" s="408">
        <f t="shared" si="0"/>
        <v>0</v>
      </c>
    </row>
    <row r="12" spans="1:22" s="409" customFormat="1" x14ac:dyDescent="0.2">
      <c r="A12" s="403">
        <v>6</v>
      </c>
      <c r="B12" s="382" t="s">
        <v>386</v>
      </c>
      <c r="C12" s="404">
        <v>0</v>
      </c>
      <c r="D12" s="405">
        <v>0</v>
      </c>
      <c r="E12" s="405">
        <v>0</v>
      </c>
      <c r="F12" s="405">
        <v>0</v>
      </c>
      <c r="G12" s="405">
        <v>0</v>
      </c>
      <c r="H12" s="405">
        <v>0</v>
      </c>
      <c r="I12" s="405">
        <v>0</v>
      </c>
      <c r="J12" s="405">
        <v>0</v>
      </c>
      <c r="K12" s="405">
        <v>0</v>
      </c>
      <c r="L12" s="406">
        <v>0</v>
      </c>
      <c r="M12" s="404">
        <v>0</v>
      </c>
      <c r="N12" s="405">
        <v>0</v>
      </c>
      <c r="O12" s="405">
        <v>0</v>
      </c>
      <c r="P12" s="405">
        <v>0</v>
      </c>
      <c r="Q12" s="405">
        <v>0</v>
      </c>
      <c r="R12" s="405">
        <v>0</v>
      </c>
      <c r="S12" s="406">
        <v>0</v>
      </c>
      <c r="T12" s="407">
        <v>0</v>
      </c>
      <c r="U12" s="407">
        <v>0</v>
      </c>
      <c r="V12" s="408">
        <f t="shared" si="0"/>
        <v>0</v>
      </c>
    </row>
    <row r="13" spans="1:22" s="409" customFormat="1" x14ac:dyDescent="0.2">
      <c r="A13" s="403">
        <v>7</v>
      </c>
      <c r="B13" s="382" t="s">
        <v>387</v>
      </c>
      <c r="C13" s="404">
        <v>0</v>
      </c>
      <c r="D13" s="405">
        <v>34935191.037</v>
      </c>
      <c r="E13" s="405">
        <v>0</v>
      </c>
      <c r="F13" s="405">
        <v>0</v>
      </c>
      <c r="G13" s="405">
        <v>0</v>
      </c>
      <c r="H13" s="405">
        <v>0</v>
      </c>
      <c r="I13" s="405">
        <v>0</v>
      </c>
      <c r="J13" s="405">
        <v>0</v>
      </c>
      <c r="K13" s="405">
        <v>0</v>
      </c>
      <c r="L13" s="406">
        <v>0</v>
      </c>
      <c r="M13" s="404">
        <v>0</v>
      </c>
      <c r="N13" s="405">
        <v>0</v>
      </c>
      <c r="O13" s="405">
        <v>0</v>
      </c>
      <c r="P13" s="405">
        <v>0</v>
      </c>
      <c r="Q13" s="405">
        <v>0</v>
      </c>
      <c r="R13" s="405">
        <v>0</v>
      </c>
      <c r="S13" s="406">
        <v>0</v>
      </c>
      <c r="T13" s="407">
        <v>21224188.639999997</v>
      </c>
      <c r="U13" s="407">
        <v>13711002.397</v>
      </c>
      <c r="V13" s="408">
        <f t="shared" si="0"/>
        <v>34935191.037</v>
      </c>
    </row>
    <row r="14" spans="1:22" s="409" customFormat="1" x14ac:dyDescent="0.2">
      <c r="A14" s="403">
        <v>8</v>
      </c>
      <c r="B14" s="382" t="s">
        <v>388</v>
      </c>
      <c r="C14" s="404">
        <v>0</v>
      </c>
      <c r="D14" s="405">
        <v>7085530.9627500009</v>
      </c>
      <c r="E14" s="405">
        <v>0</v>
      </c>
      <c r="F14" s="405">
        <v>0</v>
      </c>
      <c r="G14" s="405">
        <v>0</v>
      </c>
      <c r="H14" s="405">
        <v>0</v>
      </c>
      <c r="I14" s="405">
        <v>0</v>
      </c>
      <c r="J14" s="405">
        <v>0</v>
      </c>
      <c r="K14" s="405">
        <v>0</v>
      </c>
      <c r="L14" s="406">
        <v>0</v>
      </c>
      <c r="M14" s="404">
        <v>0</v>
      </c>
      <c r="N14" s="405">
        <v>0</v>
      </c>
      <c r="O14" s="405">
        <v>0</v>
      </c>
      <c r="P14" s="405">
        <v>0</v>
      </c>
      <c r="Q14" s="405">
        <v>0</v>
      </c>
      <c r="R14" s="405">
        <v>0</v>
      </c>
      <c r="S14" s="406">
        <v>0</v>
      </c>
      <c r="T14" s="407">
        <v>6296012.3250000011</v>
      </c>
      <c r="U14" s="407">
        <v>789518.63774999988</v>
      </c>
      <c r="V14" s="408">
        <f t="shared" si="0"/>
        <v>7085530.9627500009</v>
      </c>
    </row>
    <row r="15" spans="1:22" s="409" customFormat="1" x14ac:dyDescent="0.2">
      <c r="A15" s="403">
        <v>9</v>
      </c>
      <c r="B15" s="382" t="s">
        <v>389</v>
      </c>
      <c r="C15" s="404">
        <v>0</v>
      </c>
      <c r="D15" s="405">
        <v>0</v>
      </c>
      <c r="E15" s="405">
        <v>0</v>
      </c>
      <c r="F15" s="405">
        <v>0</v>
      </c>
      <c r="G15" s="405">
        <v>0</v>
      </c>
      <c r="H15" s="405">
        <v>0</v>
      </c>
      <c r="I15" s="405">
        <v>0</v>
      </c>
      <c r="J15" s="405">
        <v>0</v>
      </c>
      <c r="K15" s="405">
        <v>0</v>
      </c>
      <c r="L15" s="406">
        <v>0</v>
      </c>
      <c r="M15" s="404">
        <v>0</v>
      </c>
      <c r="N15" s="405">
        <v>0</v>
      </c>
      <c r="O15" s="405">
        <v>0</v>
      </c>
      <c r="P15" s="405">
        <v>0</v>
      </c>
      <c r="Q15" s="405">
        <v>0</v>
      </c>
      <c r="R15" s="405">
        <v>0</v>
      </c>
      <c r="S15" s="406">
        <v>0</v>
      </c>
      <c r="T15" s="407">
        <v>0</v>
      </c>
      <c r="U15" s="407">
        <v>0</v>
      </c>
      <c r="V15" s="408">
        <f t="shared" si="0"/>
        <v>0</v>
      </c>
    </row>
    <row r="16" spans="1:22" s="409" customFormat="1" x14ac:dyDescent="0.2">
      <c r="A16" s="403">
        <v>10</v>
      </c>
      <c r="B16" s="382" t="s">
        <v>390</v>
      </c>
      <c r="C16" s="404">
        <v>0</v>
      </c>
      <c r="D16" s="405">
        <v>5434.21</v>
      </c>
      <c r="E16" s="405">
        <v>0</v>
      </c>
      <c r="F16" s="405">
        <v>0</v>
      </c>
      <c r="G16" s="405">
        <v>0</v>
      </c>
      <c r="H16" s="405">
        <v>0</v>
      </c>
      <c r="I16" s="405">
        <v>0</v>
      </c>
      <c r="J16" s="405">
        <v>0</v>
      </c>
      <c r="K16" s="405">
        <v>0</v>
      </c>
      <c r="L16" s="406">
        <v>0</v>
      </c>
      <c r="M16" s="404">
        <v>0</v>
      </c>
      <c r="N16" s="405">
        <v>0</v>
      </c>
      <c r="O16" s="405">
        <v>0</v>
      </c>
      <c r="P16" s="405">
        <v>0</v>
      </c>
      <c r="Q16" s="405">
        <v>0</v>
      </c>
      <c r="R16" s="405">
        <v>0</v>
      </c>
      <c r="S16" s="406">
        <v>0</v>
      </c>
      <c r="T16" s="407">
        <v>5434.21</v>
      </c>
      <c r="U16" s="407">
        <v>0</v>
      </c>
      <c r="V16" s="408">
        <f t="shared" si="0"/>
        <v>5434.21</v>
      </c>
    </row>
    <row r="17" spans="1:22" s="409" customFormat="1" x14ac:dyDescent="0.2">
      <c r="A17" s="403">
        <v>11</v>
      </c>
      <c r="B17" s="382" t="s">
        <v>391</v>
      </c>
      <c r="C17" s="404">
        <v>0</v>
      </c>
      <c r="D17" s="405">
        <v>299141.17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>
        <v>0</v>
      </c>
      <c r="K17" s="405">
        <v>0</v>
      </c>
      <c r="L17" s="406">
        <v>0</v>
      </c>
      <c r="M17" s="404">
        <v>0</v>
      </c>
      <c r="N17" s="405">
        <v>0</v>
      </c>
      <c r="O17" s="405">
        <v>0</v>
      </c>
      <c r="P17" s="405">
        <v>0</v>
      </c>
      <c r="Q17" s="405">
        <v>0</v>
      </c>
      <c r="R17" s="405">
        <v>0</v>
      </c>
      <c r="S17" s="406">
        <v>0</v>
      </c>
      <c r="T17" s="407">
        <v>299141.17</v>
      </c>
      <c r="U17" s="407">
        <v>0</v>
      </c>
      <c r="V17" s="408">
        <f t="shared" si="0"/>
        <v>299141.17</v>
      </c>
    </row>
    <row r="18" spans="1:22" s="409" customFormat="1" x14ac:dyDescent="0.2">
      <c r="A18" s="403">
        <v>12</v>
      </c>
      <c r="B18" s="382" t="s">
        <v>392</v>
      </c>
      <c r="C18" s="404">
        <v>0</v>
      </c>
      <c r="D18" s="405">
        <v>0</v>
      </c>
      <c r="E18" s="405">
        <v>0</v>
      </c>
      <c r="F18" s="405">
        <v>0</v>
      </c>
      <c r="G18" s="405">
        <v>0</v>
      </c>
      <c r="H18" s="405">
        <v>0</v>
      </c>
      <c r="I18" s="405">
        <v>0</v>
      </c>
      <c r="J18" s="405">
        <v>0</v>
      </c>
      <c r="K18" s="405">
        <v>0</v>
      </c>
      <c r="L18" s="406">
        <v>0</v>
      </c>
      <c r="M18" s="404">
        <v>0</v>
      </c>
      <c r="N18" s="405">
        <v>0</v>
      </c>
      <c r="O18" s="405">
        <v>0</v>
      </c>
      <c r="P18" s="405">
        <v>0</v>
      </c>
      <c r="Q18" s="405">
        <v>0</v>
      </c>
      <c r="R18" s="405">
        <v>0</v>
      </c>
      <c r="S18" s="406">
        <v>0</v>
      </c>
      <c r="T18" s="407">
        <v>0</v>
      </c>
      <c r="U18" s="407">
        <v>0</v>
      </c>
      <c r="V18" s="408">
        <f t="shared" si="0"/>
        <v>0</v>
      </c>
    </row>
    <row r="19" spans="1:22" s="409" customFormat="1" x14ac:dyDescent="0.2">
      <c r="A19" s="403">
        <v>13</v>
      </c>
      <c r="B19" s="382" t="s">
        <v>420</v>
      </c>
      <c r="C19" s="404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>
        <v>0</v>
      </c>
      <c r="K19" s="405">
        <v>0</v>
      </c>
      <c r="L19" s="406">
        <v>0</v>
      </c>
      <c r="M19" s="404">
        <v>0</v>
      </c>
      <c r="N19" s="405">
        <v>0</v>
      </c>
      <c r="O19" s="405">
        <v>0</v>
      </c>
      <c r="P19" s="405">
        <v>0</v>
      </c>
      <c r="Q19" s="405">
        <v>0</v>
      </c>
      <c r="R19" s="405">
        <v>0</v>
      </c>
      <c r="S19" s="406">
        <v>0</v>
      </c>
      <c r="T19" s="407">
        <v>0</v>
      </c>
      <c r="U19" s="407">
        <v>0</v>
      </c>
      <c r="V19" s="408">
        <f t="shared" si="0"/>
        <v>0</v>
      </c>
    </row>
    <row r="20" spans="1:22" s="409" customFormat="1" x14ac:dyDescent="0.2">
      <c r="A20" s="403">
        <v>14</v>
      </c>
      <c r="B20" s="382" t="s">
        <v>394</v>
      </c>
      <c r="C20" s="404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05">
        <v>0</v>
      </c>
      <c r="L20" s="406">
        <v>0</v>
      </c>
      <c r="M20" s="404">
        <v>0</v>
      </c>
      <c r="N20" s="405">
        <v>0</v>
      </c>
      <c r="O20" s="405">
        <v>0</v>
      </c>
      <c r="P20" s="405">
        <v>0</v>
      </c>
      <c r="Q20" s="405">
        <v>0</v>
      </c>
      <c r="R20" s="405">
        <v>0</v>
      </c>
      <c r="S20" s="406">
        <v>0</v>
      </c>
      <c r="T20" s="407">
        <v>0</v>
      </c>
      <c r="U20" s="407">
        <v>0</v>
      </c>
      <c r="V20" s="408">
        <f t="shared" si="0"/>
        <v>0</v>
      </c>
    </row>
    <row r="21" spans="1:22" ht="13.5" thickBot="1" x14ac:dyDescent="0.25">
      <c r="A21" s="410"/>
      <c r="B21" s="411" t="s">
        <v>173</v>
      </c>
      <c r="C21" s="412">
        <f>SUM(C7:C20)</f>
        <v>0</v>
      </c>
      <c r="D21" s="413">
        <f t="shared" ref="D21:V21" si="1">SUM(D7:D20)</f>
        <v>42325297.379750006</v>
      </c>
      <c r="E21" s="413">
        <f t="shared" si="1"/>
        <v>0</v>
      </c>
      <c r="F21" s="413">
        <f t="shared" si="1"/>
        <v>0</v>
      </c>
      <c r="G21" s="413">
        <f t="shared" si="1"/>
        <v>0</v>
      </c>
      <c r="H21" s="413">
        <f t="shared" si="1"/>
        <v>0</v>
      </c>
      <c r="I21" s="413">
        <f t="shared" si="1"/>
        <v>0</v>
      </c>
      <c r="J21" s="413">
        <f t="shared" si="1"/>
        <v>0</v>
      </c>
      <c r="K21" s="413">
        <f t="shared" si="1"/>
        <v>0</v>
      </c>
      <c r="L21" s="414">
        <f t="shared" si="1"/>
        <v>0</v>
      </c>
      <c r="M21" s="412">
        <f t="shared" si="1"/>
        <v>0</v>
      </c>
      <c r="N21" s="413">
        <f t="shared" si="1"/>
        <v>0</v>
      </c>
      <c r="O21" s="413">
        <f t="shared" si="1"/>
        <v>0</v>
      </c>
      <c r="P21" s="413">
        <f t="shared" si="1"/>
        <v>0</v>
      </c>
      <c r="Q21" s="413">
        <f t="shared" si="1"/>
        <v>0</v>
      </c>
      <c r="R21" s="413">
        <f t="shared" si="1"/>
        <v>0</v>
      </c>
      <c r="S21" s="414">
        <f>SUM(S7:S20)</f>
        <v>0</v>
      </c>
      <c r="T21" s="414">
        <f>SUM(T7:T20)</f>
        <v>27824776.344999999</v>
      </c>
      <c r="U21" s="414">
        <f>SUM(U7:U20)</f>
        <v>14500521.03475</v>
      </c>
      <c r="V21" s="415">
        <f t="shared" si="1"/>
        <v>42325297.379750006</v>
      </c>
    </row>
    <row r="24" spans="1:22" x14ac:dyDescent="0.2">
      <c r="A24" s="416"/>
      <c r="B24" s="416"/>
      <c r="C24" s="417"/>
      <c r="D24" s="417"/>
      <c r="E24" s="417"/>
    </row>
    <row r="25" spans="1:22" x14ac:dyDescent="0.2">
      <c r="A25" s="418"/>
      <c r="B25" s="418"/>
      <c r="C25" s="416"/>
      <c r="D25" s="417"/>
      <c r="E25" s="417"/>
    </row>
    <row r="26" spans="1:22" x14ac:dyDescent="0.2">
      <c r="A26" s="418"/>
      <c r="B26" s="419"/>
      <c r="C26" s="416"/>
      <c r="D26" s="417"/>
      <c r="E26" s="417"/>
    </row>
    <row r="27" spans="1:22" x14ac:dyDescent="0.2">
      <c r="A27" s="418"/>
      <c r="B27" s="418"/>
      <c r="C27" s="416"/>
      <c r="D27" s="417"/>
      <c r="E27" s="417"/>
    </row>
    <row r="28" spans="1:22" x14ac:dyDescent="0.2">
      <c r="A28" s="418"/>
      <c r="B28" s="419"/>
      <c r="C28" s="416"/>
      <c r="D28" s="417"/>
      <c r="E28" s="417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zoomScaleNormal="100" workbookViewId="0">
      <pane xSplit="1" ySplit="7" topLeftCell="C17" activePane="bottomRight" state="frozen"/>
      <selection activeCell="B10" sqref="B10"/>
      <selection pane="topRight" activeCell="B10" sqref="B10"/>
      <selection pane="bottomLeft" activeCell="B10" sqref="B10"/>
      <selection pane="bottomRight" activeCell="H22" sqref="H22"/>
    </sheetView>
  </sheetViews>
  <sheetFormatPr defaultColWidth="9.140625" defaultRowHeight="12.75" x14ac:dyDescent="0.2"/>
  <cols>
    <col min="1" max="1" width="10.5703125" style="77" bestFit="1" customWidth="1"/>
    <col min="2" max="2" width="101.85546875" style="77" customWidth="1"/>
    <col min="3" max="3" width="13.7109375" style="19" customWidth="1"/>
    <col min="4" max="4" width="14.85546875" style="19" bestFit="1" customWidth="1"/>
    <col min="5" max="5" width="17.7109375" style="19" customWidth="1"/>
    <col min="6" max="6" width="15.85546875" style="19" customWidth="1"/>
    <col min="7" max="7" width="17.42578125" style="19" customWidth="1"/>
    <col min="8" max="8" width="15.28515625" style="19" customWidth="1"/>
    <col min="9" max="16384" width="9.140625" style="392"/>
  </cols>
  <sheetData>
    <row r="1" spans="1:9" x14ac:dyDescent="0.2">
      <c r="A1" s="76" t="s">
        <v>30</v>
      </c>
      <c r="B1" s="21" t="str">
        <f>Info!C2</f>
        <v>Terabank</v>
      </c>
    </row>
    <row r="2" spans="1:9" x14ac:dyDescent="0.2">
      <c r="A2" s="76" t="s">
        <v>31</v>
      </c>
      <c r="B2" s="22">
        <v>44104</v>
      </c>
    </row>
    <row r="4" spans="1:9" ht="13.5" thickBot="1" x14ac:dyDescent="0.25">
      <c r="A4" s="76" t="s">
        <v>421</v>
      </c>
      <c r="B4" s="276" t="s">
        <v>422</v>
      </c>
    </row>
    <row r="5" spans="1:9" x14ac:dyDescent="0.2">
      <c r="A5" s="393"/>
      <c r="B5" s="420"/>
      <c r="C5" s="421" t="s">
        <v>256</v>
      </c>
      <c r="D5" s="421" t="s">
        <v>257</v>
      </c>
      <c r="E5" s="421" t="s">
        <v>258</v>
      </c>
      <c r="F5" s="421" t="s">
        <v>363</v>
      </c>
      <c r="G5" s="422" t="s">
        <v>364</v>
      </c>
      <c r="H5" s="423" t="s">
        <v>365</v>
      </c>
      <c r="I5" s="424"/>
    </row>
    <row r="6" spans="1:9" s="424" customFormat="1" ht="12.75" customHeight="1" x14ac:dyDescent="0.2">
      <c r="A6" s="425"/>
      <c r="B6" s="583" t="s">
        <v>423</v>
      </c>
      <c r="C6" s="585" t="s">
        <v>424</v>
      </c>
      <c r="D6" s="587" t="s">
        <v>425</v>
      </c>
      <c r="E6" s="588"/>
      <c r="F6" s="585" t="s">
        <v>426</v>
      </c>
      <c r="G6" s="585" t="s">
        <v>427</v>
      </c>
      <c r="H6" s="589" t="s">
        <v>428</v>
      </c>
    </row>
    <row r="7" spans="1:9" ht="38.25" x14ac:dyDescent="0.2">
      <c r="A7" s="426"/>
      <c r="B7" s="584"/>
      <c r="C7" s="586"/>
      <c r="D7" s="427" t="s">
        <v>429</v>
      </c>
      <c r="E7" s="427" t="s">
        <v>430</v>
      </c>
      <c r="F7" s="586"/>
      <c r="G7" s="586"/>
      <c r="H7" s="590"/>
      <c r="I7" s="424"/>
    </row>
    <row r="8" spans="1:9" x14ac:dyDescent="0.2">
      <c r="A8" s="425">
        <v>1</v>
      </c>
      <c r="B8" s="382" t="s">
        <v>381</v>
      </c>
      <c r="C8" s="428">
        <v>246400795.52000004</v>
      </c>
      <c r="D8" s="429">
        <v>0</v>
      </c>
      <c r="E8" s="428">
        <v>0</v>
      </c>
      <c r="F8" s="428">
        <v>139554784.15000001</v>
      </c>
      <c r="G8" s="430">
        <v>139554784.15000001</v>
      </c>
      <c r="H8" s="431">
        <f>IFERROR(G8/(C8+E8),"")</f>
        <v>0.56637310709766975</v>
      </c>
    </row>
    <row r="9" spans="1:9" ht="15" customHeight="1" x14ac:dyDescent="0.2">
      <c r="A9" s="425">
        <v>2</v>
      </c>
      <c r="B9" s="382" t="s">
        <v>382</v>
      </c>
      <c r="C9" s="428">
        <v>0</v>
      </c>
      <c r="D9" s="429">
        <v>0</v>
      </c>
      <c r="E9" s="428">
        <v>0</v>
      </c>
      <c r="F9" s="428">
        <v>0</v>
      </c>
      <c r="G9" s="430">
        <v>0</v>
      </c>
      <c r="H9" s="431" t="str">
        <f t="shared" ref="H9:H21" si="0">IFERROR(G9/(C9+E9),"")</f>
        <v/>
      </c>
    </row>
    <row r="10" spans="1:9" x14ac:dyDescent="0.2">
      <c r="A10" s="425">
        <v>3</v>
      </c>
      <c r="B10" s="382" t="s">
        <v>419</v>
      </c>
      <c r="C10" s="428">
        <v>0</v>
      </c>
      <c r="D10" s="429">
        <v>0</v>
      </c>
      <c r="E10" s="428">
        <v>0</v>
      </c>
      <c r="F10" s="428">
        <v>0</v>
      </c>
      <c r="G10" s="430">
        <v>0</v>
      </c>
      <c r="H10" s="431" t="str">
        <f t="shared" si="0"/>
        <v/>
      </c>
    </row>
    <row r="11" spans="1:9" x14ac:dyDescent="0.2">
      <c r="A11" s="425">
        <v>4</v>
      </c>
      <c r="B11" s="382" t="s">
        <v>384</v>
      </c>
      <c r="C11" s="428">
        <v>0</v>
      </c>
      <c r="D11" s="429">
        <v>0</v>
      </c>
      <c r="E11" s="428">
        <v>0</v>
      </c>
      <c r="F11" s="428">
        <v>0</v>
      </c>
      <c r="G11" s="430">
        <v>0</v>
      </c>
      <c r="H11" s="431" t="str">
        <f t="shared" si="0"/>
        <v/>
      </c>
    </row>
    <row r="12" spans="1:9" x14ac:dyDescent="0.2">
      <c r="A12" s="425">
        <v>5</v>
      </c>
      <c r="B12" s="382" t="s">
        <v>385</v>
      </c>
      <c r="C12" s="428">
        <v>0</v>
      </c>
      <c r="D12" s="429">
        <v>0</v>
      </c>
      <c r="E12" s="428">
        <v>0</v>
      </c>
      <c r="F12" s="428">
        <v>0</v>
      </c>
      <c r="G12" s="430">
        <v>0</v>
      </c>
      <c r="H12" s="431" t="str">
        <f t="shared" si="0"/>
        <v/>
      </c>
    </row>
    <row r="13" spans="1:9" x14ac:dyDescent="0.2">
      <c r="A13" s="425">
        <v>6</v>
      </c>
      <c r="B13" s="382" t="s">
        <v>386</v>
      </c>
      <c r="C13" s="428">
        <v>40973786.329999998</v>
      </c>
      <c r="D13" s="429">
        <v>0</v>
      </c>
      <c r="E13" s="428">
        <v>0</v>
      </c>
      <c r="F13" s="428">
        <v>19341877.188999999</v>
      </c>
      <c r="G13" s="430">
        <v>19341877.188999999</v>
      </c>
      <c r="H13" s="431">
        <f t="shared" si="0"/>
        <v>0.47205491416443379</v>
      </c>
    </row>
    <row r="14" spans="1:9" x14ac:dyDescent="0.2">
      <c r="A14" s="425">
        <v>7</v>
      </c>
      <c r="B14" s="382" t="s">
        <v>387</v>
      </c>
      <c r="C14" s="428">
        <v>413873144.94999945</v>
      </c>
      <c r="D14" s="429">
        <v>56036318.57</v>
      </c>
      <c r="E14" s="428">
        <v>30485738.881000005</v>
      </c>
      <c r="F14" s="428">
        <v>444358883.83099943</v>
      </c>
      <c r="G14" s="430">
        <v>409423692.79399943</v>
      </c>
      <c r="H14" s="431">
        <f t="shared" si="0"/>
        <v>0.92138068505391535</v>
      </c>
    </row>
    <row r="15" spans="1:9" x14ac:dyDescent="0.2">
      <c r="A15" s="425">
        <v>8</v>
      </c>
      <c r="B15" s="382" t="s">
        <v>388</v>
      </c>
      <c r="C15" s="428">
        <v>235791837.23000062</v>
      </c>
      <c r="D15" s="429">
        <v>12035410.86999999</v>
      </c>
      <c r="E15" s="428">
        <v>5788868.3929999946</v>
      </c>
      <c r="F15" s="428">
        <v>181185529.21725047</v>
      </c>
      <c r="G15" s="430">
        <v>174099998.25450048</v>
      </c>
      <c r="H15" s="431">
        <f t="shared" si="0"/>
        <v>0.72067012887276138</v>
      </c>
    </row>
    <row r="16" spans="1:9" x14ac:dyDescent="0.2">
      <c r="A16" s="425">
        <v>9</v>
      </c>
      <c r="B16" s="382" t="s">
        <v>389</v>
      </c>
      <c r="C16" s="428">
        <v>126307837.37999992</v>
      </c>
      <c r="D16" s="429">
        <v>1654415.2200000004</v>
      </c>
      <c r="E16" s="428">
        <v>979978.50500000012</v>
      </c>
      <c r="F16" s="428">
        <v>44550735.559749968</v>
      </c>
      <c r="G16" s="430">
        <v>44550735.559749968</v>
      </c>
      <c r="H16" s="431">
        <f t="shared" si="0"/>
        <v>0.35</v>
      </c>
    </row>
    <row r="17" spans="1:8" x14ac:dyDescent="0.2">
      <c r="A17" s="425">
        <v>10</v>
      </c>
      <c r="B17" s="382" t="s">
        <v>390</v>
      </c>
      <c r="C17" s="428">
        <v>9826319.6800000034</v>
      </c>
      <c r="D17" s="429">
        <v>0</v>
      </c>
      <c r="E17" s="428">
        <v>0</v>
      </c>
      <c r="F17" s="428">
        <v>9862902.1300000027</v>
      </c>
      <c r="G17" s="430">
        <v>9857467.9200000018</v>
      </c>
      <c r="H17" s="431">
        <f t="shared" si="0"/>
        <v>1.0031698785521292</v>
      </c>
    </row>
    <row r="18" spans="1:8" x14ac:dyDescent="0.2">
      <c r="A18" s="425">
        <v>11</v>
      </c>
      <c r="B18" s="382" t="s">
        <v>391</v>
      </c>
      <c r="C18" s="428">
        <v>93910617.110000014</v>
      </c>
      <c r="D18" s="429">
        <v>0</v>
      </c>
      <c r="E18" s="428">
        <v>0</v>
      </c>
      <c r="F18" s="428">
        <v>109017479.90000004</v>
      </c>
      <c r="G18" s="430">
        <v>108718338.73000003</v>
      </c>
      <c r="H18" s="431">
        <f t="shared" si="0"/>
        <v>1.1576788873898607</v>
      </c>
    </row>
    <row r="19" spans="1:8" x14ac:dyDescent="0.2">
      <c r="A19" s="425">
        <v>12</v>
      </c>
      <c r="B19" s="382" t="s">
        <v>392</v>
      </c>
      <c r="C19" s="428">
        <v>0</v>
      </c>
      <c r="D19" s="429">
        <v>0</v>
      </c>
      <c r="E19" s="428">
        <v>0</v>
      </c>
      <c r="F19" s="428">
        <v>0</v>
      </c>
      <c r="G19" s="430">
        <v>0</v>
      </c>
      <c r="H19" s="431" t="str">
        <f t="shared" si="0"/>
        <v/>
      </c>
    </row>
    <row r="20" spans="1:8" x14ac:dyDescent="0.2">
      <c r="A20" s="425">
        <v>13</v>
      </c>
      <c r="B20" s="382" t="s">
        <v>393</v>
      </c>
      <c r="C20" s="428">
        <v>0</v>
      </c>
      <c r="D20" s="429">
        <v>0</v>
      </c>
      <c r="E20" s="428">
        <v>0</v>
      </c>
      <c r="F20" s="428">
        <v>0</v>
      </c>
      <c r="G20" s="430">
        <v>0</v>
      </c>
      <c r="H20" s="431" t="str">
        <f t="shared" si="0"/>
        <v/>
      </c>
    </row>
    <row r="21" spans="1:8" x14ac:dyDescent="0.2">
      <c r="A21" s="425">
        <v>14</v>
      </c>
      <c r="B21" s="382" t="s">
        <v>394</v>
      </c>
      <c r="C21" s="428">
        <v>72641800.359999955</v>
      </c>
      <c r="D21" s="429">
        <v>0</v>
      </c>
      <c r="E21" s="428">
        <v>0</v>
      </c>
      <c r="F21" s="428">
        <v>38999109.711999953</v>
      </c>
      <c r="G21" s="430">
        <v>38999109.711999953</v>
      </c>
      <c r="H21" s="431">
        <f t="shared" si="0"/>
        <v>0.53686871083490828</v>
      </c>
    </row>
    <row r="22" spans="1:8" ht="13.5" thickBot="1" x14ac:dyDescent="0.25">
      <c r="A22" s="432"/>
      <c r="B22" s="433" t="s">
        <v>173</v>
      </c>
      <c r="C22" s="389">
        <f>SUM(C8:C21)</f>
        <v>1239726138.5599997</v>
      </c>
      <c r="D22" s="389">
        <f>SUM(D8:D21)</f>
        <v>69726144.659999996</v>
      </c>
      <c r="E22" s="389">
        <f>SUM(E8:E21)</f>
        <v>37254585.778999999</v>
      </c>
      <c r="F22" s="389">
        <f>SUM(F8:F21)</f>
        <v>986871301.68899989</v>
      </c>
      <c r="G22" s="389">
        <f>SUM(G8:G21)</f>
        <v>944546004.30924988</v>
      </c>
      <c r="H22" s="434">
        <f>G22/(C22+E22)</f>
        <v>0.73967130928947478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7"/>
  <sheetViews>
    <sheetView zoomScale="90" zoomScaleNormal="90" workbookViewId="0">
      <pane xSplit="2" ySplit="6" topLeftCell="E21" activePane="bottomRight" state="frozen"/>
      <selection activeCell="B10" sqref="B10"/>
      <selection pane="topRight" activeCell="B10" sqref="B10"/>
      <selection pane="bottomLeft" activeCell="B10" sqref="B10"/>
      <selection pane="bottomRight" activeCell="K21" sqref="K21"/>
    </sheetView>
  </sheetViews>
  <sheetFormatPr defaultColWidth="9.140625" defaultRowHeight="12.75" x14ac:dyDescent="0.2"/>
  <cols>
    <col min="1" max="1" width="10.5703125" style="19" bestFit="1" customWidth="1"/>
    <col min="2" max="2" width="104.140625" style="19" customWidth="1"/>
    <col min="3" max="11" width="12.7109375" style="19" customWidth="1"/>
    <col min="12" max="16384" width="9.140625" style="19"/>
  </cols>
  <sheetData>
    <row r="1" spans="1:12" x14ac:dyDescent="0.2">
      <c r="A1" s="19" t="s">
        <v>30</v>
      </c>
      <c r="B1" s="21" t="str">
        <f>Info!C2</f>
        <v>Terabank</v>
      </c>
    </row>
    <row r="2" spans="1:12" x14ac:dyDescent="0.2">
      <c r="A2" s="19" t="s">
        <v>31</v>
      </c>
      <c r="B2" s="22">
        <v>44104</v>
      </c>
      <c r="C2" s="17"/>
      <c r="D2" s="17"/>
    </row>
    <row r="3" spans="1:12" x14ac:dyDescent="0.2">
      <c r="B3" s="17"/>
      <c r="C3" s="17"/>
      <c r="D3" s="17"/>
    </row>
    <row r="4" spans="1:12" ht="13.5" thickBot="1" x14ac:dyDescent="0.25">
      <c r="A4" s="19" t="s">
        <v>361</v>
      </c>
      <c r="B4" s="435" t="s">
        <v>27</v>
      </c>
      <c r="C4" s="17"/>
      <c r="D4" s="17"/>
    </row>
    <row r="5" spans="1:12" ht="30" customHeight="1" x14ac:dyDescent="0.2">
      <c r="A5" s="591"/>
      <c r="B5" s="592"/>
      <c r="C5" s="593" t="s">
        <v>431</v>
      </c>
      <c r="D5" s="593"/>
      <c r="E5" s="593"/>
      <c r="F5" s="593" t="s">
        <v>432</v>
      </c>
      <c r="G5" s="593"/>
      <c r="H5" s="593"/>
      <c r="I5" s="593" t="s">
        <v>433</v>
      </c>
      <c r="J5" s="593"/>
      <c r="K5" s="594"/>
    </row>
    <row r="6" spans="1:12" x14ac:dyDescent="0.2">
      <c r="A6" s="436"/>
      <c r="B6" s="437"/>
      <c r="C6" s="438" t="s">
        <v>73</v>
      </c>
      <c r="D6" s="438" t="s">
        <v>74</v>
      </c>
      <c r="E6" s="438" t="s">
        <v>75</v>
      </c>
      <c r="F6" s="438" t="s">
        <v>73</v>
      </c>
      <c r="G6" s="438" t="s">
        <v>74</v>
      </c>
      <c r="H6" s="438" t="s">
        <v>75</v>
      </c>
      <c r="I6" s="438" t="s">
        <v>73</v>
      </c>
      <c r="J6" s="438" t="s">
        <v>74</v>
      </c>
      <c r="K6" s="438" t="s">
        <v>75</v>
      </c>
    </row>
    <row r="7" spans="1:12" x14ac:dyDescent="0.2">
      <c r="A7" s="439" t="s">
        <v>434</v>
      </c>
      <c r="B7" s="440"/>
      <c r="C7" s="440"/>
      <c r="D7" s="440"/>
      <c r="E7" s="440"/>
      <c r="F7" s="440"/>
      <c r="G7" s="440"/>
      <c r="H7" s="440"/>
      <c r="I7" s="440"/>
      <c r="J7" s="440"/>
      <c r="K7" s="441"/>
    </row>
    <row r="8" spans="1:12" x14ac:dyDescent="0.2">
      <c r="A8" s="442">
        <v>1</v>
      </c>
      <c r="B8" s="443" t="s">
        <v>62</v>
      </c>
      <c r="C8" s="37"/>
      <c r="D8" s="37"/>
      <c r="E8" s="37"/>
      <c r="F8" s="444">
        <v>73889620.333463967</v>
      </c>
      <c r="G8" s="444">
        <v>167749384.50056773</v>
      </c>
      <c r="H8" s="444">
        <v>241639004.83403173</v>
      </c>
      <c r="I8" s="444">
        <v>70397362.195353374</v>
      </c>
      <c r="J8" s="444">
        <v>147190839.68941292</v>
      </c>
      <c r="K8" s="444">
        <v>217588201.88476631</v>
      </c>
      <c r="L8" s="391"/>
    </row>
    <row r="9" spans="1:12" x14ac:dyDescent="0.2">
      <c r="A9" s="439" t="s">
        <v>435</v>
      </c>
      <c r="B9" s="440"/>
      <c r="C9" s="440"/>
      <c r="D9" s="440"/>
      <c r="E9" s="440"/>
      <c r="F9" s="440"/>
      <c r="G9" s="440"/>
      <c r="H9" s="440"/>
      <c r="I9" s="440"/>
      <c r="J9" s="440"/>
      <c r="K9" s="441"/>
    </row>
    <row r="10" spans="1:12" x14ac:dyDescent="0.2">
      <c r="A10" s="445">
        <v>2</v>
      </c>
      <c r="B10" s="446" t="s">
        <v>436</v>
      </c>
      <c r="C10" s="447">
        <v>81437693.548613787</v>
      </c>
      <c r="D10" s="444">
        <v>261169762.83342323</v>
      </c>
      <c r="E10" s="444">
        <v>342607456.38203704</v>
      </c>
      <c r="F10" s="444">
        <v>15039421.332066545</v>
      </c>
      <c r="G10" s="444">
        <v>55397178.261847623</v>
      </c>
      <c r="H10" s="444">
        <v>70436599.593914166</v>
      </c>
      <c r="I10" s="444">
        <v>3419885.3827260481</v>
      </c>
      <c r="J10" s="444">
        <v>11562415.118709398</v>
      </c>
      <c r="K10" s="448">
        <v>14982300.501435447</v>
      </c>
    </row>
    <row r="11" spans="1:12" x14ac:dyDescent="0.2">
      <c r="A11" s="445">
        <v>3</v>
      </c>
      <c r="B11" s="446" t="s">
        <v>437</v>
      </c>
      <c r="C11" s="447">
        <v>163291510.58540002</v>
      </c>
      <c r="D11" s="444">
        <v>365377740.08107007</v>
      </c>
      <c r="E11" s="444">
        <v>528669250.66647005</v>
      </c>
      <c r="F11" s="444">
        <v>44232054.482601836</v>
      </c>
      <c r="G11" s="444">
        <v>84636570.266827315</v>
      </c>
      <c r="H11" s="444">
        <v>128868624.74942915</v>
      </c>
      <c r="I11" s="444">
        <v>38451822.374244832</v>
      </c>
      <c r="J11" s="444">
        <v>69607446.931104377</v>
      </c>
      <c r="K11" s="448">
        <v>108059269.3053492</v>
      </c>
    </row>
    <row r="12" spans="1:12" x14ac:dyDescent="0.2">
      <c r="A12" s="445">
        <v>4</v>
      </c>
      <c r="B12" s="446" t="s">
        <v>438</v>
      </c>
      <c r="C12" s="447">
        <v>76671237.149946824</v>
      </c>
      <c r="D12" s="444">
        <v>0</v>
      </c>
      <c r="E12" s="444">
        <v>76671237.149946824</v>
      </c>
      <c r="F12" s="444">
        <v>0</v>
      </c>
      <c r="G12" s="444">
        <v>0</v>
      </c>
      <c r="H12" s="444">
        <v>0</v>
      </c>
      <c r="I12" s="444">
        <v>0</v>
      </c>
      <c r="J12" s="444">
        <v>0</v>
      </c>
      <c r="K12" s="448">
        <v>0</v>
      </c>
    </row>
    <row r="13" spans="1:12" x14ac:dyDescent="0.2">
      <c r="A13" s="445">
        <v>5</v>
      </c>
      <c r="B13" s="446" t="s">
        <v>439</v>
      </c>
      <c r="C13" s="447">
        <v>28053823.89764268</v>
      </c>
      <c r="D13" s="444">
        <v>35385702.584662214</v>
      </c>
      <c r="E13" s="444">
        <v>63439526.482304893</v>
      </c>
      <c r="F13" s="444">
        <v>4311211.7633060617</v>
      </c>
      <c r="G13" s="444">
        <v>6453288.8864870705</v>
      </c>
      <c r="H13" s="444">
        <v>10764500.649793133</v>
      </c>
      <c r="I13" s="444">
        <v>1662057.254144452</v>
      </c>
      <c r="J13" s="444">
        <v>1994422.3858913609</v>
      </c>
      <c r="K13" s="448">
        <v>3656479.6400358127</v>
      </c>
    </row>
    <row r="14" spans="1:12" x14ac:dyDescent="0.2">
      <c r="A14" s="445">
        <v>6</v>
      </c>
      <c r="B14" s="446" t="s">
        <v>440</v>
      </c>
      <c r="C14" s="447">
        <v>4261569.7941616457</v>
      </c>
      <c r="D14" s="444">
        <v>11367099.942112869</v>
      </c>
      <c r="E14" s="444">
        <v>15628669.736274514</v>
      </c>
      <c r="F14" s="444">
        <v>0</v>
      </c>
      <c r="G14" s="444">
        <v>0</v>
      </c>
      <c r="H14" s="444">
        <v>0</v>
      </c>
      <c r="I14" s="444">
        <v>0</v>
      </c>
      <c r="J14" s="444">
        <v>0</v>
      </c>
      <c r="K14" s="448">
        <v>0</v>
      </c>
    </row>
    <row r="15" spans="1:12" x14ac:dyDescent="0.2">
      <c r="A15" s="445">
        <v>7</v>
      </c>
      <c r="B15" s="446" t="s">
        <v>441</v>
      </c>
      <c r="C15" s="447">
        <v>6265522.0207018787</v>
      </c>
      <c r="D15" s="444">
        <v>4550256.5546816373</v>
      </c>
      <c r="E15" s="444">
        <v>10815778.575383516</v>
      </c>
      <c r="F15" s="444">
        <v>2148188.4138319748</v>
      </c>
      <c r="G15" s="444">
        <v>1551698.6379615739</v>
      </c>
      <c r="H15" s="444">
        <v>3699887.0517935487</v>
      </c>
      <c r="I15" s="444">
        <v>2148188.4138319748</v>
      </c>
      <c r="J15" s="444">
        <v>1551698.6379615739</v>
      </c>
      <c r="K15" s="448">
        <v>3699887.0517935487</v>
      </c>
    </row>
    <row r="16" spans="1:12" x14ac:dyDescent="0.2">
      <c r="A16" s="445">
        <v>8</v>
      </c>
      <c r="B16" s="449" t="s">
        <v>442</v>
      </c>
      <c r="C16" s="447">
        <f>SUM(C10:C15)</f>
        <v>359981356.99646682</v>
      </c>
      <c r="D16" s="444">
        <f>SUM(D10:D15)</f>
        <v>677850561.9959501</v>
      </c>
      <c r="E16" s="444">
        <f>SUM(C16:D16)</f>
        <v>1037831918.9924169</v>
      </c>
      <c r="F16" s="444">
        <f>SUM(F10:F15)</f>
        <v>65730875.99180641</v>
      </c>
      <c r="G16" s="444">
        <f>SUM(G10:G15)</f>
        <v>148038736.05312356</v>
      </c>
      <c r="H16" s="444">
        <f>SUM(F16:G16)</f>
        <v>213769612.04492998</v>
      </c>
      <c r="I16" s="444">
        <f>SUM(I10:I15)</f>
        <v>45681953.424947307</v>
      </c>
      <c r="J16" s="444">
        <f>SUM(J10:J15)</f>
        <v>84715983.073666722</v>
      </c>
      <c r="K16" s="448">
        <f>SUM(I16:J16)</f>
        <v>130397936.49861403</v>
      </c>
    </row>
    <row r="17" spans="1:11" x14ac:dyDescent="0.2">
      <c r="A17" s="439" t="s">
        <v>443</v>
      </c>
      <c r="B17" s="440"/>
      <c r="C17" s="450"/>
      <c r="D17" s="450"/>
      <c r="E17" s="450"/>
      <c r="F17" s="450"/>
      <c r="G17" s="450"/>
      <c r="H17" s="450"/>
      <c r="I17" s="450"/>
      <c r="J17" s="450"/>
      <c r="K17" s="451"/>
    </row>
    <row r="18" spans="1:11" x14ac:dyDescent="0.2">
      <c r="A18" s="445">
        <v>9</v>
      </c>
      <c r="B18" s="446" t="s">
        <v>444</v>
      </c>
      <c r="C18" s="447">
        <v>0</v>
      </c>
      <c r="D18" s="444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444">
        <v>0</v>
      </c>
      <c r="K18" s="448">
        <v>0</v>
      </c>
    </row>
    <row r="19" spans="1:11" x14ac:dyDescent="0.2">
      <c r="A19" s="445">
        <v>10</v>
      </c>
      <c r="B19" s="446" t="s">
        <v>445</v>
      </c>
      <c r="C19" s="447">
        <v>221836275.65410873</v>
      </c>
      <c r="D19" s="444">
        <v>398492076.26352698</v>
      </c>
      <c r="E19" s="444">
        <v>620328351.91763568</v>
      </c>
      <c r="F19" s="444">
        <v>6581092.5536724571</v>
      </c>
      <c r="G19" s="444">
        <v>8415369.0935129393</v>
      </c>
      <c r="H19" s="444">
        <v>14996461.647185396</v>
      </c>
      <c r="I19" s="444">
        <v>10073350.691783056</v>
      </c>
      <c r="J19" s="444">
        <v>30372559.629248247</v>
      </c>
      <c r="K19" s="448">
        <v>40445910.321031302</v>
      </c>
    </row>
    <row r="20" spans="1:11" x14ac:dyDescent="0.2">
      <c r="A20" s="445">
        <v>11</v>
      </c>
      <c r="B20" s="446" t="s">
        <v>446</v>
      </c>
      <c r="C20" s="447">
        <v>4902000.6210627435</v>
      </c>
      <c r="D20" s="444">
        <v>609477.16173218726</v>
      </c>
      <c r="E20" s="444">
        <v>5511477.782794931</v>
      </c>
      <c r="F20" s="444">
        <v>4434845.9570358023</v>
      </c>
      <c r="G20" s="444">
        <v>592364.94057394529</v>
      </c>
      <c r="H20" s="444">
        <v>5027210.8976097479</v>
      </c>
      <c r="I20" s="444">
        <v>4434845.9570358023</v>
      </c>
      <c r="J20" s="444">
        <v>592364.94057394529</v>
      </c>
      <c r="K20" s="448">
        <v>5027210.8976097479</v>
      </c>
    </row>
    <row r="21" spans="1:11" ht="13.5" thickBot="1" x14ac:dyDescent="0.25">
      <c r="A21" s="452">
        <v>12</v>
      </c>
      <c r="B21" s="453" t="s">
        <v>447</v>
      </c>
      <c r="C21" s="454">
        <f>SUM(C18:C20)</f>
        <v>226738276.27517149</v>
      </c>
      <c r="D21" s="455">
        <f t="shared" ref="D21:K21" si="0">SUM(D18:D20)</f>
        <v>399101553.42525917</v>
      </c>
      <c r="E21" s="454">
        <f t="shared" si="0"/>
        <v>625839829.70043063</v>
      </c>
      <c r="F21" s="455">
        <f t="shared" si="0"/>
        <v>11015938.510708259</v>
      </c>
      <c r="G21" s="455">
        <f t="shared" si="0"/>
        <v>9007734.0340868849</v>
      </c>
      <c r="H21" s="455">
        <f t="shared" si="0"/>
        <v>20023672.544795144</v>
      </c>
      <c r="I21" s="455">
        <f t="shared" si="0"/>
        <v>14508196.648818858</v>
      </c>
      <c r="J21" s="455">
        <f t="shared" si="0"/>
        <v>30964924.569822192</v>
      </c>
      <c r="K21" s="456">
        <f t="shared" si="0"/>
        <v>45473121.21864105</v>
      </c>
    </row>
    <row r="22" spans="1:11" ht="38.25" customHeight="1" thickBot="1" x14ac:dyDescent="0.25">
      <c r="A22" s="457"/>
      <c r="B22" s="458"/>
      <c r="C22" s="458"/>
      <c r="D22" s="458"/>
      <c r="E22" s="458"/>
      <c r="F22" s="595" t="s">
        <v>448</v>
      </c>
      <c r="G22" s="593"/>
      <c r="H22" s="593"/>
      <c r="I22" s="595" t="s">
        <v>449</v>
      </c>
      <c r="J22" s="593"/>
      <c r="K22" s="594"/>
    </row>
    <row r="23" spans="1:11" x14ac:dyDescent="0.2">
      <c r="A23" s="459">
        <v>13</v>
      </c>
      <c r="B23" s="460" t="s">
        <v>62</v>
      </c>
      <c r="C23" s="461"/>
      <c r="D23" s="461"/>
      <c r="E23" s="461"/>
      <c r="F23" s="462">
        <f t="shared" ref="F23:K23" si="1">F8</f>
        <v>73889620.333463967</v>
      </c>
      <c r="G23" s="462">
        <f t="shared" si="1"/>
        <v>167749384.50056773</v>
      </c>
      <c r="H23" s="462">
        <f t="shared" si="1"/>
        <v>241639004.83403173</v>
      </c>
      <c r="I23" s="462">
        <f t="shared" si="1"/>
        <v>70397362.195353374</v>
      </c>
      <c r="J23" s="462">
        <f t="shared" si="1"/>
        <v>147190839.68941292</v>
      </c>
      <c r="K23" s="463">
        <f t="shared" si="1"/>
        <v>217588201.88476631</v>
      </c>
    </row>
    <row r="24" spans="1:11" ht="13.5" thickBot="1" x14ac:dyDescent="0.25">
      <c r="A24" s="464">
        <v>14</v>
      </c>
      <c r="B24" s="465" t="s">
        <v>63</v>
      </c>
      <c r="C24" s="466"/>
      <c r="D24" s="467"/>
      <c r="E24" s="468"/>
      <c r="F24" s="469">
        <f t="shared" ref="F24:K24" si="2">MAX(F16-F21,F16*0.25)</f>
        <v>54714937.481098153</v>
      </c>
      <c r="G24" s="469">
        <f t="shared" si="2"/>
        <v>139031002.01903668</v>
      </c>
      <c r="H24" s="469">
        <f t="shared" si="2"/>
        <v>193745939.50013483</v>
      </c>
      <c r="I24" s="469">
        <f t="shared" si="2"/>
        <v>31173756.776128449</v>
      </c>
      <c r="J24" s="469">
        <f t="shared" si="2"/>
        <v>53751058.503844529</v>
      </c>
      <c r="K24" s="470">
        <f t="shared" si="2"/>
        <v>84924815.27997297</v>
      </c>
    </row>
    <row r="25" spans="1:11" ht="13.5" thickBot="1" x14ac:dyDescent="0.25">
      <c r="A25" s="471">
        <v>15</v>
      </c>
      <c r="B25" s="472" t="s">
        <v>450</v>
      </c>
      <c r="C25" s="473"/>
      <c r="D25" s="473"/>
      <c r="E25" s="473"/>
      <c r="F25" s="474">
        <f t="shared" ref="F25:K25" si="3">F23/F24</f>
        <v>1.3504469480384567</v>
      </c>
      <c r="G25" s="474">
        <f t="shared" si="3"/>
        <v>1.2065609976514362</v>
      </c>
      <c r="H25" s="474">
        <f t="shared" si="3"/>
        <v>1.2471951951997609</v>
      </c>
      <c r="I25" s="474">
        <f t="shared" si="3"/>
        <v>2.2582251700013489</v>
      </c>
      <c r="J25" s="474">
        <f t="shared" si="3"/>
        <v>2.7383802995969861</v>
      </c>
      <c r="K25" s="475">
        <f t="shared" si="3"/>
        <v>2.562127467306698</v>
      </c>
    </row>
    <row r="27" spans="1:11" ht="25.5" x14ac:dyDescent="0.2">
      <c r="B27" s="75" t="s">
        <v>451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zoomScaleNormal="100" workbookViewId="0">
      <pane xSplit="1" ySplit="5" topLeftCell="G14" activePane="bottomRight" state="frozen"/>
      <selection activeCell="B10" sqref="B10"/>
      <selection pane="topRight" activeCell="B10" sqref="B10"/>
      <selection pane="bottomLeft" activeCell="B10" sqref="B10"/>
      <selection pane="bottomRight" activeCell="S23" sqref="S23"/>
    </sheetView>
  </sheetViews>
  <sheetFormatPr defaultColWidth="9.140625" defaultRowHeight="12.75" x14ac:dyDescent="0.2"/>
  <cols>
    <col min="1" max="1" width="10.5703125" style="77" bestFit="1" customWidth="1"/>
    <col min="2" max="2" width="95" style="77" customWidth="1"/>
    <col min="3" max="3" width="12.5703125" style="77" bestFit="1" customWidth="1"/>
    <col min="4" max="4" width="11.42578125" style="77" customWidth="1"/>
    <col min="5" max="5" width="18.28515625" style="77" bestFit="1" customWidth="1"/>
    <col min="6" max="13" width="12.7109375" style="77" customWidth="1"/>
    <col min="14" max="14" width="31" style="77" bestFit="1" customWidth="1"/>
    <col min="15" max="16384" width="9.140625" style="392"/>
  </cols>
  <sheetData>
    <row r="1" spans="1:14" x14ac:dyDescent="0.2">
      <c r="A1" s="77" t="s">
        <v>30</v>
      </c>
      <c r="B1" s="21" t="str">
        <f>Info!C2</f>
        <v>Terabank</v>
      </c>
    </row>
    <row r="2" spans="1:14" ht="14.25" customHeight="1" x14ac:dyDescent="0.2">
      <c r="A2" s="77" t="s">
        <v>31</v>
      </c>
      <c r="B2" s="22">
        <v>44104</v>
      </c>
    </row>
    <row r="3" spans="1:14" ht="14.25" customHeight="1" x14ac:dyDescent="0.2"/>
    <row r="4" spans="1:14" ht="13.5" thickBot="1" x14ac:dyDescent="0.25">
      <c r="A4" s="77" t="s">
        <v>452</v>
      </c>
      <c r="B4" s="476" t="s">
        <v>28</v>
      </c>
    </row>
    <row r="5" spans="1:14" s="481" customFormat="1" x14ac:dyDescent="0.2">
      <c r="A5" s="477"/>
      <c r="B5" s="478"/>
      <c r="C5" s="479" t="s">
        <v>256</v>
      </c>
      <c r="D5" s="479" t="s">
        <v>257</v>
      </c>
      <c r="E5" s="479" t="s">
        <v>258</v>
      </c>
      <c r="F5" s="479" t="s">
        <v>363</v>
      </c>
      <c r="G5" s="479" t="s">
        <v>364</v>
      </c>
      <c r="H5" s="479" t="s">
        <v>365</v>
      </c>
      <c r="I5" s="479" t="s">
        <v>366</v>
      </c>
      <c r="J5" s="479" t="s">
        <v>367</v>
      </c>
      <c r="K5" s="479" t="s">
        <v>368</v>
      </c>
      <c r="L5" s="479" t="s">
        <v>369</v>
      </c>
      <c r="M5" s="479" t="s">
        <v>370</v>
      </c>
      <c r="N5" s="480" t="s">
        <v>371</v>
      </c>
    </row>
    <row r="6" spans="1:14" ht="25.5" x14ac:dyDescent="0.2">
      <c r="A6" s="482"/>
      <c r="B6" s="483"/>
      <c r="C6" s="398" t="s">
        <v>453</v>
      </c>
      <c r="D6" s="484" t="s">
        <v>454</v>
      </c>
      <c r="E6" s="485" t="s">
        <v>455</v>
      </c>
      <c r="F6" s="486">
        <v>0</v>
      </c>
      <c r="G6" s="486">
        <v>0.2</v>
      </c>
      <c r="H6" s="486">
        <v>0.35</v>
      </c>
      <c r="I6" s="486">
        <v>0.5</v>
      </c>
      <c r="J6" s="486">
        <v>0.75</v>
      </c>
      <c r="K6" s="486">
        <v>1</v>
      </c>
      <c r="L6" s="486">
        <v>1.5</v>
      </c>
      <c r="M6" s="486">
        <v>2.5</v>
      </c>
      <c r="N6" s="487" t="s">
        <v>456</v>
      </c>
    </row>
    <row r="7" spans="1:14" ht="15" x14ac:dyDescent="0.25">
      <c r="A7" s="488">
        <v>1</v>
      </c>
      <c r="B7" s="489" t="s">
        <v>457</v>
      </c>
      <c r="C7" s="490">
        <f>SUM(C8:C13)</f>
        <v>77338848</v>
      </c>
      <c r="D7" s="483"/>
      <c r="E7" s="491">
        <f t="shared" ref="E7:M7" si="0">SUM(E8:E13)</f>
        <v>1546776.96</v>
      </c>
      <c r="F7" s="492">
        <f>SUM(F8:F13)</f>
        <v>0</v>
      </c>
      <c r="G7" s="492">
        <f t="shared" si="0"/>
        <v>0</v>
      </c>
      <c r="H7" s="492">
        <f t="shared" si="0"/>
        <v>0</v>
      </c>
      <c r="I7" s="492">
        <f t="shared" si="0"/>
        <v>0</v>
      </c>
      <c r="J7" s="492">
        <f t="shared" si="0"/>
        <v>0</v>
      </c>
      <c r="K7" s="492">
        <f t="shared" si="0"/>
        <v>1546776.96</v>
      </c>
      <c r="L7" s="492">
        <f t="shared" si="0"/>
        <v>0</v>
      </c>
      <c r="M7" s="492">
        <f t="shared" si="0"/>
        <v>0</v>
      </c>
      <c r="N7" s="493">
        <f>SUM(N8:N13)</f>
        <v>1546776.96</v>
      </c>
    </row>
    <row r="8" spans="1:14" ht="14.25" x14ac:dyDescent="0.2">
      <c r="A8" s="488">
        <v>1.1000000000000001</v>
      </c>
      <c r="B8" s="494" t="s">
        <v>458</v>
      </c>
      <c r="C8" s="492">
        <v>77338848</v>
      </c>
      <c r="D8" s="495">
        <v>0.02</v>
      </c>
      <c r="E8" s="491">
        <f>C8*D8</f>
        <v>1546776.96</v>
      </c>
      <c r="F8" s="492">
        <v>0</v>
      </c>
      <c r="G8" s="492">
        <v>0</v>
      </c>
      <c r="H8" s="492">
        <v>0</v>
      </c>
      <c r="I8" s="492">
        <v>0</v>
      </c>
      <c r="J8" s="492">
        <v>0</v>
      </c>
      <c r="K8" s="492">
        <v>1546776.96</v>
      </c>
      <c r="L8" s="492">
        <v>0</v>
      </c>
      <c r="M8" s="492">
        <v>0</v>
      </c>
      <c r="N8" s="493">
        <f t="shared" ref="N8:N13" si="1">SUMPRODUCT($F$6:$M$6,F8:M8)</f>
        <v>1546776.96</v>
      </c>
    </row>
    <row r="9" spans="1:14" ht="14.25" x14ac:dyDescent="0.2">
      <c r="A9" s="488">
        <v>1.2</v>
      </c>
      <c r="B9" s="494" t="s">
        <v>459</v>
      </c>
      <c r="C9" s="492">
        <v>0</v>
      </c>
      <c r="D9" s="495">
        <v>0.05</v>
      </c>
      <c r="E9" s="491">
        <f>C9*D9</f>
        <v>0</v>
      </c>
      <c r="F9" s="492">
        <v>0</v>
      </c>
      <c r="G9" s="492">
        <v>0</v>
      </c>
      <c r="H9" s="492">
        <v>0</v>
      </c>
      <c r="I9" s="492">
        <v>0</v>
      </c>
      <c r="J9" s="492">
        <v>0</v>
      </c>
      <c r="K9" s="492">
        <v>0</v>
      </c>
      <c r="L9" s="492">
        <v>0</v>
      </c>
      <c r="M9" s="492">
        <v>0</v>
      </c>
      <c r="N9" s="493">
        <f t="shared" si="1"/>
        <v>0</v>
      </c>
    </row>
    <row r="10" spans="1:14" ht="14.25" x14ac:dyDescent="0.2">
      <c r="A10" s="488">
        <v>1.3</v>
      </c>
      <c r="B10" s="494" t="s">
        <v>460</v>
      </c>
      <c r="C10" s="492">
        <v>0</v>
      </c>
      <c r="D10" s="495">
        <v>0.08</v>
      </c>
      <c r="E10" s="491">
        <f>C10*D10</f>
        <v>0</v>
      </c>
      <c r="F10" s="492">
        <v>0</v>
      </c>
      <c r="G10" s="492">
        <v>0</v>
      </c>
      <c r="H10" s="492">
        <v>0</v>
      </c>
      <c r="I10" s="492">
        <v>0</v>
      </c>
      <c r="J10" s="492">
        <v>0</v>
      </c>
      <c r="K10" s="492">
        <v>0</v>
      </c>
      <c r="L10" s="492">
        <v>0</v>
      </c>
      <c r="M10" s="492">
        <v>0</v>
      </c>
      <c r="N10" s="493">
        <f t="shared" si="1"/>
        <v>0</v>
      </c>
    </row>
    <row r="11" spans="1:14" ht="14.25" x14ac:dyDescent="0.2">
      <c r="A11" s="488">
        <v>1.4</v>
      </c>
      <c r="B11" s="494" t="s">
        <v>461</v>
      </c>
      <c r="C11" s="492">
        <v>0</v>
      </c>
      <c r="D11" s="495">
        <v>0.11</v>
      </c>
      <c r="E11" s="491">
        <f>C11*D11</f>
        <v>0</v>
      </c>
      <c r="F11" s="492">
        <v>0</v>
      </c>
      <c r="G11" s="492">
        <v>0</v>
      </c>
      <c r="H11" s="492">
        <v>0</v>
      </c>
      <c r="I11" s="492">
        <v>0</v>
      </c>
      <c r="J11" s="492">
        <v>0</v>
      </c>
      <c r="K11" s="492">
        <v>0</v>
      </c>
      <c r="L11" s="492">
        <v>0</v>
      </c>
      <c r="M11" s="492">
        <v>0</v>
      </c>
      <c r="N11" s="493">
        <f t="shared" si="1"/>
        <v>0</v>
      </c>
    </row>
    <row r="12" spans="1:14" ht="14.25" x14ac:dyDescent="0.2">
      <c r="A12" s="488">
        <v>1.5</v>
      </c>
      <c r="B12" s="494" t="s">
        <v>462</v>
      </c>
      <c r="C12" s="492">
        <v>0</v>
      </c>
      <c r="D12" s="495">
        <v>0.14000000000000001</v>
      </c>
      <c r="E12" s="491">
        <f>C12*D12</f>
        <v>0</v>
      </c>
      <c r="F12" s="492">
        <v>0</v>
      </c>
      <c r="G12" s="492">
        <v>0</v>
      </c>
      <c r="H12" s="492">
        <v>0</v>
      </c>
      <c r="I12" s="492">
        <v>0</v>
      </c>
      <c r="J12" s="492">
        <v>0</v>
      </c>
      <c r="K12" s="492">
        <v>0</v>
      </c>
      <c r="L12" s="492">
        <v>0</v>
      </c>
      <c r="M12" s="492">
        <v>0</v>
      </c>
      <c r="N12" s="493">
        <f t="shared" si="1"/>
        <v>0</v>
      </c>
    </row>
    <row r="13" spans="1:14" ht="14.25" x14ac:dyDescent="0.2">
      <c r="A13" s="488">
        <v>1.6</v>
      </c>
      <c r="B13" s="496" t="s">
        <v>463</v>
      </c>
      <c r="C13" s="492">
        <v>0</v>
      </c>
      <c r="D13" s="497"/>
      <c r="E13" s="492"/>
      <c r="F13" s="492">
        <v>0</v>
      </c>
      <c r="G13" s="492">
        <v>0</v>
      </c>
      <c r="H13" s="492">
        <v>0</v>
      </c>
      <c r="I13" s="492">
        <v>0</v>
      </c>
      <c r="J13" s="492">
        <v>0</v>
      </c>
      <c r="K13" s="492">
        <v>0</v>
      </c>
      <c r="L13" s="492">
        <v>0</v>
      </c>
      <c r="M13" s="492">
        <v>0</v>
      </c>
      <c r="N13" s="493">
        <f t="shared" si="1"/>
        <v>0</v>
      </c>
    </row>
    <row r="14" spans="1:14" ht="15" x14ac:dyDescent="0.25">
      <c r="A14" s="488">
        <v>2</v>
      </c>
      <c r="B14" s="498" t="s">
        <v>464</v>
      </c>
      <c r="C14" s="490">
        <f>SUM(C15:C20)</f>
        <v>0</v>
      </c>
      <c r="D14" s="483"/>
      <c r="E14" s="491">
        <f t="shared" ref="E14:M14" si="2">SUM(E15:E20)</f>
        <v>0</v>
      </c>
      <c r="F14" s="492">
        <f t="shared" si="2"/>
        <v>0</v>
      </c>
      <c r="G14" s="492">
        <f t="shared" si="2"/>
        <v>0</v>
      </c>
      <c r="H14" s="492">
        <f t="shared" si="2"/>
        <v>0</v>
      </c>
      <c r="I14" s="492">
        <f t="shared" si="2"/>
        <v>0</v>
      </c>
      <c r="J14" s="492">
        <f t="shared" si="2"/>
        <v>0</v>
      </c>
      <c r="K14" s="492">
        <f t="shared" si="2"/>
        <v>0</v>
      </c>
      <c r="L14" s="492">
        <f t="shared" si="2"/>
        <v>0</v>
      </c>
      <c r="M14" s="492">
        <f t="shared" si="2"/>
        <v>0</v>
      </c>
      <c r="N14" s="493">
        <f>SUM(N15:N20)</f>
        <v>0</v>
      </c>
    </row>
    <row r="15" spans="1:14" ht="14.25" x14ac:dyDescent="0.2">
      <c r="A15" s="488">
        <v>2.1</v>
      </c>
      <c r="B15" s="496" t="s">
        <v>458</v>
      </c>
      <c r="C15" s="492">
        <v>0</v>
      </c>
      <c r="D15" s="495">
        <v>5.0000000000000001E-3</v>
      </c>
      <c r="E15" s="491">
        <f>C15*D15</f>
        <v>0</v>
      </c>
      <c r="F15" s="492">
        <v>0</v>
      </c>
      <c r="G15" s="492">
        <v>0</v>
      </c>
      <c r="H15" s="492">
        <v>0</v>
      </c>
      <c r="I15" s="492">
        <v>0</v>
      </c>
      <c r="J15" s="492">
        <v>0</v>
      </c>
      <c r="K15" s="492">
        <v>0</v>
      </c>
      <c r="L15" s="492">
        <v>0</v>
      </c>
      <c r="M15" s="492">
        <v>0</v>
      </c>
      <c r="N15" s="493">
        <f t="shared" ref="N15:N20" si="3">SUMPRODUCT($F$6:$M$6,F15:M15)</f>
        <v>0</v>
      </c>
    </row>
    <row r="16" spans="1:14" ht="14.25" x14ac:dyDescent="0.2">
      <c r="A16" s="488">
        <v>2.2000000000000002</v>
      </c>
      <c r="B16" s="496" t="s">
        <v>459</v>
      </c>
      <c r="C16" s="492">
        <v>0</v>
      </c>
      <c r="D16" s="495">
        <v>0.01</v>
      </c>
      <c r="E16" s="491">
        <f>C16*D16</f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0</v>
      </c>
      <c r="K16" s="492">
        <v>0</v>
      </c>
      <c r="L16" s="492">
        <v>0</v>
      </c>
      <c r="M16" s="492">
        <v>0</v>
      </c>
      <c r="N16" s="493">
        <f t="shared" si="3"/>
        <v>0</v>
      </c>
    </row>
    <row r="17" spans="1:14" ht="14.25" x14ac:dyDescent="0.2">
      <c r="A17" s="488">
        <v>2.2999999999999998</v>
      </c>
      <c r="B17" s="496" t="s">
        <v>460</v>
      </c>
      <c r="C17" s="492">
        <v>0</v>
      </c>
      <c r="D17" s="495">
        <v>0.02</v>
      </c>
      <c r="E17" s="491">
        <f>C17*D17</f>
        <v>0</v>
      </c>
      <c r="F17" s="492">
        <v>0</v>
      </c>
      <c r="G17" s="492">
        <v>0</v>
      </c>
      <c r="H17" s="492">
        <v>0</v>
      </c>
      <c r="I17" s="492">
        <v>0</v>
      </c>
      <c r="J17" s="492">
        <v>0</v>
      </c>
      <c r="K17" s="492">
        <v>0</v>
      </c>
      <c r="L17" s="492">
        <v>0</v>
      </c>
      <c r="M17" s="492">
        <v>0</v>
      </c>
      <c r="N17" s="493">
        <f t="shared" si="3"/>
        <v>0</v>
      </c>
    </row>
    <row r="18" spans="1:14" ht="14.25" x14ac:dyDescent="0.2">
      <c r="A18" s="488">
        <v>2.4</v>
      </c>
      <c r="B18" s="496" t="s">
        <v>461</v>
      </c>
      <c r="C18" s="492">
        <v>0</v>
      </c>
      <c r="D18" s="495">
        <v>0.03</v>
      </c>
      <c r="E18" s="491">
        <f>C18*D18</f>
        <v>0</v>
      </c>
      <c r="F18" s="492">
        <v>0</v>
      </c>
      <c r="G18" s="492">
        <v>0</v>
      </c>
      <c r="H18" s="492">
        <v>0</v>
      </c>
      <c r="I18" s="492">
        <v>0</v>
      </c>
      <c r="J18" s="492">
        <v>0</v>
      </c>
      <c r="K18" s="492">
        <v>0</v>
      </c>
      <c r="L18" s="492">
        <v>0</v>
      </c>
      <c r="M18" s="492">
        <v>0</v>
      </c>
      <c r="N18" s="493">
        <f t="shared" si="3"/>
        <v>0</v>
      </c>
    </row>
    <row r="19" spans="1:14" ht="14.25" x14ac:dyDescent="0.2">
      <c r="A19" s="488">
        <v>2.5</v>
      </c>
      <c r="B19" s="496" t="s">
        <v>462</v>
      </c>
      <c r="C19" s="492">
        <v>0</v>
      </c>
      <c r="D19" s="495">
        <v>0.04</v>
      </c>
      <c r="E19" s="491">
        <f>C19*D19</f>
        <v>0</v>
      </c>
      <c r="F19" s="492">
        <v>0</v>
      </c>
      <c r="G19" s="492">
        <v>0</v>
      </c>
      <c r="H19" s="492">
        <v>0</v>
      </c>
      <c r="I19" s="492">
        <v>0</v>
      </c>
      <c r="J19" s="492">
        <v>0</v>
      </c>
      <c r="K19" s="492">
        <v>0</v>
      </c>
      <c r="L19" s="492">
        <v>0</v>
      </c>
      <c r="M19" s="492">
        <v>0</v>
      </c>
      <c r="N19" s="493">
        <f t="shared" si="3"/>
        <v>0</v>
      </c>
    </row>
    <row r="20" spans="1:14" ht="14.25" x14ac:dyDescent="0.2">
      <c r="A20" s="488">
        <v>2.6</v>
      </c>
      <c r="B20" s="496" t="s">
        <v>463</v>
      </c>
      <c r="C20" s="492">
        <v>0</v>
      </c>
      <c r="D20" s="497"/>
      <c r="E20" s="499"/>
      <c r="F20" s="492">
        <v>0</v>
      </c>
      <c r="G20" s="492">
        <v>0</v>
      </c>
      <c r="H20" s="492">
        <v>0</v>
      </c>
      <c r="I20" s="492">
        <v>0</v>
      </c>
      <c r="J20" s="492">
        <v>0</v>
      </c>
      <c r="K20" s="492">
        <v>0</v>
      </c>
      <c r="L20" s="492">
        <v>0</v>
      </c>
      <c r="M20" s="492">
        <v>0</v>
      </c>
      <c r="N20" s="493">
        <f t="shared" si="3"/>
        <v>0</v>
      </c>
    </row>
    <row r="21" spans="1:14" ht="15.75" thickBot="1" x14ac:dyDescent="0.3">
      <c r="A21" s="500"/>
      <c r="B21" s="501" t="s">
        <v>173</v>
      </c>
      <c r="C21" s="502">
        <f>C14+C7</f>
        <v>77338848</v>
      </c>
      <c r="D21" s="503"/>
      <c r="E21" s="504">
        <f>E14+E7</f>
        <v>1546776.96</v>
      </c>
      <c r="F21" s="505">
        <f>F7+F14</f>
        <v>0</v>
      </c>
      <c r="G21" s="505">
        <f t="shared" ref="G21:L21" si="4">G7+G14</f>
        <v>0</v>
      </c>
      <c r="H21" s="505">
        <f t="shared" si="4"/>
        <v>0</v>
      </c>
      <c r="I21" s="505">
        <f t="shared" si="4"/>
        <v>0</v>
      </c>
      <c r="J21" s="505">
        <f t="shared" si="4"/>
        <v>0</v>
      </c>
      <c r="K21" s="505">
        <f t="shared" si="4"/>
        <v>1546776.96</v>
      </c>
      <c r="L21" s="505">
        <f t="shared" si="4"/>
        <v>0</v>
      </c>
      <c r="M21" s="505">
        <f>M7+M14</f>
        <v>0</v>
      </c>
      <c r="N21" s="506">
        <f>N14+N7</f>
        <v>1546776.96</v>
      </c>
    </row>
    <row r="22" spans="1:14" x14ac:dyDescent="0.2">
      <c r="E22" s="507"/>
      <c r="F22" s="507"/>
      <c r="G22" s="507"/>
      <c r="H22" s="507"/>
      <c r="I22" s="507"/>
      <c r="J22" s="507"/>
      <c r="K22" s="507"/>
      <c r="L22" s="507"/>
      <c r="M22" s="50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43"/>
  <sheetViews>
    <sheetView topLeftCell="A15" zoomScale="90" zoomScaleNormal="90" workbookViewId="0">
      <selection activeCell="C15" sqref="C15"/>
    </sheetView>
  </sheetViews>
  <sheetFormatPr defaultRowHeight="15" x14ac:dyDescent="0.25"/>
  <cols>
    <col min="1" max="1" width="11.42578125" customWidth="1"/>
    <col min="2" max="2" width="76.85546875" style="264" customWidth="1"/>
    <col min="3" max="3" width="22.85546875" style="508" customWidth="1"/>
  </cols>
  <sheetData>
    <row r="1" spans="1:3" x14ac:dyDescent="0.25">
      <c r="A1" s="76" t="s">
        <v>30</v>
      </c>
      <c r="B1" s="21" t="str">
        <f>Info!C2</f>
        <v>Terabank</v>
      </c>
    </row>
    <row r="2" spans="1:3" x14ac:dyDescent="0.25">
      <c r="A2" s="76" t="s">
        <v>31</v>
      </c>
      <c r="B2" s="22">
        <v>44104</v>
      </c>
    </row>
    <row r="3" spans="1:3" x14ac:dyDescent="0.25">
      <c r="A3" s="77"/>
      <c r="B3"/>
    </row>
    <row r="4" spans="1:3" x14ac:dyDescent="0.25">
      <c r="A4" s="77" t="s">
        <v>465</v>
      </c>
      <c r="B4" t="s">
        <v>29</v>
      </c>
    </row>
    <row r="5" spans="1:3" x14ac:dyDescent="0.25">
      <c r="A5" s="509" t="s">
        <v>466</v>
      </c>
      <c r="B5" s="510"/>
      <c r="C5" s="511"/>
    </row>
    <row r="6" spans="1:3" ht="24" x14ac:dyDescent="0.25">
      <c r="A6" s="512">
        <v>1</v>
      </c>
      <c r="B6" s="513" t="s">
        <v>467</v>
      </c>
      <c r="C6" s="514">
        <v>1224287118.8600001</v>
      </c>
    </row>
    <row r="7" spans="1:3" x14ac:dyDescent="0.25">
      <c r="A7" s="512">
        <v>2</v>
      </c>
      <c r="B7" s="513" t="s">
        <v>468</v>
      </c>
      <c r="C7" s="514">
        <v>-23240048.619999997</v>
      </c>
    </row>
    <row r="8" spans="1:3" ht="24" x14ac:dyDescent="0.25">
      <c r="A8" s="515">
        <v>3</v>
      </c>
      <c r="B8" s="516" t="s">
        <v>469</v>
      </c>
      <c r="C8" s="514">
        <f>C6+C7</f>
        <v>1201047070.2400002</v>
      </c>
    </row>
    <row r="9" spans="1:3" x14ac:dyDescent="0.25">
      <c r="A9" s="509" t="s">
        <v>470</v>
      </c>
      <c r="B9" s="510"/>
      <c r="C9" s="517"/>
    </row>
    <row r="10" spans="1:3" ht="24" x14ac:dyDescent="0.25">
      <c r="A10" s="518">
        <v>4</v>
      </c>
      <c r="B10" s="519" t="s">
        <v>471</v>
      </c>
      <c r="C10" s="514">
        <v>0</v>
      </c>
    </row>
    <row r="11" spans="1:3" x14ac:dyDescent="0.25">
      <c r="A11" s="518">
        <v>5</v>
      </c>
      <c r="B11" s="520" t="s">
        <v>472</v>
      </c>
      <c r="C11" s="514">
        <v>0</v>
      </c>
    </row>
    <row r="12" spans="1:3" x14ac:dyDescent="0.25">
      <c r="A12" s="518" t="s">
        <v>473</v>
      </c>
      <c r="B12" s="520" t="s">
        <v>474</v>
      </c>
      <c r="C12" s="514">
        <v>1546776.96</v>
      </c>
    </row>
    <row r="13" spans="1:3" ht="24" x14ac:dyDescent="0.25">
      <c r="A13" s="521">
        <v>6</v>
      </c>
      <c r="B13" s="519" t="s">
        <v>475</v>
      </c>
      <c r="C13" s="514">
        <v>0</v>
      </c>
    </row>
    <row r="14" spans="1:3" x14ac:dyDescent="0.25">
      <c r="A14" s="521">
        <v>7</v>
      </c>
      <c r="B14" s="522" t="s">
        <v>476</v>
      </c>
      <c r="C14" s="514">
        <v>0</v>
      </c>
    </row>
    <row r="15" spans="1:3" x14ac:dyDescent="0.25">
      <c r="A15" s="523">
        <v>8</v>
      </c>
      <c r="B15" s="524" t="s">
        <v>477</v>
      </c>
      <c r="C15" s="514">
        <v>0</v>
      </c>
    </row>
    <row r="16" spans="1:3" x14ac:dyDescent="0.25">
      <c r="A16" s="521">
        <v>9</v>
      </c>
      <c r="B16" s="522" t="s">
        <v>478</v>
      </c>
      <c r="C16" s="514">
        <v>0</v>
      </c>
    </row>
    <row r="17" spans="1:3" x14ac:dyDescent="0.25">
      <c r="A17" s="521">
        <v>10</v>
      </c>
      <c r="B17" s="522" t="s">
        <v>479</v>
      </c>
      <c r="C17" s="514">
        <v>0</v>
      </c>
    </row>
    <row r="18" spans="1:3" x14ac:dyDescent="0.25">
      <c r="A18" s="525">
        <v>11</v>
      </c>
      <c r="B18" s="526" t="s">
        <v>480</v>
      </c>
      <c r="C18" s="527">
        <f>SUM(C10:C17)</f>
        <v>1546776.96</v>
      </c>
    </row>
    <row r="19" spans="1:3" x14ac:dyDescent="0.25">
      <c r="A19" s="528" t="s">
        <v>481</v>
      </c>
      <c r="B19" s="529"/>
      <c r="C19" s="530"/>
    </row>
    <row r="20" spans="1:3" ht="24" x14ac:dyDescent="0.25">
      <c r="A20" s="531">
        <v>12</v>
      </c>
      <c r="B20" s="519" t="s">
        <v>482</v>
      </c>
      <c r="C20" s="514">
        <v>0</v>
      </c>
    </row>
    <row r="21" spans="1:3" x14ac:dyDescent="0.25">
      <c r="A21" s="531">
        <v>13</v>
      </c>
      <c r="B21" s="519" t="s">
        <v>483</v>
      </c>
      <c r="C21" s="514">
        <v>0</v>
      </c>
    </row>
    <row r="22" spans="1:3" x14ac:dyDescent="0.25">
      <c r="A22" s="531">
        <v>14</v>
      </c>
      <c r="B22" s="519" t="s">
        <v>484</v>
      </c>
      <c r="C22" s="514">
        <v>0</v>
      </c>
    </row>
    <row r="23" spans="1:3" ht="24" x14ac:dyDescent="0.25">
      <c r="A23" s="531" t="s">
        <v>485</v>
      </c>
      <c r="B23" s="519" t="s">
        <v>486</v>
      </c>
      <c r="C23" s="514">
        <v>0</v>
      </c>
    </row>
    <row r="24" spans="1:3" x14ac:dyDescent="0.25">
      <c r="A24" s="531">
        <v>15</v>
      </c>
      <c r="B24" s="519" t="s">
        <v>487</v>
      </c>
      <c r="C24" s="514">
        <v>0</v>
      </c>
    </row>
    <row r="25" spans="1:3" x14ac:dyDescent="0.25">
      <c r="A25" s="531" t="s">
        <v>488</v>
      </c>
      <c r="B25" s="519" t="s">
        <v>489</v>
      </c>
      <c r="C25" s="514">
        <v>0</v>
      </c>
    </row>
    <row r="26" spans="1:3" x14ac:dyDescent="0.25">
      <c r="A26" s="532">
        <v>16</v>
      </c>
      <c r="B26" s="533" t="s">
        <v>490</v>
      </c>
      <c r="C26" s="527">
        <f>SUM(C20:C25)</f>
        <v>0</v>
      </c>
    </row>
    <row r="27" spans="1:3" x14ac:dyDescent="0.25">
      <c r="A27" s="509" t="s">
        <v>491</v>
      </c>
      <c r="B27" s="510"/>
      <c r="C27" s="517"/>
    </row>
    <row r="28" spans="1:3" x14ac:dyDescent="0.25">
      <c r="A28" s="534">
        <v>17</v>
      </c>
      <c r="B28" s="520" t="s">
        <v>492</v>
      </c>
      <c r="C28" s="514">
        <v>69726144.659999952</v>
      </c>
    </row>
    <row r="29" spans="1:3" x14ac:dyDescent="0.25">
      <c r="A29" s="534">
        <v>18</v>
      </c>
      <c r="B29" s="520" t="s">
        <v>493</v>
      </c>
      <c r="C29" s="514">
        <v>-32471558.880999953</v>
      </c>
    </row>
    <row r="30" spans="1:3" x14ac:dyDescent="0.25">
      <c r="A30" s="532">
        <v>19</v>
      </c>
      <c r="B30" s="533" t="s">
        <v>494</v>
      </c>
      <c r="C30" s="527">
        <f>C28+C29</f>
        <v>37254585.778999999</v>
      </c>
    </row>
    <row r="31" spans="1:3" x14ac:dyDescent="0.25">
      <c r="A31" s="509" t="s">
        <v>495</v>
      </c>
      <c r="B31" s="510"/>
      <c r="C31" s="517"/>
    </row>
    <row r="32" spans="1:3" ht="24" x14ac:dyDescent="0.25">
      <c r="A32" s="534" t="s">
        <v>496</v>
      </c>
      <c r="B32" s="519" t="s">
        <v>497</v>
      </c>
      <c r="C32" s="535">
        <v>0</v>
      </c>
    </row>
    <row r="33" spans="1:3" x14ac:dyDescent="0.25">
      <c r="A33" s="534" t="s">
        <v>498</v>
      </c>
      <c r="B33" s="520" t="s">
        <v>499</v>
      </c>
      <c r="C33" s="535"/>
    </row>
    <row r="34" spans="1:3" x14ac:dyDescent="0.25">
      <c r="A34" s="509" t="s">
        <v>500</v>
      </c>
      <c r="B34" s="510"/>
      <c r="C34" s="517"/>
    </row>
    <row r="35" spans="1:3" x14ac:dyDescent="0.25">
      <c r="A35" s="536">
        <v>20</v>
      </c>
      <c r="B35" s="537" t="s">
        <v>501</v>
      </c>
      <c r="C35" s="514">
        <v>101028332.58999997</v>
      </c>
    </row>
    <row r="36" spans="1:3" x14ac:dyDescent="0.25">
      <c r="A36" s="532">
        <v>21</v>
      </c>
      <c r="B36" s="533" t="s">
        <v>502</v>
      </c>
      <c r="C36" s="527">
        <f>C8+C18+C26+C30</f>
        <v>1239848432.9790003</v>
      </c>
    </row>
    <row r="37" spans="1:3" x14ac:dyDescent="0.25">
      <c r="A37" s="509" t="s">
        <v>503</v>
      </c>
      <c r="B37" s="510"/>
      <c r="C37" s="517"/>
    </row>
    <row r="38" spans="1:3" x14ac:dyDescent="0.25">
      <c r="A38" s="532">
        <v>22</v>
      </c>
      <c r="B38" s="533" t="s">
        <v>503</v>
      </c>
      <c r="C38" s="538">
        <f>C35/C36</f>
        <v>8.1484421726660455E-2</v>
      </c>
    </row>
    <row r="39" spans="1:3" x14ac:dyDescent="0.25">
      <c r="A39" s="509" t="s">
        <v>504</v>
      </c>
      <c r="B39" s="510"/>
      <c r="C39" s="517"/>
    </row>
    <row r="40" spans="1:3" x14ac:dyDescent="0.25">
      <c r="A40" s="539" t="s">
        <v>505</v>
      </c>
      <c r="B40" s="519" t="s">
        <v>506</v>
      </c>
      <c r="C40" s="535">
        <v>0</v>
      </c>
    </row>
    <row r="41" spans="1:3" ht="24" x14ac:dyDescent="0.25">
      <c r="A41" s="540" t="s">
        <v>507</v>
      </c>
      <c r="B41" s="513" t="s">
        <v>508</v>
      </c>
      <c r="C41" s="535">
        <v>0</v>
      </c>
    </row>
    <row r="43" spans="1:3" x14ac:dyDescent="0.25">
      <c r="B43" s="264" t="s">
        <v>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B1" sqref="B1"/>
    </sheetView>
  </sheetViews>
  <sheetFormatPr defaultRowHeight="15.75" x14ac:dyDescent="0.3"/>
  <cols>
    <col min="1" max="1" width="9.5703125" style="74" bestFit="1" customWidth="1"/>
    <col min="2" max="2" width="86" style="21" customWidth="1"/>
    <col min="3" max="3" width="12.7109375" style="21" customWidth="1"/>
    <col min="4" max="4" width="12.7109375" style="19" customWidth="1"/>
    <col min="5" max="5" width="14" style="19" bestFit="1" customWidth="1"/>
    <col min="6" max="6" width="13.7109375" style="19" bestFit="1" customWidth="1"/>
    <col min="7" max="7" width="13.28515625" style="19" bestFit="1" customWidth="1"/>
    <col min="8" max="8" width="6.7109375" customWidth="1"/>
  </cols>
  <sheetData>
    <row r="1" spans="1:8" x14ac:dyDescent="0.3">
      <c r="A1" s="20" t="s">
        <v>30</v>
      </c>
      <c r="B1" s="21" t="str">
        <f>Info!C2</f>
        <v>Terabank</v>
      </c>
    </row>
    <row r="2" spans="1:8" x14ac:dyDescent="0.3">
      <c r="A2" s="20" t="s">
        <v>31</v>
      </c>
      <c r="B2" s="22">
        <v>44104</v>
      </c>
      <c r="C2" s="23"/>
      <c r="D2" s="24"/>
      <c r="E2" s="24"/>
      <c r="F2" s="24"/>
      <c r="G2" s="24"/>
      <c r="H2" s="25"/>
    </row>
    <row r="3" spans="1:8" x14ac:dyDescent="0.3">
      <c r="A3" s="20"/>
      <c r="C3" s="23"/>
      <c r="D3" s="24"/>
      <c r="E3" s="24"/>
      <c r="F3" s="24"/>
      <c r="G3" s="24"/>
      <c r="H3" s="25"/>
    </row>
    <row r="4" spans="1:8" ht="16.5" thickBot="1" x14ac:dyDescent="0.35">
      <c r="A4" s="26" t="s">
        <v>32</v>
      </c>
      <c r="B4" s="27" t="s">
        <v>33</v>
      </c>
      <c r="C4" s="28"/>
      <c r="D4" s="29"/>
      <c r="E4" s="29"/>
      <c r="F4" s="29"/>
      <c r="G4" s="29"/>
      <c r="H4" s="25"/>
    </row>
    <row r="5" spans="1:8" ht="15" x14ac:dyDescent="0.25">
      <c r="A5" s="30" t="s">
        <v>34</v>
      </c>
      <c r="B5" s="31"/>
      <c r="C5" s="32">
        <v>44104</v>
      </c>
      <c r="D5" s="33">
        <v>44012</v>
      </c>
      <c r="E5" s="33">
        <v>43921</v>
      </c>
      <c r="F5" s="33">
        <v>43830</v>
      </c>
      <c r="G5" s="34">
        <v>43738</v>
      </c>
    </row>
    <row r="6" spans="1:8" ht="15" x14ac:dyDescent="0.25">
      <c r="A6" s="35"/>
      <c r="B6" s="36" t="s">
        <v>35</v>
      </c>
      <c r="C6" s="37"/>
      <c r="D6" s="37"/>
      <c r="E6" s="37"/>
      <c r="F6" s="37"/>
      <c r="G6" s="38"/>
    </row>
    <row r="7" spans="1:8" ht="15" x14ac:dyDescent="0.25">
      <c r="A7" s="39"/>
      <c r="B7" s="40" t="s">
        <v>36</v>
      </c>
      <c r="C7" s="37"/>
      <c r="D7" s="37"/>
      <c r="E7" s="37"/>
      <c r="F7" s="37"/>
      <c r="G7" s="38"/>
    </row>
    <row r="8" spans="1:8" ht="15" x14ac:dyDescent="0.25">
      <c r="A8" s="41">
        <v>1</v>
      </c>
      <c r="B8" s="42" t="s">
        <v>37</v>
      </c>
      <c r="C8" s="43">
        <v>101028332.58999997</v>
      </c>
      <c r="D8" s="44">
        <v>96484633.270000085</v>
      </c>
      <c r="E8" s="44">
        <v>97812466.859999955</v>
      </c>
      <c r="F8" s="44">
        <v>116131509.71000022</v>
      </c>
      <c r="G8" s="45">
        <v>116068649.19000015</v>
      </c>
    </row>
    <row r="9" spans="1:8" ht="15" x14ac:dyDescent="0.25">
      <c r="A9" s="41">
        <v>2</v>
      </c>
      <c r="B9" s="42" t="s">
        <v>38</v>
      </c>
      <c r="C9" s="43">
        <v>101028332.58999997</v>
      </c>
      <c r="D9" s="44">
        <v>96484633.270000085</v>
      </c>
      <c r="E9" s="44">
        <v>97812466.859999955</v>
      </c>
      <c r="F9" s="44">
        <v>116131509.71000022</v>
      </c>
      <c r="G9" s="45">
        <v>116068649.19000015</v>
      </c>
    </row>
    <row r="10" spans="1:8" ht="15" x14ac:dyDescent="0.25">
      <c r="A10" s="41">
        <v>3</v>
      </c>
      <c r="B10" s="42" t="s">
        <v>39</v>
      </c>
      <c r="C10" s="43">
        <v>161137592.89336559</v>
      </c>
      <c r="D10" s="44">
        <v>152741011.19189069</v>
      </c>
      <c r="E10" s="44">
        <v>163125145.89576554</v>
      </c>
      <c r="F10" s="44">
        <v>172988560.74368143</v>
      </c>
      <c r="G10" s="45">
        <v>177356900.82311577</v>
      </c>
    </row>
    <row r="11" spans="1:8" ht="15" x14ac:dyDescent="0.25">
      <c r="A11" s="46"/>
      <c r="B11" s="36" t="s">
        <v>40</v>
      </c>
      <c r="C11" s="47"/>
      <c r="D11" s="47"/>
      <c r="E11" s="47"/>
      <c r="F11" s="47"/>
      <c r="G11" s="48"/>
    </row>
    <row r="12" spans="1:8" ht="15" customHeight="1" x14ac:dyDescent="0.25">
      <c r="A12" s="41">
        <v>4</v>
      </c>
      <c r="B12" s="42" t="s">
        <v>41</v>
      </c>
      <c r="C12" s="49">
        <v>1054574532.8080001</v>
      </c>
      <c r="D12" s="44">
        <v>945036348.83999848</v>
      </c>
      <c r="E12" s="50">
        <v>962318943.62999654</v>
      </c>
      <c r="F12" s="50">
        <v>898692525.95324779</v>
      </c>
      <c r="G12" s="51">
        <v>940885173.26799881</v>
      </c>
    </row>
    <row r="13" spans="1:8" ht="15" x14ac:dyDescent="0.25">
      <c r="A13" s="46"/>
      <c r="B13" s="36" t="s">
        <v>42</v>
      </c>
      <c r="C13" s="37"/>
      <c r="D13" s="37"/>
      <c r="E13" s="37"/>
      <c r="F13" s="37"/>
      <c r="G13" s="38"/>
    </row>
    <row r="14" spans="1:8" s="18" customFormat="1" ht="15" x14ac:dyDescent="0.25">
      <c r="A14" s="41"/>
      <c r="B14" s="40" t="s">
        <v>43</v>
      </c>
      <c r="C14" s="37"/>
      <c r="D14" s="37"/>
      <c r="E14" s="37"/>
      <c r="F14" s="37"/>
      <c r="G14" s="38"/>
    </row>
    <row r="15" spans="1:8" ht="15" x14ac:dyDescent="0.25">
      <c r="A15" s="52">
        <v>5</v>
      </c>
      <c r="B15" s="42" t="str">
        <f>"Common equity Tier 1 ratio &gt;="&amp;ROUND('9.1. Capital Requirements'!C19*100,2)&amp;"%"</f>
        <v>Common equity Tier 1 ratio &gt;=5.62%</v>
      </c>
      <c r="C15" s="53">
        <v>9.5800087568010311E-2</v>
      </c>
      <c r="D15" s="54">
        <v>0.10209621395878778</v>
      </c>
      <c r="E15" s="54">
        <v>0.10164246220804733</v>
      </c>
      <c r="F15" s="54">
        <v>0.12922273898608305</v>
      </c>
      <c r="G15" s="55">
        <v>0.12336112045092193</v>
      </c>
    </row>
    <row r="16" spans="1:8" ht="15" customHeight="1" x14ac:dyDescent="0.25">
      <c r="A16" s="52">
        <v>6</v>
      </c>
      <c r="B16" s="42" t="str">
        <f>"Tier 1 ratio &gt;="&amp;ROUND('9.1. Capital Requirements'!C20*100,2)&amp;"%"</f>
        <v>Tier 1 ratio &gt;=7.5%</v>
      </c>
      <c r="C16" s="53">
        <v>9.5800087568010311E-2</v>
      </c>
      <c r="D16" s="54">
        <v>0.10209621395878778</v>
      </c>
      <c r="E16" s="54">
        <v>0.10164246220804733</v>
      </c>
      <c r="F16" s="54">
        <v>0.12922273898608305</v>
      </c>
      <c r="G16" s="55">
        <v>0.12336112045092193</v>
      </c>
    </row>
    <row r="17" spans="1:7" ht="15" x14ac:dyDescent="0.25">
      <c r="A17" s="52">
        <v>7</v>
      </c>
      <c r="B17" s="42" t="str">
        <f>"Total Regulatory Capital ratio &gt;="&amp;ROUND('9.1. Capital Requirements'!C21*100,2)&amp;"%"</f>
        <v>Total Regulatory Capital ratio &gt;=12.74%</v>
      </c>
      <c r="C17" s="53">
        <v>0.15279867650919551</v>
      </c>
      <c r="D17" s="54">
        <v>0.1616244828882776</v>
      </c>
      <c r="E17" s="54">
        <v>0.16951255815502866</v>
      </c>
      <c r="F17" s="54">
        <v>0.19248915034671238</v>
      </c>
      <c r="G17" s="55">
        <v>0.18850004853099964</v>
      </c>
    </row>
    <row r="18" spans="1:7" ht="15" x14ac:dyDescent="0.25">
      <c r="A18" s="46"/>
      <c r="B18" s="56" t="s">
        <v>44</v>
      </c>
      <c r="C18" s="57"/>
      <c r="D18" s="57"/>
      <c r="E18" s="57"/>
      <c r="F18" s="57"/>
      <c r="G18" s="58"/>
    </row>
    <row r="19" spans="1:7" ht="15" customHeight="1" x14ac:dyDescent="0.25">
      <c r="A19" s="59">
        <v>8</v>
      </c>
      <c r="B19" s="42" t="s">
        <v>45</v>
      </c>
      <c r="C19" s="60">
        <v>7.7874935162442024E-2</v>
      </c>
      <c r="D19" s="61">
        <v>7.8709926699469496E-2</v>
      </c>
      <c r="E19" s="61">
        <v>8.034303039887182E-2</v>
      </c>
      <c r="F19" s="61">
        <v>8.0578701357911842E-2</v>
      </c>
      <c r="G19" s="62">
        <v>7.9769621602389582E-2</v>
      </c>
    </row>
    <row r="20" spans="1:7" ht="15" x14ac:dyDescent="0.25">
      <c r="A20" s="59">
        <v>9</v>
      </c>
      <c r="B20" s="42" t="s">
        <v>46</v>
      </c>
      <c r="C20" s="60">
        <v>4.1305140297601996E-2</v>
      </c>
      <c r="D20" s="61">
        <v>4.0629144363182053E-2</v>
      </c>
      <c r="E20" s="61">
        <v>3.8436220271917412E-2</v>
      </c>
      <c r="F20" s="61">
        <v>3.749526755884524E-2</v>
      </c>
      <c r="G20" s="62">
        <v>3.7240627187445391E-2</v>
      </c>
    </row>
    <row r="21" spans="1:7" ht="15" x14ac:dyDescent="0.25">
      <c r="A21" s="59">
        <v>10</v>
      </c>
      <c r="B21" s="42" t="s">
        <v>47</v>
      </c>
      <c r="C21" s="60">
        <v>1.5900476895389294E-2</v>
      </c>
      <c r="D21" s="61">
        <v>1.8913243583104072E-2</v>
      </c>
      <c r="E21" s="61">
        <v>2.7618733665792504E-2</v>
      </c>
      <c r="F21" s="61">
        <v>2.0789249561113922E-2</v>
      </c>
      <c r="G21" s="62">
        <v>2.2986983096665574E-2</v>
      </c>
    </row>
    <row r="22" spans="1:7" ht="15" x14ac:dyDescent="0.25">
      <c r="A22" s="59">
        <v>11</v>
      </c>
      <c r="B22" s="42" t="s">
        <v>48</v>
      </c>
      <c r="C22" s="60">
        <v>3.6569794864840029E-2</v>
      </c>
      <c r="D22" s="61">
        <v>3.8080782336287457E-2</v>
      </c>
      <c r="E22" s="61">
        <v>4.1906810126954401E-2</v>
      </c>
      <c r="F22" s="61">
        <v>4.3083433799066602E-2</v>
      </c>
      <c r="G22" s="62">
        <v>4.2528994414944191E-2</v>
      </c>
    </row>
    <row r="23" spans="1:7" ht="15" x14ac:dyDescent="0.25">
      <c r="A23" s="59">
        <v>12</v>
      </c>
      <c r="B23" s="42" t="s">
        <v>49</v>
      </c>
      <c r="C23" s="60">
        <v>-1.8404032849966553E-2</v>
      </c>
      <c r="D23" s="61">
        <v>-3.6937743299127128E-2</v>
      </c>
      <c r="E23" s="61">
        <v>-7.1564399565378273E-2</v>
      </c>
      <c r="F23" s="61">
        <v>2.0356380179567975E-2</v>
      </c>
      <c r="G23" s="62">
        <v>2.7524169086467456E-2</v>
      </c>
    </row>
    <row r="24" spans="1:7" ht="15" x14ac:dyDescent="0.25">
      <c r="A24" s="59">
        <v>13</v>
      </c>
      <c r="B24" s="42" t="s">
        <v>50</v>
      </c>
      <c r="C24" s="60">
        <v>-0.1570703488917761</v>
      </c>
      <c r="D24" s="61">
        <v>-0.30087678771847082</v>
      </c>
      <c r="E24" s="61">
        <v>-0.5488843340084143</v>
      </c>
      <c r="F24" s="61">
        <v>0.14963020201970725</v>
      </c>
      <c r="G24" s="62">
        <v>0.20338505791313632</v>
      </c>
    </row>
    <row r="25" spans="1:7" ht="15" x14ac:dyDescent="0.25">
      <c r="A25" s="46"/>
      <c r="B25" s="56" t="s">
        <v>51</v>
      </c>
      <c r="C25" s="57"/>
      <c r="D25" s="57"/>
      <c r="E25" s="57"/>
      <c r="F25" s="57"/>
      <c r="G25" s="58"/>
    </row>
    <row r="26" spans="1:7" ht="15" x14ac:dyDescent="0.25">
      <c r="A26" s="59">
        <v>14</v>
      </c>
      <c r="B26" s="42" t="s">
        <v>52</v>
      </c>
      <c r="C26" s="60">
        <v>5.2185312917264338E-2</v>
      </c>
      <c r="D26" s="61">
        <v>6.7659101278442199E-2</v>
      </c>
      <c r="E26" s="61">
        <v>4.9162047653363898E-2</v>
      </c>
      <c r="F26" s="61">
        <v>5.5045923603628713E-2</v>
      </c>
      <c r="G26" s="62">
        <v>6.6048174051329664E-2</v>
      </c>
    </row>
    <row r="27" spans="1:7" ht="15" customHeight="1" x14ac:dyDescent="0.25">
      <c r="A27" s="59">
        <v>15</v>
      </c>
      <c r="B27" s="42" t="s">
        <v>53</v>
      </c>
      <c r="C27" s="60">
        <v>6.5284445187443349E-2</v>
      </c>
      <c r="D27" s="61">
        <v>8.2790658124955036E-2</v>
      </c>
      <c r="E27" s="61">
        <v>7.956774948323736E-2</v>
      </c>
      <c r="F27" s="61">
        <v>4.8819297340186446E-2</v>
      </c>
      <c r="G27" s="62">
        <v>5.3588114360708643E-2</v>
      </c>
    </row>
    <row r="28" spans="1:7" ht="15" x14ac:dyDescent="0.25">
      <c r="A28" s="59">
        <v>16</v>
      </c>
      <c r="B28" s="42" t="s">
        <v>54</v>
      </c>
      <c r="C28" s="60">
        <v>0.64172878135359779</v>
      </c>
      <c r="D28" s="61">
        <v>0.62438918539829058</v>
      </c>
      <c r="E28" s="61">
        <v>0.6482525004346954</v>
      </c>
      <c r="F28" s="61">
        <v>0.62599737248936949</v>
      </c>
      <c r="G28" s="62">
        <v>0.61951596488861727</v>
      </c>
    </row>
    <row r="29" spans="1:7" ht="15" customHeight="1" x14ac:dyDescent="0.25">
      <c r="A29" s="59">
        <v>17</v>
      </c>
      <c r="B29" s="42" t="s">
        <v>55</v>
      </c>
      <c r="C29" s="60">
        <v>0.60427876072514053</v>
      </c>
      <c r="D29" s="61">
        <v>0.59609508494074537</v>
      </c>
      <c r="E29" s="61">
        <v>0.64472448882797606</v>
      </c>
      <c r="F29" s="61">
        <v>0.59386909246356578</v>
      </c>
      <c r="G29" s="62">
        <v>0.60265463022071764</v>
      </c>
    </row>
    <row r="30" spans="1:7" ht="15" x14ac:dyDescent="0.25">
      <c r="A30" s="59">
        <v>18</v>
      </c>
      <c r="B30" s="42" t="s">
        <v>56</v>
      </c>
      <c r="C30" s="60">
        <v>0.16093287139459622</v>
      </c>
      <c r="D30" s="61">
        <v>6.1634440740268526E-2</v>
      </c>
      <c r="E30" s="61">
        <v>6.015333062860076E-2</v>
      </c>
      <c r="F30" s="61">
        <v>0.10821067248692923</v>
      </c>
      <c r="G30" s="62">
        <v>4.1432872819423094E-2</v>
      </c>
    </row>
    <row r="31" spans="1:7" ht="15" customHeight="1" x14ac:dyDescent="0.25">
      <c r="A31" s="46"/>
      <c r="B31" s="56" t="s">
        <v>57</v>
      </c>
      <c r="C31" s="57"/>
      <c r="D31" s="57"/>
      <c r="E31" s="57"/>
      <c r="F31" s="57"/>
      <c r="G31" s="58"/>
    </row>
    <row r="32" spans="1:7" ht="15" customHeight="1" x14ac:dyDescent="0.25">
      <c r="A32" s="59">
        <v>19</v>
      </c>
      <c r="B32" s="42" t="s">
        <v>58</v>
      </c>
      <c r="C32" s="60">
        <v>0.20037260559646963</v>
      </c>
      <c r="D32" s="60">
        <v>0.18299446219469395</v>
      </c>
      <c r="E32" s="60">
        <v>0.21021307091457325</v>
      </c>
      <c r="F32" s="60">
        <v>0.21476437006349638</v>
      </c>
      <c r="G32" s="63">
        <v>0.2565089112805527</v>
      </c>
    </row>
    <row r="33" spans="1:7" ht="15" customHeight="1" x14ac:dyDescent="0.25">
      <c r="A33" s="59">
        <v>20</v>
      </c>
      <c r="B33" s="42" t="s">
        <v>59</v>
      </c>
      <c r="C33" s="60">
        <v>0.66451831309809084</v>
      </c>
      <c r="D33" s="60">
        <v>0.65831119374528912</v>
      </c>
      <c r="E33" s="60">
        <v>0.70946902796697819</v>
      </c>
      <c r="F33" s="60">
        <v>0.68573030123378609</v>
      </c>
      <c r="G33" s="63">
        <v>0.68673931725124704</v>
      </c>
    </row>
    <row r="34" spans="1:7" ht="15" customHeight="1" x14ac:dyDescent="0.25">
      <c r="A34" s="59">
        <v>21</v>
      </c>
      <c r="B34" s="42" t="s">
        <v>60</v>
      </c>
      <c r="C34" s="60">
        <v>0.38141321233034131</v>
      </c>
      <c r="D34" s="60">
        <v>0.32702628850072507</v>
      </c>
      <c r="E34" s="60">
        <v>0.33228683874315895</v>
      </c>
      <c r="F34" s="60">
        <v>0.34763228668274182</v>
      </c>
      <c r="G34" s="63">
        <v>0.35868073898671504</v>
      </c>
    </row>
    <row r="35" spans="1:7" ht="15" customHeight="1" x14ac:dyDescent="0.25">
      <c r="A35" s="64"/>
      <c r="B35" s="56" t="s">
        <v>61</v>
      </c>
      <c r="C35" s="37"/>
      <c r="D35" s="37"/>
      <c r="E35" s="37"/>
      <c r="F35" s="37"/>
      <c r="G35" s="38"/>
    </row>
    <row r="36" spans="1:7" ht="15" x14ac:dyDescent="0.25">
      <c r="A36" s="59">
        <v>22</v>
      </c>
      <c r="B36" s="42" t="s">
        <v>62</v>
      </c>
      <c r="C36" s="65">
        <v>241639004.83403173</v>
      </c>
      <c r="D36" s="65">
        <v>220354395.05208892</v>
      </c>
      <c r="E36" s="65">
        <v>233178657.76290429</v>
      </c>
      <c r="F36" s="65">
        <v>252298139.22514838</v>
      </c>
      <c r="G36" s="66">
        <v>227311185.48313966</v>
      </c>
    </row>
    <row r="37" spans="1:7" ht="15" customHeight="1" x14ac:dyDescent="0.25">
      <c r="A37" s="59">
        <v>23</v>
      </c>
      <c r="B37" s="42" t="s">
        <v>63</v>
      </c>
      <c r="C37" s="65">
        <v>193745939.50013483</v>
      </c>
      <c r="D37" s="67">
        <v>160867671.24180427</v>
      </c>
      <c r="E37" s="67">
        <v>156134617.9647122</v>
      </c>
      <c r="F37" s="67">
        <v>158182813.90794298</v>
      </c>
      <c r="G37" s="68">
        <v>171809199.87072283</v>
      </c>
    </row>
    <row r="38" spans="1:7" thickBot="1" x14ac:dyDescent="0.3">
      <c r="A38" s="69">
        <v>24</v>
      </c>
      <c r="B38" s="70" t="s">
        <v>64</v>
      </c>
      <c r="C38" s="71">
        <v>1.2471951951997609</v>
      </c>
      <c r="D38" s="71">
        <v>1.3697866908315508</v>
      </c>
      <c r="E38" s="71">
        <v>1.4934462376281263</v>
      </c>
      <c r="F38" s="71">
        <v>1.5949781963796479</v>
      </c>
      <c r="G38" s="72">
        <v>1.3230443169177151</v>
      </c>
    </row>
    <row r="39" spans="1:7" x14ac:dyDescent="0.3">
      <c r="A39" s="73"/>
    </row>
    <row r="40" spans="1:7" ht="39.75" x14ac:dyDescent="0.3">
      <c r="B40" s="75" t="s">
        <v>65</v>
      </c>
    </row>
    <row r="41" spans="1:7" ht="52.5" x14ac:dyDescent="0.3">
      <c r="B41" s="75" t="s">
        <v>66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zoomScaleNormal="100" workbookViewId="0">
      <pane xSplit="1" ySplit="5" topLeftCell="B14" activePane="bottomRight" state="frozen"/>
      <selection activeCell="B10" sqref="B10"/>
      <selection pane="topRight" activeCell="B10" sqref="B10"/>
      <selection pane="bottomLeft" activeCell="B10" sqref="B10"/>
      <selection pane="bottomRight" activeCell="D54" sqref="D54"/>
    </sheetView>
  </sheetViews>
  <sheetFormatPr defaultColWidth="9.140625" defaultRowHeight="14.25" x14ac:dyDescent="0.2"/>
  <cols>
    <col min="1" max="1" width="9.5703125" style="77" bestFit="1" customWidth="1"/>
    <col min="2" max="2" width="55.140625" style="77" bestFit="1" customWidth="1"/>
    <col min="3" max="3" width="11.7109375" style="77" customWidth="1"/>
    <col min="4" max="4" width="13.28515625" style="77" customWidth="1"/>
    <col min="5" max="5" width="14.5703125" style="77" customWidth="1"/>
    <col min="6" max="6" width="11.7109375" style="77" customWidth="1"/>
    <col min="7" max="7" width="13.7109375" style="77" customWidth="1"/>
    <col min="8" max="8" width="14.5703125" style="77" customWidth="1"/>
    <col min="9" max="16384" width="9.140625" style="78"/>
  </cols>
  <sheetData>
    <row r="1" spans="1:15" x14ac:dyDescent="0.2">
      <c r="A1" s="76" t="s">
        <v>30</v>
      </c>
      <c r="B1" s="21" t="str">
        <f>Info!C2</f>
        <v>Terabank</v>
      </c>
    </row>
    <row r="2" spans="1:15" x14ac:dyDescent="0.2">
      <c r="A2" s="76" t="s">
        <v>31</v>
      </c>
      <c r="B2" s="22">
        <v>44104</v>
      </c>
    </row>
    <row r="3" spans="1:15" x14ac:dyDescent="0.2">
      <c r="A3" s="76"/>
    </row>
    <row r="4" spans="1:15" ht="15" thickBot="1" x14ac:dyDescent="0.25">
      <c r="A4" s="79" t="s">
        <v>67</v>
      </c>
      <c r="B4" s="80" t="s">
        <v>68</v>
      </c>
      <c r="C4" s="79"/>
      <c r="D4" s="81"/>
      <c r="E4" s="81"/>
      <c r="F4" s="82"/>
      <c r="G4" s="82"/>
      <c r="H4" s="83" t="s">
        <v>69</v>
      </c>
    </row>
    <row r="5" spans="1:15" x14ac:dyDescent="0.2">
      <c r="A5" s="84"/>
      <c r="B5" s="85"/>
      <c r="C5" s="543" t="s">
        <v>70</v>
      </c>
      <c r="D5" s="544"/>
      <c r="E5" s="545"/>
      <c r="F5" s="543" t="s">
        <v>71</v>
      </c>
      <c r="G5" s="544"/>
      <c r="H5" s="546"/>
    </row>
    <row r="6" spans="1:15" x14ac:dyDescent="0.2">
      <c r="A6" s="86" t="s">
        <v>34</v>
      </c>
      <c r="B6" s="87" t="s">
        <v>72</v>
      </c>
      <c r="C6" s="88" t="s">
        <v>73</v>
      </c>
      <c r="D6" s="88" t="s">
        <v>74</v>
      </c>
      <c r="E6" s="88" t="s">
        <v>75</v>
      </c>
      <c r="F6" s="88" t="s">
        <v>73</v>
      </c>
      <c r="G6" s="88" t="s">
        <v>74</v>
      </c>
      <c r="H6" s="89" t="s">
        <v>75</v>
      </c>
    </row>
    <row r="7" spans="1:15" x14ac:dyDescent="0.2">
      <c r="A7" s="86">
        <v>1</v>
      </c>
      <c r="B7" s="90" t="s">
        <v>76</v>
      </c>
      <c r="C7" s="91">
        <v>15382894.149999999</v>
      </c>
      <c r="D7" s="91">
        <v>18517071.099999998</v>
      </c>
      <c r="E7" s="92">
        <f>C7+D7</f>
        <v>33899965.25</v>
      </c>
      <c r="F7" s="93">
        <v>18658941.010000009</v>
      </c>
      <c r="G7" s="94">
        <v>15964788.880000006</v>
      </c>
      <c r="H7" s="95">
        <f>F7+G7</f>
        <v>34623729.890000015</v>
      </c>
      <c r="I7" s="96"/>
      <c r="J7" s="96"/>
      <c r="K7" s="96"/>
      <c r="L7" s="96"/>
      <c r="M7" s="96"/>
      <c r="N7" s="96"/>
      <c r="O7" s="96"/>
    </row>
    <row r="8" spans="1:15" x14ac:dyDescent="0.2">
      <c r="A8" s="86">
        <v>2</v>
      </c>
      <c r="B8" s="90" t="s">
        <v>77</v>
      </c>
      <c r="C8" s="91">
        <v>22333744</v>
      </c>
      <c r="D8" s="91">
        <v>139554687.09</v>
      </c>
      <c r="E8" s="92">
        <f t="shared" ref="E8:E19" si="0">C8+D8</f>
        <v>161888431.09</v>
      </c>
      <c r="F8" s="93">
        <v>17663295.48</v>
      </c>
      <c r="G8" s="94">
        <v>148922438.25999999</v>
      </c>
      <c r="H8" s="95">
        <f t="shared" ref="H8:H40" si="1">F8+G8</f>
        <v>166585733.73999998</v>
      </c>
      <c r="I8" s="96"/>
      <c r="J8" s="96"/>
      <c r="K8" s="96"/>
      <c r="L8" s="96"/>
      <c r="M8" s="96"/>
      <c r="N8" s="96"/>
      <c r="O8" s="96"/>
    </row>
    <row r="9" spans="1:15" x14ac:dyDescent="0.2">
      <c r="A9" s="86">
        <v>3</v>
      </c>
      <c r="B9" s="90" t="s">
        <v>78</v>
      </c>
      <c r="C9" s="91">
        <v>156857.62000000002</v>
      </c>
      <c r="D9" s="91">
        <v>40816928.710000001</v>
      </c>
      <c r="E9" s="92">
        <f t="shared" si="0"/>
        <v>40973786.329999998</v>
      </c>
      <c r="F9" s="93">
        <v>44396.159999999996</v>
      </c>
      <c r="G9" s="94">
        <v>19927004.869999997</v>
      </c>
      <c r="H9" s="95">
        <f t="shared" si="1"/>
        <v>19971401.029999997</v>
      </c>
      <c r="I9" s="96"/>
      <c r="J9" s="96"/>
      <c r="K9" s="96"/>
      <c r="L9" s="96"/>
      <c r="M9" s="96"/>
      <c r="N9" s="96"/>
      <c r="O9" s="96"/>
    </row>
    <row r="10" spans="1:15" x14ac:dyDescent="0.2">
      <c r="A10" s="86">
        <v>4</v>
      </c>
      <c r="B10" s="90" t="s">
        <v>79</v>
      </c>
      <c r="C10" s="91">
        <v>0</v>
      </c>
      <c r="D10" s="91">
        <v>0</v>
      </c>
      <c r="E10" s="92">
        <f t="shared" si="0"/>
        <v>0</v>
      </c>
      <c r="F10" s="93">
        <v>0</v>
      </c>
      <c r="G10" s="94">
        <v>0</v>
      </c>
      <c r="H10" s="95">
        <f t="shared" si="1"/>
        <v>0</v>
      </c>
      <c r="I10" s="96"/>
      <c r="J10" s="96"/>
      <c r="K10" s="96"/>
      <c r="L10" s="96"/>
      <c r="M10" s="96"/>
      <c r="N10" s="96"/>
      <c r="O10" s="96"/>
    </row>
    <row r="11" spans="1:15" x14ac:dyDescent="0.2">
      <c r="A11" s="86">
        <v>5</v>
      </c>
      <c r="B11" s="90" t="s">
        <v>80</v>
      </c>
      <c r="C11" s="91">
        <v>86340247.949999988</v>
      </c>
      <c r="D11" s="91">
        <v>0</v>
      </c>
      <c r="E11" s="92">
        <f t="shared" si="0"/>
        <v>86340247.949999988</v>
      </c>
      <c r="F11" s="93">
        <v>52962059.619999997</v>
      </c>
      <c r="G11" s="94">
        <v>0</v>
      </c>
      <c r="H11" s="95">
        <f t="shared" si="1"/>
        <v>52962059.619999997</v>
      </c>
      <c r="I11" s="96"/>
      <c r="J11" s="96"/>
      <c r="K11" s="96"/>
      <c r="L11" s="96"/>
      <c r="M11" s="96"/>
      <c r="N11" s="96"/>
      <c r="O11" s="96"/>
    </row>
    <row r="12" spans="1:15" x14ac:dyDescent="0.2">
      <c r="A12" s="86">
        <v>6.1</v>
      </c>
      <c r="B12" s="97" t="s">
        <v>81</v>
      </c>
      <c r="C12" s="91">
        <v>321155831.88000041</v>
      </c>
      <c r="D12" s="91">
        <v>575248386.94999993</v>
      </c>
      <c r="E12" s="92">
        <f t="shared" si="0"/>
        <v>896404218.8300004</v>
      </c>
      <c r="F12" s="93">
        <v>276084596.02000123</v>
      </c>
      <c r="G12" s="94">
        <v>449529544.23999768</v>
      </c>
      <c r="H12" s="95">
        <f t="shared" si="1"/>
        <v>725614140.25999892</v>
      </c>
      <c r="I12" s="96"/>
      <c r="J12" s="96"/>
      <c r="K12" s="96"/>
      <c r="L12" s="96"/>
      <c r="M12" s="96"/>
      <c r="N12" s="96"/>
      <c r="O12" s="96"/>
    </row>
    <row r="13" spans="1:15" x14ac:dyDescent="0.2">
      <c r="A13" s="86">
        <v>6.2</v>
      </c>
      <c r="B13" s="97" t="s">
        <v>82</v>
      </c>
      <c r="C13" s="91">
        <v>-23117676.210000154</v>
      </c>
      <c r="D13" s="91">
        <v>-35403575.879999988</v>
      </c>
      <c r="E13" s="92">
        <f t="shared" si="0"/>
        <v>-58521252.090000138</v>
      </c>
      <c r="F13" s="93">
        <v>-17611471.49000011</v>
      </c>
      <c r="G13" s="94">
        <v>-21272822.039999999</v>
      </c>
      <c r="H13" s="95">
        <f t="shared" si="1"/>
        <v>-38884293.530000106</v>
      </c>
      <c r="I13" s="96"/>
      <c r="J13" s="96"/>
      <c r="K13" s="96"/>
      <c r="L13" s="96"/>
      <c r="M13" s="96"/>
      <c r="N13" s="96"/>
      <c r="O13" s="96"/>
    </row>
    <row r="14" spans="1:15" x14ac:dyDescent="0.2">
      <c r="A14" s="86">
        <v>6</v>
      </c>
      <c r="B14" s="90" t="s">
        <v>83</v>
      </c>
      <c r="C14" s="92">
        <f>C12+C13</f>
        <v>298038155.67000026</v>
      </c>
      <c r="D14" s="92">
        <f>D12+D13</f>
        <v>539844811.06999993</v>
      </c>
      <c r="E14" s="92">
        <f t="shared" si="0"/>
        <v>837882966.74000025</v>
      </c>
      <c r="F14" s="92">
        <f>F12+F13</f>
        <v>258473124.53000113</v>
      </c>
      <c r="G14" s="92">
        <f>G12+G13</f>
        <v>428256722.19999766</v>
      </c>
      <c r="H14" s="95">
        <f t="shared" si="1"/>
        <v>686729846.72999883</v>
      </c>
      <c r="I14" s="96"/>
      <c r="J14" s="96"/>
      <c r="K14" s="96"/>
      <c r="L14" s="96"/>
      <c r="M14" s="96"/>
      <c r="N14" s="96"/>
      <c r="O14" s="96"/>
    </row>
    <row r="15" spans="1:15" x14ac:dyDescent="0.2">
      <c r="A15" s="86">
        <v>7</v>
      </c>
      <c r="B15" s="90" t="s">
        <v>84</v>
      </c>
      <c r="C15" s="91">
        <v>6339627.6299999868</v>
      </c>
      <c r="D15" s="91">
        <v>6690227.2099999953</v>
      </c>
      <c r="E15" s="92">
        <f t="shared" si="0"/>
        <v>13029854.839999981</v>
      </c>
      <c r="F15" s="93">
        <v>2885509.7299999949</v>
      </c>
      <c r="G15" s="94">
        <v>2206340.4600000014</v>
      </c>
      <c r="H15" s="95">
        <f t="shared" si="1"/>
        <v>5091850.1899999958</v>
      </c>
      <c r="I15" s="96"/>
      <c r="J15" s="96"/>
      <c r="K15" s="96"/>
      <c r="L15" s="96"/>
      <c r="M15" s="96"/>
      <c r="N15" s="96"/>
      <c r="O15" s="96"/>
    </row>
    <row r="16" spans="1:15" x14ac:dyDescent="0.2">
      <c r="A16" s="86">
        <v>8</v>
      </c>
      <c r="B16" s="90" t="s">
        <v>85</v>
      </c>
      <c r="C16" s="91">
        <v>6139466.5700000189</v>
      </c>
      <c r="D16" s="91">
        <v>0</v>
      </c>
      <c r="E16" s="92">
        <f t="shared" si="0"/>
        <v>6139466.5700000189</v>
      </c>
      <c r="F16" s="93">
        <v>1639651.5700000026</v>
      </c>
      <c r="G16" s="94">
        <v>0</v>
      </c>
      <c r="H16" s="95">
        <f t="shared" si="1"/>
        <v>1639651.5700000026</v>
      </c>
      <c r="I16" s="96"/>
      <c r="J16" s="96"/>
      <c r="K16" s="96"/>
      <c r="L16" s="96"/>
      <c r="M16" s="96"/>
      <c r="N16" s="96"/>
      <c r="O16" s="96"/>
    </row>
    <row r="17" spans="1:15" x14ac:dyDescent="0.2">
      <c r="A17" s="86">
        <v>9</v>
      </c>
      <c r="B17" s="90" t="s">
        <v>86</v>
      </c>
      <c r="C17" s="91">
        <v>0</v>
      </c>
      <c r="D17" s="91">
        <v>0</v>
      </c>
      <c r="E17" s="92">
        <f t="shared" si="0"/>
        <v>0</v>
      </c>
      <c r="F17" s="93">
        <v>0</v>
      </c>
      <c r="G17" s="94">
        <v>0</v>
      </c>
      <c r="H17" s="95">
        <f t="shared" si="1"/>
        <v>0</v>
      </c>
      <c r="I17" s="96"/>
      <c r="J17" s="96"/>
      <c r="K17" s="96"/>
      <c r="L17" s="96"/>
      <c r="M17" s="96"/>
      <c r="N17" s="96"/>
      <c r="O17" s="96"/>
    </row>
    <row r="18" spans="1:15" x14ac:dyDescent="0.2">
      <c r="A18" s="86">
        <v>10</v>
      </c>
      <c r="B18" s="90" t="s">
        <v>87</v>
      </c>
      <c r="C18" s="91">
        <v>47928850.140000023</v>
      </c>
      <c r="D18" s="91">
        <v>0</v>
      </c>
      <c r="E18" s="92">
        <f t="shared" si="0"/>
        <v>47928850.140000023</v>
      </c>
      <c r="F18" s="93">
        <v>47474796.749999993</v>
      </c>
      <c r="G18" s="94">
        <v>0</v>
      </c>
      <c r="H18" s="95">
        <f t="shared" si="1"/>
        <v>47474796.749999993</v>
      </c>
      <c r="I18" s="96"/>
      <c r="J18" s="96"/>
      <c r="K18" s="96"/>
      <c r="L18" s="96"/>
      <c r="M18" s="96"/>
      <c r="N18" s="96"/>
      <c r="O18" s="96"/>
    </row>
    <row r="19" spans="1:15" x14ac:dyDescent="0.2">
      <c r="A19" s="86">
        <v>11</v>
      </c>
      <c r="B19" s="90" t="s">
        <v>88</v>
      </c>
      <c r="C19" s="91">
        <v>7426115.8509999998</v>
      </c>
      <c r="D19" s="91">
        <v>2952927.1499999994</v>
      </c>
      <c r="E19" s="92">
        <f t="shared" si="0"/>
        <v>10379043.000999998</v>
      </c>
      <c r="F19" s="93">
        <v>6494103.7369999997</v>
      </c>
      <c r="G19" s="94">
        <v>952592.71</v>
      </c>
      <c r="H19" s="95">
        <f t="shared" si="1"/>
        <v>7446696.4469999997</v>
      </c>
      <c r="I19" s="96"/>
      <c r="J19" s="96"/>
      <c r="K19" s="96"/>
      <c r="L19" s="96"/>
      <c r="M19" s="96"/>
      <c r="N19" s="96"/>
      <c r="O19" s="96"/>
    </row>
    <row r="20" spans="1:15" x14ac:dyDescent="0.2">
      <c r="A20" s="86">
        <v>12</v>
      </c>
      <c r="B20" s="98" t="s">
        <v>89</v>
      </c>
      <c r="C20" s="92">
        <f>SUM(C7:C11)+SUM(C14:C19)</f>
        <v>490085959.58100027</v>
      </c>
      <c r="D20" s="92">
        <f>SUM(D7:D11)+SUM(D14:D19)</f>
        <v>748376652.32999992</v>
      </c>
      <c r="E20" s="92">
        <f>C20+D20</f>
        <v>1238462611.9110003</v>
      </c>
      <c r="F20" s="92">
        <f>SUM(F7:F11)+SUM(F14:F19)</f>
        <v>406295878.58700109</v>
      </c>
      <c r="G20" s="92">
        <f>SUM(G7:G11)+SUM(G14:G19)</f>
        <v>616229887.37999761</v>
      </c>
      <c r="H20" s="95">
        <f t="shared" si="1"/>
        <v>1022525765.9669987</v>
      </c>
      <c r="I20" s="96"/>
      <c r="J20" s="96"/>
      <c r="K20" s="96"/>
      <c r="L20" s="96"/>
      <c r="M20" s="96"/>
      <c r="N20" s="96"/>
      <c r="O20" s="96"/>
    </row>
    <row r="21" spans="1:15" x14ac:dyDescent="0.2">
      <c r="A21" s="86"/>
      <c r="B21" s="87" t="s">
        <v>90</v>
      </c>
      <c r="C21" s="99"/>
      <c r="D21" s="99"/>
      <c r="E21" s="99"/>
      <c r="F21" s="100"/>
      <c r="G21" s="101"/>
      <c r="H21" s="102"/>
      <c r="I21" s="96"/>
      <c r="J21" s="96"/>
      <c r="K21" s="96"/>
      <c r="L21" s="96"/>
      <c r="M21" s="96"/>
      <c r="N21" s="96"/>
      <c r="O21" s="96"/>
    </row>
    <row r="22" spans="1:15" x14ac:dyDescent="0.2">
      <c r="A22" s="86">
        <v>13</v>
      </c>
      <c r="B22" s="90" t="s">
        <v>91</v>
      </c>
      <c r="C22" s="91">
        <v>1373.72</v>
      </c>
      <c r="D22" s="91">
        <v>238416.85</v>
      </c>
      <c r="E22" s="92">
        <f>C22+D22</f>
        <v>239790.57</v>
      </c>
      <c r="F22" s="93">
        <v>9882.86</v>
      </c>
      <c r="G22" s="94">
        <v>5119217.58</v>
      </c>
      <c r="H22" s="95">
        <f t="shared" si="1"/>
        <v>5129100.4400000004</v>
      </c>
      <c r="I22" s="96"/>
      <c r="J22" s="96"/>
      <c r="K22" s="96"/>
      <c r="L22" s="96"/>
      <c r="M22" s="96"/>
      <c r="N22" s="96"/>
      <c r="O22" s="96"/>
    </row>
    <row r="23" spans="1:15" x14ac:dyDescent="0.2">
      <c r="A23" s="86">
        <v>14</v>
      </c>
      <c r="B23" s="90" t="s">
        <v>92</v>
      </c>
      <c r="C23" s="91">
        <v>63994287.679999381</v>
      </c>
      <c r="D23" s="91">
        <v>154485463.68999997</v>
      </c>
      <c r="E23" s="92">
        <f t="shared" ref="E23:E40" si="2">C23+D23</f>
        <v>218479751.36999935</v>
      </c>
      <c r="F23" s="93">
        <v>63459790.19999969</v>
      </c>
      <c r="G23" s="94">
        <v>135484892.7500003</v>
      </c>
      <c r="H23" s="95">
        <f t="shared" si="1"/>
        <v>198944682.94999999</v>
      </c>
      <c r="I23" s="96"/>
      <c r="J23" s="96"/>
      <c r="K23" s="96"/>
      <c r="L23" s="96"/>
      <c r="M23" s="96"/>
      <c r="N23" s="96"/>
      <c r="O23" s="96"/>
    </row>
    <row r="24" spans="1:15" x14ac:dyDescent="0.2">
      <c r="A24" s="86">
        <v>15</v>
      </c>
      <c r="B24" s="90" t="s">
        <v>93</v>
      </c>
      <c r="C24" s="91">
        <v>71676296.899999991</v>
      </c>
      <c r="D24" s="91">
        <v>182209954.89000008</v>
      </c>
      <c r="E24" s="92">
        <f t="shared" si="2"/>
        <v>253886251.79000008</v>
      </c>
      <c r="F24" s="93">
        <v>65098270.939999968</v>
      </c>
      <c r="G24" s="94">
        <v>102717343.47999999</v>
      </c>
      <c r="H24" s="95">
        <f t="shared" si="1"/>
        <v>167815614.41999996</v>
      </c>
      <c r="I24" s="96"/>
      <c r="J24" s="96"/>
      <c r="K24" s="96"/>
      <c r="L24" s="96"/>
      <c r="M24" s="96"/>
      <c r="N24" s="96"/>
      <c r="O24" s="96"/>
    </row>
    <row r="25" spans="1:15" x14ac:dyDescent="0.2">
      <c r="A25" s="86">
        <v>16</v>
      </c>
      <c r="B25" s="90" t="s">
        <v>94</v>
      </c>
      <c r="C25" s="91">
        <v>120126925.32999995</v>
      </c>
      <c r="D25" s="91">
        <v>243297346.03999972</v>
      </c>
      <c r="E25" s="92">
        <f t="shared" si="2"/>
        <v>363424271.36999965</v>
      </c>
      <c r="F25" s="93">
        <v>99645510.869999975</v>
      </c>
      <c r="G25" s="94">
        <v>221804179.66999978</v>
      </c>
      <c r="H25" s="95">
        <f t="shared" si="1"/>
        <v>321449690.53999972</v>
      </c>
      <c r="I25" s="96"/>
      <c r="J25" s="96"/>
      <c r="K25" s="96"/>
      <c r="L25" s="96"/>
      <c r="M25" s="96"/>
      <c r="N25" s="96"/>
      <c r="O25" s="96"/>
    </row>
    <row r="26" spans="1:15" x14ac:dyDescent="0.2">
      <c r="A26" s="86">
        <v>17</v>
      </c>
      <c r="B26" s="90" t="s">
        <v>95</v>
      </c>
      <c r="C26" s="99">
        <v>0</v>
      </c>
      <c r="D26" s="99">
        <v>0</v>
      </c>
      <c r="E26" s="92">
        <f t="shared" si="2"/>
        <v>0</v>
      </c>
      <c r="F26" s="100">
        <v>0</v>
      </c>
      <c r="G26" s="101">
        <v>0</v>
      </c>
      <c r="H26" s="95">
        <f t="shared" si="1"/>
        <v>0</v>
      </c>
      <c r="I26" s="96"/>
      <c r="J26" s="96"/>
      <c r="K26" s="96"/>
      <c r="L26" s="96"/>
      <c r="M26" s="96"/>
      <c r="N26" s="96"/>
      <c r="O26" s="96"/>
    </row>
    <row r="27" spans="1:15" x14ac:dyDescent="0.2">
      <c r="A27" s="86">
        <v>18</v>
      </c>
      <c r="B27" s="90" t="s">
        <v>96</v>
      </c>
      <c r="C27" s="91">
        <v>105138500.00000001</v>
      </c>
      <c r="D27" s="91">
        <v>81080060</v>
      </c>
      <c r="E27" s="92">
        <f t="shared" si="2"/>
        <v>186218560</v>
      </c>
      <c r="F27" s="93">
        <v>39949500</v>
      </c>
      <c r="G27" s="94">
        <v>70516200</v>
      </c>
      <c r="H27" s="95">
        <f t="shared" si="1"/>
        <v>110465700</v>
      </c>
      <c r="I27" s="96"/>
      <c r="J27" s="96"/>
      <c r="K27" s="96"/>
      <c r="L27" s="96"/>
      <c r="M27" s="96"/>
      <c r="N27" s="96"/>
      <c r="O27" s="96"/>
    </row>
    <row r="28" spans="1:15" x14ac:dyDescent="0.2">
      <c r="A28" s="86">
        <v>19</v>
      </c>
      <c r="B28" s="90" t="s">
        <v>97</v>
      </c>
      <c r="C28" s="91">
        <v>3254597.4100000006</v>
      </c>
      <c r="D28" s="91">
        <v>2362261.7799999951</v>
      </c>
      <c r="E28" s="92">
        <f t="shared" si="2"/>
        <v>5616859.1899999958</v>
      </c>
      <c r="F28" s="93">
        <v>2588449.6599999988</v>
      </c>
      <c r="G28" s="94">
        <v>2276910.5500000007</v>
      </c>
      <c r="H28" s="95">
        <f t="shared" si="1"/>
        <v>4865360.209999999</v>
      </c>
      <c r="I28" s="96"/>
      <c r="J28" s="96"/>
      <c r="K28" s="96"/>
      <c r="L28" s="96"/>
      <c r="M28" s="96"/>
      <c r="N28" s="96"/>
      <c r="O28" s="96"/>
    </row>
    <row r="29" spans="1:15" x14ac:dyDescent="0.2">
      <c r="A29" s="86">
        <v>20</v>
      </c>
      <c r="B29" s="90" t="s">
        <v>98</v>
      </c>
      <c r="C29" s="91">
        <v>9599778.7600000035</v>
      </c>
      <c r="D29" s="91">
        <v>15313024.930000002</v>
      </c>
      <c r="E29" s="92">
        <f t="shared" si="2"/>
        <v>24912803.690000005</v>
      </c>
      <c r="F29" s="93">
        <v>5883277.6900000013</v>
      </c>
      <c r="G29" s="94">
        <v>13452282.139999997</v>
      </c>
      <c r="H29" s="95">
        <f t="shared" si="1"/>
        <v>19335559.829999998</v>
      </c>
      <c r="I29" s="96"/>
      <c r="J29" s="96"/>
      <c r="K29" s="96"/>
      <c r="L29" s="96"/>
      <c r="M29" s="96"/>
      <c r="N29" s="96"/>
      <c r="O29" s="96"/>
    </row>
    <row r="30" spans="1:15" x14ac:dyDescent="0.2">
      <c r="A30" s="86">
        <v>21</v>
      </c>
      <c r="B30" s="90" t="s">
        <v>99</v>
      </c>
      <c r="C30" s="91">
        <v>0</v>
      </c>
      <c r="D30" s="91">
        <v>61415941.969999999</v>
      </c>
      <c r="E30" s="92">
        <f t="shared" si="2"/>
        <v>61415941.969999999</v>
      </c>
      <c r="F30" s="93">
        <v>0</v>
      </c>
      <c r="G30" s="94">
        <v>55075690.740000002</v>
      </c>
      <c r="H30" s="95">
        <f t="shared" si="1"/>
        <v>55075690.740000002</v>
      </c>
      <c r="I30" s="96"/>
      <c r="J30" s="96"/>
      <c r="K30" s="96"/>
      <c r="L30" s="96"/>
      <c r="M30" s="96"/>
      <c r="N30" s="96"/>
      <c r="O30" s="96"/>
    </row>
    <row r="31" spans="1:15" x14ac:dyDescent="0.2">
      <c r="A31" s="86">
        <v>22</v>
      </c>
      <c r="B31" s="98" t="s">
        <v>100</v>
      </c>
      <c r="C31" s="92">
        <f>SUM(C22:C30)</f>
        <v>373791759.79999936</v>
      </c>
      <c r="D31" s="92">
        <f>SUM(D22:D30)</f>
        <v>740402470.14999974</v>
      </c>
      <c r="E31" s="92">
        <f>C31+D31</f>
        <v>1114194229.9499991</v>
      </c>
      <c r="F31" s="92">
        <f>SUM(F22:F30)</f>
        <v>276634682.21999967</v>
      </c>
      <c r="G31" s="92">
        <f>SUM(G22:G30)</f>
        <v>606446716.91000009</v>
      </c>
      <c r="H31" s="95">
        <f t="shared" si="1"/>
        <v>883081399.12999976</v>
      </c>
      <c r="I31" s="96"/>
      <c r="J31" s="96"/>
      <c r="K31" s="96"/>
      <c r="L31" s="96"/>
      <c r="M31" s="96"/>
      <c r="N31" s="96"/>
      <c r="O31" s="96"/>
    </row>
    <row r="32" spans="1:15" x14ac:dyDescent="0.2">
      <c r="A32" s="86"/>
      <c r="B32" s="87" t="s">
        <v>101</v>
      </c>
      <c r="C32" s="99"/>
      <c r="D32" s="99"/>
      <c r="E32" s="91"/>
      <c r="F32" s="100"/>
      <c r="G32" s="101"/>
      <c r="H32" s="102"/>
      <c r="I32" s="96"/>
      <c r="J32" s="96"/>
      <c r="K32" s="96"/>
      <c r="L32" s="96"/>
      <c r="M32" s="96"/>
      <c r="N32" s="96"/>
      <c r="O32" s="96"/>
    </row>
    <row r="33" spans="1:15" x14ac:dyDescent="0.2">
      <c r="A33" s="86">
        <v>23</v>
      </c>
      <c r="B33" s="90" t="s">
        <v>102</v>
      </c>
      <c r="C33" s="91">
        <v>121372000</v>
      </c>
      <c r="D33" s="99">
        <v>0</v>
      </c>
      <c r="E33" s="92">
        <f t="shared" si="2"/>
        <v>121372000</v>
      </c>
      <c r="F33" s="93">
        <v>121372000</v>
      </c>
      <c r="G33" s="101">
        <v>0</v>
      </c>
      <c r="H33" s="95">
        <f t="shared" si="1"/>
        <v>121372000</v>
      </c>
      <c r="I33" s="96"/>
      <c r="J33" s="96"/>
      <c r="K33" s="96"/>
      <c r="L33" s="96"/>
      <c r="M33" s="96"/>
      <c r="N33" s="96"/>
      <c r="O33" s="96"/>
    </row>
    <row r="34" spans="1:15" x14ac:dyDescent="0.2">
      <c r="A34" s="86">
        <v>24</v>
      </c>
      <c r="B34" s="90" t="s">
        <v>103</v>
      </c>
      <c r="C34" s="91">
        <v>0</v>
      </c>
      <c r="D34" s="99">
        <v>0</v>
      </c>
      <c r="E34" s="92">
        <f t="shared" si="2"/>
        <v>0</v>
      </c>
      <c r="F34" s="93">
        <v>0</v>
      </c>
      <c r="G34" s="101">
        <v>0</v>
      </c>
      <c r="H34" s="95">
        <f t="shared" si="1"/>
        <v>0</v>
      </c>
      <c r="I34" s="96"/>
      <c r="J34" s="96"/>
      <c r="K34" s="96"/>
      <c r="L34" s="96"/>
      <c r="M34" s="96"/>
      <c r="N34" s="96"/>
      <c r="O34" s="96"/>
    </row>
    <row r="35" spans="1:15" x14ac:dyDescent="0.2">
      <c r="A35" s="86">
        <v>25</v>
      </c>
      <c r="B35" s="103" t="s">
        <v>104</v>
      </c>
      <c r="C35" s="91">
        <v>0</v>
      </c>
      <c r="D35" s="99">
        <v>0</v>
      </c>
      <c r="E35" s="92">
        <f t="shared" si="2"/>
        <v>0</v>
      </c>
      <c r="F35" s="93">
        <v>0</v>
      </c>
      <c r="G35" s="101">
        <v>0</v>
      </c>
      <c r="H35" s="95">
        <f t="shared" si="1"/>
        <v>0</v>
      </c>
      <c r="I35" s="96"/>
      <c r="J35" s="96"/>
      <c r="K35" s="96"/>
      <c r="L35" s="96"/>
      <c r="M35" s="96"/>
      <c r="N35" s="96"/>
      <c r="O35" s="96"/>
    </row>
    <row r="36" spans="1:15" x14ac:dyDescent="0.2">
      <c r="A36" s="86">
        <v>26</v>
      </c>
      <c r="B36" s="90" t="s">
        <v>105</v>
      </c>
      <c r="C36" s="91">
        <v>0</v>
      </c>
      <c r="D36" s="99">
        <v>0</v>
      </c>
      <c r="E36" s="92">
        <f t="shared" si="2"/>
        <v>0</v>
      </c>
      <c r="F36" s="93">
        <v>0</v>
      </c>
      <c r="G36" s="101">
        <v>0</v>
      </c>
      <c r="H36" s="95">
        <f t="shared" si="1"/>
        <v>0</v>
      </c>
      <c r="I36" s="96"/>
      <c r="J36" s="96"/>
      <c r="K36" s="96"/>
      <c r="L36" s="96"/>
      <c r="M36" s="96"/>
      <c r="N36" s="96"/>
      <c r="O36" s="96"/>
    </row>
    <row r="37" spans="1:15" x14ac:dyDescent="0.2">
      <c r="A37" s="86">
        <v>27</v>
      </c>
      <c r="B37" s="90" t="s">
        <v>106</v>
      </c>
      <c r="C37" s="91">
        <v>0</v>
      </c>
      <c r="D37" s="99">
        <v>0</v>
      </c>
      <c r="E37" s="92">
        <f t="shared" si="2"/>
        <v>0</v>
      </c>
      <c r="F37" s="93">
        <v>0</v>
      </c>
      <c r="G37" s="101">
        <v>0</v>
      </c>
      <c r="H37" s="95">
        <f t="shared" si="1"/>
        <v>0</v>
      </c>
      <c r="I37" s="96"/>
      <c r="J37" s="96"/>
      <c r="K37" s="96"/>
      <c r="L37" s="96"/>
      <c r="M37" s="96"/>
      <c r="N37" s="96"/>
      <c r="O37" s="96"/>
    </row>
    <row r="38" spans="1:15" x14ac:dyDescent="0.2">
      <c r="A38" s="86">
        <v>28</v>
      </c>
      <c r="B38" s="90" t="s">
        <v>107</v>
      </c>
      <c r="C38" s="91">
        <v>2896381.6000000206</v>
      </c>
      <c r="D38" s="99">
        <v>0</v>
      </c>
      <c r="E38" s="92">
        <f t="shared" si="2"/>
        <v>2896381.6000000206</v>
      </c>
      <c r="F38" s="93">
        <v>18072366.18</v>
      </c>
      <c r="G38" s="101">
        <v>0</v>
      </c>
      <c r="H38" s="95">
        <f t="shared" si="1"/>
        <v>18072366.18</v>
      </c>
      <c r="I38" s="96"/>
      <c r="J38" s="96"/>
      <c r="K38" s="96"/>
      <c r="L38" s="96"/>
      <c r="M38" s="96"/>
      <c r="N38" s="96"/>
      <c r="O38" s="96"/>
    </row>
    <row r="39" spans="1:15" x14ac:dyDescent="0.2">
      <c r="A39" s="86">
        <v>29</v>
      </c>
      <c r="B39" s="90" t="s">
        <v>108</v>
      </c>
      <c r="C39" s="91">
        <v>0</v>
      </c>
      <c r="D39" s="99">
        <v>0</v>
      </c>
      <c r="E39" s="92">
        <f t="shared" si="2"/>
        <v>0</v>
      </c>
      <c r="F39" s="93">
        <v>0</v>
      </c>
      <c r="G39" s="101">
        <v>0</v>
      </c>
      <c r="H39" s="95">
        <f t="shared" si="1"/>
        <v>0</v>
      </c>
      <c r="I39" s="96"/>
      <c r="J39" s="96"/>
      <c r="K39" s="96"/>
      <c r="L39" s="96"/>
      <c r="M39" s="96"/>
      <c r="N39" s="96"/>
      <c r="O39" s="96"/>
    </row>
    <row r="40" spans="1:15" x14ac:dyDescent="0.2">
      <c r="A40" s="86">
        <v>30</v>
      </c>
      <c r="B40" s="104" t="s">
        <v>109</v>
      </c>
      <c r="C40" s="91">
        <v>124268381.60000002</v>
      </c>
      <c r="D40" s="99">
        <v>0</v>
      </c>
      <c r="E40" s="92">
        <f t="shared" si="2"/>
        <v>124268381.60000002</v>
      </c>
      <c r="F40" s="93">
        <v>139444366.18000001</v>
      </c>
      <c r="G40" s="101">
        <v>0</v>
      </c>
      <c r="H40" s="95">
        <f t="shared" si="1"/>
        <v>139444366.18000001</v>
      </c>
      <c r="I40" s="96"/>
      <c r="J40" s="96"/>
      <c r="K40" s="96"/>
      <c r="L40" s="96"/>
      <c r="M40" s="96"/>
      <c r="N40" s="96"/>
      <c r="O40" s="96"/>
    </row>
    <row r="41" spans="1:15" ht="15" thickBot="1" x14ac:dyDescent="0.25">
      <c r="A41" s="105">
        <v>31</v>
      </c>
      <c r="B41" s="106" t="s">
        <v>110</v>
      </c>
      <c r="C41" s="107">
        <f>C31+C40</f>
        <v>498060141.39999938</v>
      </c>
      <c r="D41" s="107">
        <f>D31+D40</f>
        <v>740402470.14999974</v>
      </c>
      <c r="E41" s="107">
        <f>C41+D41</f>
        <v>1238462611.5499992</v>
      </c>
      <c r="F41" s="107">
        <f>F31+F40</f>
        <v>416079048.39999968</v>
      </c>
      <c r="G41" s="107">
        <f>G31+G40</f>
        <v>606446716.91000009</v>
      </c>
      <c r="H41" s="108">
        <f>F41+G41</f>
        <v>1022525765.3099997</v>
      </c>
      <c r="I41" s="96"/>
      <c r="J41" s="96"/>
      <c r="K41" s="96"/>
      <c r="L41" s="96"/>
      <c r="M41" s="96"/>
      <c r="N41" s="96"/>
      <c r="O41" s="96"/>
    </row>
    <row r="43" spans="1:15" x14ac:dyDescent="0.2">
      <c r="B43" s="10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zoomScaleNormal="100" workbookViewId="0">
      <pane xSplit="1" ySplit="6" topLeftCell="B64" activePane="bottomRight" state="frozen"/>
      <selection activeCell="B10" sqref="B10"/>
      <selection pane="topRight" activeCell="B10" sqref="B10"/>
      <selection pane="bottomLeft" activeCell="B10" sqref="B10"/>
      <selection pane="bottomRight" activeCell="D71" sqref="D71"/>
    </sheetView>
  </sheetViews>
  <sheetFormatPr defaultColWidth="9.140625" defaultRowHeight="15" x14ac:dyDescent="0.25"/>
  <cols>
    <col min="1" max="1" width="9.5703125" style="19" bestFit="1" customWidth="1"/>
    <col min="2" max="2" width="89.140625" style="19" customWidth="1"/>
    <col min="3" max="8" width="12.7109375" style="19" customWidth="1"/>
    <col min="9" max="9" width="8.85546875" customWidth="1"/>
    <col min="10" max="10" width="12.5703125" style="131" bestFit="1" customWidth="1"/>
    <col min="11" max="16384" width="9.140625" style="131"/>
  </cols>
  <sheetData>
    <row r="1" spans="1:8" ht="15.75" x14ac:dyDescent="0.3">
      <c r="A1" s="20" t="s">
        <v>30</v>
      </c>
      <c r="B1" s="19" t="str">
        <f>Info!C2</f>
        <v>Terabank</v>
      </c>
      <c r="C1" s="21"/>
      <c r="F1" s="21"/>
    </row>
    <row r="2" spans="1:8" ht="15.75" x14ac:dyDescent="0.3">
      <c r="A2" s="20" t="s">
        <v>31</v>
      </c>
      <c r="B2" s="110">
        <v>44104</v>
      </c>
      <c r="C2" s="23"/>
      <c r="D2" s="24"/>
      <c r="E2" s="24"/>
      <c r="F2" s="23"/>
      <c r="G2" s="24"/>
      <c r="H2" s="24"/>
    </row>
    <row r="3" spans="1:8" ht="15.75" x14ac:dyDescent="0.3">
      <c r="A3" s="20"/>
      <c r="B3" s="21"/>
      <c r="C3" s="23"/>
      <c r="D3" s="24"/>
      <c r="E3" s="24"/>
      <c r="F3" s="23"/>
      <c r="G3" s="24"/>
      <c r="H3" s="24"/>
    </row>
    <row r="4" spans="1:8" ht="16.5" thickBot="1" x14ac:dyDescent="0.35">
      <c r="A4" s="111" t="s">
        <v>111</v>
      </c>
      <c r="B4" s="112" t="s">
        <v>14</v>
      </c>
      <c r="C4" s="113"/>
      <c r="D4" s="113"/>
      <c r="E4" s="113"/>
      <c r="F4" s="113"/>
      <c r="G4" s="113"/>
      <c r="H4" s="114" t="s">
        <v>69</v>
      </c>
    </row>
    <row r="5" spans="1:8" ht="15.75" x14ac:dyDescent="0.3">
      <c r="A5" s="115" t="s">
        <v>34</v>
      </c>
      <c r="B5" s="116"/>
      <c r="C5" s="547" t="s">
        <v>70</v>
      </c>
      <c r="D5" s="548"/>
      <c r="E5" s="549"/>
      <c r="F5" s="547" t="s">
        <v>71</v>
      </c>
      <c r="G5" s="548"/>
      <c r="H5" s="550"/>
    </row>
    <row r="6" spans="1:8" x14ac:dyDescent="0.25">
      <c r="A6" s="117" t="s">
        <v>34</v>
      </c>
      <c r="B6" s="118"/>
      <c r="C6" s="119" t="s">
        <v>73</v>
      </c>
      <c r="D6" s="119" t="s">
        <v>74</v>
      </c>
      <c r="E6" s="119" t="s">
        <v>75</v>
      </c>
      <c r="F6" s="119" t="s">
        <v>73</v>
      </c>
      <c r="G6" s="119" t="s">
        <v>74</v>
      </c>
      <c r="H6" s="120" t="s">
        <v>75</v>
      </c>
    </row>
    <row r="7" spans="1:8" x14ac:dyDescent="0.25">
      <c r="A7" s="121"/>
      <c r="B7" s="112" t="s">
        <v>112</v>
      </c>
      <c r="C7" s="122"/>
      <c r="D7" s="122"/>
      <c r="E7" s="122"/>
      <c r="F7" s="122"/>
      <c r="G7" s="122"/>
      <c r="H7" s="123"/>
    </row>
    <row r="8" spans="1:8" ht="15.75" x14ac:dyDescent="0.3">
      <c r="A8" s="121">
        <v>1</v>
      </c>
      <c r="B8" s="124" t="s">
        <v>113</v>
      </c>
      <c r="C8" s="125">
        <v>783624.46</v>
      </c>
      <c r="D8" s="126">
        <v>14981.240000000005</v>
      </c>
      <c r="E8" s="127">
        <f t="shared" ref="E8:E22" si="0">C8+D8</f>
        <v>798605.7</v>
      </c>
      <c r="F8" s="125">
        <v>635770.36</v>
      </c>
      <c r="G8" s="126">
        <v>260971.87999999998</v>
      </c>
      <c r="H8" s="128">
        <f t="shared" ref="H8:H22" si="1">F8+G8</f>
        <v>896742.24</v>
      </c>
    </row>
    <row r="9" spans="1:8" ht="15.75" x14ac:dyDescent="0.3">
      <c r="A9" s="121">
        <v>2</v>
      </c>
      <c r="B9" s="124" t="s">
        <v>114</v>
      </c>
      <c r="C9" s="129">
        <f>C10+C11+C12+C13+C14+C15+C16+C17+C18</f>
        <v>27728773.350000001</v>
      </c>
      <c r="D9" s="129">
        <f>D10+D11+D12+D13+D14+D15+D16+D17+D18</f>
        <v>28253668.059999999</v>
      </c>
      <c r="E9" s="127">
        <f t="shared" si="0"/>
        <v>55982441.409999996</v>
      </c>
      <c r="F9" s="129">
        <f>F10+F11+F12+F13+F14+F15+F16+F17+F18</f>
        <v>24738650.429999996</v>
      </c>
      <c r="G9" s="129">
        <f>G10+G11+G12+G13+G14+G15+G16+G17+G18</f>
        <v>26585490.189999998</v>
      </c>
      <c r="H9" s="128">
        <f t="shared" si="1"/>
        <v>51324140.61999999</v>
      </c>
    </row>
    <row r="10" spans="1:8" ht="15.75" x14ac:dyDescent="0.3">
      <c r="A10" s="121">
        <v>2.1</v>
      </c>
      <c r="B10" s="130" t="s">
        <v>115</v>
      </c>
      <c r="C10" s="125">
        <v>0</v>
      </c>
      <c r="D10" s="125">
        <v>0</v>
      </c>
      <c r="E10" s="127">
        <f t="shared" si="0"/>
        <v>0</v>
      </c>
      <c r="F10" s="125">
        <v>0</v>
      </c>
      <c r="G10" s="125">
        <v>0</v>
      </c>
      <c r="H10" s="128">
        <f t="shared" si="1"/>
        <v>0</v>
      </c>
    </row>
    <row r="11" spans="1:8" ht="15.75" x14ac:dyDescent="0.3">
      <c r="A11" s="121">
        <v>2.2000000000000002</v>
      </c>
      <c r="B11" s="130" t="s">
        <v>116</v>
      </c>
      <c r="C11" s="125">
        <v>5418982.0500000007</v>
      </c>
      <c r="D11" s="125">
        <v>10443587.549999999</v>
      </c>
      <c r="E11" s="127">
        <f t="shared" si="0"/>
        <v>15862569.6</v>
      </c>
      <c r="F11" s="125">
        <v>4205407.7</v>
      </c>
      <c r="G11" s="125">
        <v>10254409.249999998</v>
      </c>
      <c r="H11" s="128">
        <f t="shared" si="1"/>
        <v>14459816.949999999</v>
      </c>
    </row>
    <row r="12" spans="1:8" ht="15.75" x14ac:dyDescent="0.3">
      <c r="A12" s="121">
        <v>2.2999999999999998</v>
      </c>
      <c r="B12" s="130" t="s">
        <v>117</v>
      </c>
      <c r="C12" s="125">
        <v>0</v>
      </c>
      <c r="D12" s="125">
        <v>1353745.19</v>
      </c>
      <c r="E12" s="127">
        <f t="shared" si="0"/>
        <v>1353745.19</v>
      </c>
      <c r="F12" s="125">
        <v>0</v>
      </c>
      <c r="G12" s="125">
        <v>181892.02</v>
      </c>
      <c r="H12" s="128">
        <f t="shared" si="1"/>
        <v>181892.02</v>
      </c>
    </row>
    <row r="13" spans="1:8" ht="15.75" x14ac:dyDescent="0.3">
      <c r="A13" s="121">
        <v>2.4</v>
      </c>
      <c r="B13" s="130" t="s">
        <v>118</v>
      </c>
      <c r="C13" s="125">
        <v>304572.21999999997</v>
      </c>
      <c r="D13" s="125">
        <v>194381.26</v>
      </c>
      <c r="E13" s="127">
        <f t="shared" si="0"/>
        <v>498953.48</v>
      </c>
      <c r="F13" s="125">
        <v>684449.46000000008</v>
      </c>
      <c r="G13" s="125">
        <v>213717.08000000002</v>
      </c>
      <c r="H13" s="128">
        <f t="shared" si="1"/>
        <v>898166.54</v>
      </c>
    </row>
    <row r="14" spans="1:8" ht="15.75" x14ac:dyDescent="0.3">
      <c r="A14" s="121">
        <v>2.5</v>
      </c>
      <c r="B14" s="130" t="s">
        <v>119</v>
      </c>
      <c r="C14" s="125">
        <v>384167.14999999991</v>
      </c>
      <c r="D14" s="125">
        <v>3023974.7800000003</v>
      </c>
      <c r="E14" s="127">
        <f t="shared" si="0"/>
        <v>3408141.93</v>
      </c>
      <c r="F14" s="125">
        <v>274307.75000000006</v>
      </c>
      <c r="G14" s="125">
        <v>2774028.3100000005</v>
      </c>
      <c r="H14" s="128">
        <f t="shared" si="1"/>
        <v>3048336.0600000005</v>
      </c>
    </row>
    <row r="15" spans="1:8" ht="15.75" x14ac:dyDescent="0.3">
      <c r="A15" s="121">
        <v>2.6</v>
      </c>
      <c r="B15" s="130" t="s">
        <v>120</v>
      </c>
      <c r="C15" s="125">
        <v>19832.7</v>
      </c>
      <c r="D15" s="125">
        <v>19491.27</v>
      </c>
      <c r="E15" s="127">
        <f t="shared" si="0"/>
        <v>39323.97</v>
      </c>
      <c r="F15" s="125">
        <v>11687.24</v>
      </c>
      <c r="G15" s="125">
        <v>12410.050000000001</v>
      </c>
      <c r="H15" s="128">
        <f t="shared" si="1"/>
        <v>24097.29</v>
      </c>
    </row>
    <row r="16" spans="1:8" ht="15.75" x14ac:dyDescent="0.3">
      <c r="A16" s="121">
        <v>2.7</v>
      </c>
      <c r="B16" s="130" t="s">
        <v>121</v>
      </c>
      <c r="C16" s="125">
        <v>3398.9</v>
      </c>
      <c r="D16" s="125">
        <v>0</v>
      </c>
      <c r="E16" s="127">
        <f t="shared" si="0"/>
        <v>3398.9</v>
      </c>
      <c r="F16" s="125">
        <v>151.06</v>
      </c>
      <c r="G16" s="125">
        <v>353686.12000000005</v>
      </c>
      <c r="H16" s="128">
        <f t="shared" si="1"/>
        <v>353837.18000000005</v>
      </c>
    </row>
    <row r="17" spans="1:10" ht="15.75" x14ac:dyDescent="0.3">
      <c r="A17" s="121">
        <v>2.8</v>
      </c>
      <c r="B17" s="130" t="s">
        <v>122</v>
      </c>
      <c r="C17" s="125">
        <v>18661587.350000001</v>
      </c>
      <c r="D17" s="125">
        <v>12077526.920000004</v>
      </c>
      <c r="E17" s="127">
        <f t="shared" si="0"/>
        <v>30739114.270000003</v>
      </c>
      <c r="F17" s="125">
        <v>16540990.729999997</v>
      </c>
      <c r="G17" s="125">
        <v>11179313.459999999</v>
      </c>
      <c r="H17" s="128">
        <f t="shared" si="1"/>
        <v>27720304.189999998</v>
      </c>
    </row>
    <row r="18" spans="1:10" ht="15.75" x14ac:dyDescent="0.3">
      <c r="A18" s="121">
        <v>2.9</v>
      </c>
      <c r="B18" s="130" t="s">
        <v>123</v>
      </c>
      <c r="C18" s="125">
        <v>2936232.9799999995</v>
      </c>
      <c r="D18" s="125">
        <v>1140961.0899999999</v>
      </c>
      <c r="E18" s="127">
        <f t="shared" si="0"/>
        <v>4077194.0699999994</v>
      </c>
      <c r="F18" s="125">
        <v>3021656.4899999998</v>
      </c>
      <c r="G18" s="125">
        <v>1616033.9</v>
      </c>
      <c r="H18" s="128">
        <f t="shared" si="1"/>
        <v>4637690.3899999997</v>
      </c>
    </row>
    <row r="19" spans="1:10" ht="15.75" x14ac:dyDescent="0.3">
      <c r="A19" s="121">
        <v>3</v>
      </c>
      <c r="B19" s="124" t="s">
        <v>124</v>
      </c>
      <c r="C19" s="125">
        <v>811315.50000000047</v>
      </c>
      <c r="D19" s="125">
        <v>759658.6399999999</v>
      </c>
      <c r="E19" s="127">
        <f t="shared" si="0"/>
        <v>1570974.1400000004</v>
      </c>
      <c r="F19" s="125">
        <v>1212013.7299999997</v>
      </c>
      <c r="G19" s="125">
        <v>1472957.0399999998</v>
      </c>
      <c r="H19" s="128">
        <f t="shared" si="1"/>
        <v>2684970.7699999996</v>
      </c>
    </row>
    <row r="20" spans="1:10" ht="15.75" x14ac:dyDescent="0.3">
      <c r="A20" s="121">
        <v>4</v>
      </c>
      <c r="B20" s="124" t="s">
        <v>125</v>
      </c>
      <c r="C20" s="125">
        <v>4610339.3499999996</v>
      </c>
      <c r="D20" s="125">
        <v>0</v>
      </c>
      <c r="E20" s="127">
        <f t="shared" si="0"/>
        <v>4610339.3499999996</v>
      </c>
      <c r="F20" s="125">
        <v>3251362.19</v>
      </c>
      <c r="G20" s="125">
        <v>0</v>
      </c>
      <c r="H20" s="128">
        <f t="shared" si="1"/>
        <v>3251362.19</v>
      </c>
    </row>
    <row r="21" spans="1:10" ht="15.75" x14ac:dyDescent="0.3">
      <c r="A21" s="121">
        <v>5</v>
      </c>
      <c r="B21" s="124" t="s">
        <v>126</v>
      </c>
      <c r="C21" s="125">
        <v>450893.58999999991</v>
      </c>
      <c r="D21" s="125">
        <v>299894.01000000007</v>
      </c>
      <c r="E21" s="127">
        <f t="shared" si="0"/>
        <v>750787.6</v>
      </c>
      <c r="F21" s="125">
        <v>552832.87999999989</v>
      </c>
      <c r="G21" s="125">
        <v>297640.71999999997</v>
      </c>
      <c r="H21" s="128">
        <f t="shared" si="1"/>
        <v>850473.59999999986</v>
      </c>
    </row>
    <row r="22" spans="1:10" ht="15.75" x14ac:dyDescent="0.3">
      <c r="A22" s="121">
        <v>6</v>
      </c>
      <c r="B22" s="132" t="s">
        <v>127</v>
      </c>
      <c r="C22" s="129">
        <f>C8+C9+C19+C20+C21</f>
        <v>34384946.250000007</v>
      </c>
      <c r="D22" s="129">
        <f>D8+D9+D19+D20+D21</f>
        <v>29328201.949999999</v>
      </c>
      <c r="E22" s="127">
        <f t="shared" si="0"/>
        <v>63713148.200000003</v>
      </c>
      <c r="F22" s="129">
        <f>F8+F9+F19+F20+F21</f>
        <v>30390629.589999996</v>
      </c>
      <c r="G22" s="129">
        <f>G8+G9+G19+G20+G21</f>
        <v>28617059.829999994</v>
      </c>
      <c r="H22" s="128">
        <f t="shared" si="1"/>
        <v>59007689.419999987</v>
      </c>
      <c r="J22" s="133"/>
    </row>
    <row r="23" spans="1:10" ht="15.75" x14ac:dyDescent="0.3">
      <c r="A23" s="121"/>
      <c r="B23" s="112" t="s">
        <v>128</v>
      </c>
      <c r="C23" s="125"/>
      <c r="D23" s="125"/>
      <c r="E23" s="134"/>
      <c r="F23" s="125"/>
      <c r="G23" s="125"/>
      <c r="H23" s="135"/>
    </row>
    <row r="24" spans="1:10" ht="15.75" x14ac:dyDescent="0.3">
      <c r="A24" s="121">
        <v>7</v>
      </c>
      <c r="B24" s="124" t="s">
        <v>129</v>
      </c>
      <c r="C24" s="125">
        <v>3961899.9299999997</v>
      </c>
      <c r="D24" s="125">
        <v>1825186.58</v>
      </c>
      <c r="E24" s="127">
        <f t="shared" ref="E24:E31" si="2">C24+D24</f>
        <v>5787086.5099999998</v>
      </c>
      <c r="F24" s="125">
        <v>3951273.88</v>
      </c>
      <c r="G24" s="125">
        <v>2368618.73</v>
      </c>
      <c r="H24" s="128">
        <f t="shared" ref="H24:H31" si="3">F24+G24</f>
        <v>6319892.6099999994</v>
      </c>
    </row>
    <row r="25" spans="1:10" ht="15.75" x14ac:dyDescent="0.3">
      <c r="A25" s="121">
        <v>8</v>
      </c>
      <c r="B25" s="124" t="s">
        <v>130</v>
      </c>
      <c r="C25" s="125">
        <v>9702767.7400000002</v>
      </c>
      <c r="D25" s="125">
        <v>7275202.46</v>
      </c>
      <c r="E25" s="127">
        <f t="shared" si="2"/>
        <v>16977970.199999999</v>
      </c>
      <c r="F25" s="125">
        <v>7357835.7600000016</v>
      </c>
      <c r="G25" s="125">
        <v>6340921.3500000006</v>
      </c>
      <c r="H25" s="128">
        <f t="shared" si="3"/>
        <v>13698757.110000003</v>
      </c>
    </row>
    <row r="26" spans="1:10" ht="15.75" x14ac:dyDescent="0.3">
      <c r="A26" s="121">
        <v>9</v>
      </c>
      <c r="B26" s="124" t="s">
        <v>131</v>
      </c>
      <c r="C26" s="125">
        <v>2483.2800000000002</v>
      </c>
      <c r="D26" s="125">
        <v>74303.210000000006</v>
      </c>
      <c r="E26" s="127">
        <f t="shared" si="2"/>
        <v>76786.490000000005</v>
      </c>
      <c r="F26" s="125">
        <v>6368.49</v>
      </c>
      <c r="G26" s="125">
        <v>36936.480000000003</v>
      </c>
      <c r="H26" s="128">
        <f t="shared" si="3"/>
        <v>43304.97</v>
      </c>
      <c r="J26" s="136"/>
    </row>
    <row r="27" spans="1:10" ht="15.75" x14ac:dyDescent="0.3">
      <c r="A27" s="121">
        <v>10</v>
      </c>
      <c r="B27" s="124" t="s">
        <v>132</v>
      </c>
      <c r="C27" s="125">
        <v>0</v>
      </c>
      <c r="D27" s="125">
        <v>0</v>
      </c>
      <c r="E27" s="127">
        <f t="shared" si="2"/>
        <v>0</v>
      </c>
      <c r="F27" s="125">
        <v>0</v>
      </c>
      <c r="G27" s="125">
        <v>0</v>
      </c>
      <c r="H27" s="128">
        <f t="shared" si="3"/>
        <v>0</v>
      </c>
    </row>
    <row r="28" spans="1:10" ht="15.75" x14ac:dyDescent="0.3">
      <c r="A28" s="121">
        <v>11</v>
      </c>
      <c r="B28" s="124" t="s">
        <v>133</v>
      </c>
      <c r="C28" s="125">
        <v>5753907.75</v>
      </c>
      <c r="D28" s="125">
        <v>5197927.5900000008</v>
      </c>
      <c r="E28" s="127">
        <f t="shared" si="2"/>
        <v>10951835.34</v>
      </c>
      <c r="F28" s="125">
        <v>3726787.91</v>
      </c>
      <c r="G28" s="125">
        <v>3759129.8699999996</v>
      </c>
      <c r="H28" s="128">
        <f t="shared" si="3"/>
        <v>7485917.7799999993</v>
      </c>
    </row>
    <row r="29" spans="1:10" ht="15.75" x14ac:dyDescent="0.3">
      <c r="A29" s="121">
        <v>12</v>
      </c>
      <c r="B29" s="124" t="s">
        <v>134</v>
      </c>
      <c r="C29" s="125">
        <v>0</v>
      </c>
      <c r="D29" s="125">
        <v>0</v>
      </c>
      <c r="E29" s="127">
        <f t="shared" si="2"/>
        <v>0</v>
      </c>
      <c r="F29" s="125">
        <v>0</v>
      </c>
      <c r="G29" s="125">
        <v>0</v>
      </c>
      <c r="H29" s="128">
        <f t="shared" si="3"/>
        <v>0</v>
      </c>
    </row>
    <row r="30" spans="1:10" ht="15.75" x14ac:dyDescent="0.3">
      <c r="A30" s="121">
        <v>13</v>
      </c>
      <c r="B30" s="137" t="s">
        <v>135</v>
      </c>
      <c r="C30" s="129">
        <f>C24+C25+C26+C27+C28+C29</f>
        <v>19421058.699999999</v>
      </c>
      <c r="D30" s="129">
        <f>D24+D25+D26+D27+D28+D29</f>
        <v>14372619.84</v>
      </c>
      <c r="E30" s="127">
        <f t="shared" si="2"/>
        <v>33793678.539999999</v>
      </c>
      <c r="F30" s="129">
        <f>F24+F25+F26+F27+F28+F29</f>
        <v>15042266.040000001</v>
      </c>
      <c r="G30" s="129">
        <f>G24+G25+G26+G27+G28+G29</f>
        <v>12505606.43</v>
      </c>
      <c r="H30" s="128">
        <f t="shared" si="3"/>
        <v>27547872.469999999</v>
      </c>
    </row>
    <row r="31" spans="1:10" ht="15.75" x14ac:dyDescent="0.3">
      <c r="A31" s="121">
        <v>14</v>
      </c>
      <c r="B31" s="137" t="s">
        <v>136</v>
      </c>
      <c r="C31" s="129">
        <f>C22-C30</f>
        <v>14963887.550000008</v>
      </c>
      <c r="D31" s="129">
        <f>D22-D30</f>
        <v>14955582.109999999</v>
      </c>
      <c r="E31" s="127">
        <f t="shared" si="2"/>
        <v>29919469.660000008</v>
      </c>
      <c r="F31" s="129">
        <f>F22-F30</f>
        <v>15348363.549999995</v>
      </c>
      <c r="G31" s="129">
        <f>G22-G30</f>
        <v>16111453.399999995</v>
      </c>
      <c r="H31" s="128">
        <f t="shared" si="3"/>
        <v>31459816.949999988</v>
      </c>
    </row>
    <row r="32" spans="1:10" x14ac:dyDescent="0.25">
      <c r="A32" s="121"/>
      <c r="B32" s="138"/>
      <c r="C32" s="139"/>
      <c r="D32" s="139"/>
      <c r="E32" s="139"/>
      <c r="F32" s="139"/>
      <c r="G32" s="139"/>
      <c r="H32" s="140"/>
    </row>
    <row r="33" spans="1:8" ht="15.75" x14ac:dyDescent="0.3">
      <c r="A33" s="121"/>
      <c r="B33" s="138" t="s">
        <v>137</v>
      </c>
      <c r="C33" s="125"/>
      <c r="D33" s="125"/>
      <c r="E33" s="134"/>
      <c r="F33" s="125"/>
      <c r="G33" s="125"/>
      <c r="H33" s="135"/>
    </row>
    <row r="34" spans="1:8" ht="15.75" x14ac:dyDescent="0.3">
      <c r="A34" s="121">
        <v>15</v>
      </c>
      <c r="B34" s="141" t="s">
        <v>138</v>
      </c>
      <c r="C34" s="142">
        <f>C35-C36</f>
        <v>1694450.4599999988</v>
      </c>
      <c r="D34" s="142">
        <f>D35-D36</f>
        <v>316197.41000000038</v>
      </c>
      <c r="E34" s="127">
        <f t="shared" ref="E34:E45" si="4">C34+D34</f>
        <v>2010647.8699999992</v>
      </c>
      <c r="F34" s="142">
        <f>F35-F36</f>
        <v>2570209.1399999987</v>
      </c>
      <c r="G34" s="142">
        <f>G35-G36</f>
        <v>721650.51000000047</v>
      </c>
      <c r="H34" s="128">
        <f t="shared" ref="H34:H45" si="5">F34+G34</f>
        <v>3291859.6499999994</v>
      </c>
    </row>
    <row r="35" spans="1:8" ht="15.75" x14ac:dyDescent="0.3">
      <c r="A35" s="121">
        <v>15.1</v>
      </c>
      <c r="B35" s="130" t="s">
        <v>139</v>
      </c>
      <c r="C35" s="125">
        <v>3258766.3299999991</v>
      </c>
      <c r="D35" s="125">
        <v>2018575.04</v>
      </c>
      <c r="E35" s="127">
        <f t="shared" si="4"/>
        <v>5277341.3699999992</v>
      </c>
      <c r="F35" s="125">
        <v>4047514.6499999985</v>
      </c>
      <c r="G35" s="125">
        <v>2735286.3400000003</v>
      </c>
      <c r="H35" s="128">
        <f t="shared" si="5"/>
        <v>6782800.9899999984</v>
      </c>
    </row>
    <row r="36" spans="1:8" ht="15.75" x14ac:dyDescent="0.3">
      <c r="A36" s="121">
        <v>15.2</v>
      </c>
      <c r="B36" s="130" t="s">
        <v>140</v>
      </c>
      <c r="C36" s="125">
        <v>1564315.8700000003</v>
      </c>
      <c r="D36" s="125">
        <v>1702377.6299999997</v>
      </c>
      <c r="E36" s="127">
        <f t="shared" si="4"/>
        <v>3266693.5</v>
      </c>
      <c r="F36" s="125">
        <v>1477305.5099999998</v>
      </c>
      <c r="G36" s="125">
        <v>2013635.8299999998</v>
      </c>
      <c r="H36" s="128">
        <f t="shared" si="5"/>
        <v>3490941.34</v>
      </c>
    </row>
    <row r="37" spans="1:8" ht="15.75" x14ac:dyDescent="0.3">
      <c r="A37" s="121">
        <v>16</v>
      </c>
      <c r="B37" s="124" t="s">
        <v>141</v>
      </c>
      <c r="C37" s="125">
        <v>0</v>
      </c>
      <c r="D37" s="125">
        <v>0</v>
      </c>
      <c r="E37" s="127">
        <f t="shared" si="4"/>
        <v>0</v>
      </c>
      <c r="F37" s="125">
        <v>0</v>
      </c>
      <c r="G37" s="125">
        <v>0</v>
      </c>
      <c r="H37" s="128">
        <f t="shared" si="5"/>
        <v>0</v>
      </c>
    </row>
    <row r="38" spans="1:8" ht="15.75" x14ac:dyDescent="0.3">
      <c r="A38" s="121">
        <v>17</v>
      </c>
      <c r="B38" s="124" t="s">
        <v>142</v>
      </c>
      <c r="C38" s="125">
        <v>0</v>
      </c>
      <c r="D38" s="125">
        <v>0</v>
      </c>
      <c r="E38" s="127">
        <f t="shared" si="4"/>
        <v>0</v>
      </c>
      <c r="F38" s="125">
        <v>0</v>
      </c>
      <c r="G38" s="125">
        <v>0</v>
      </c>
      <c r="H38" s="128">
        <f t="shared" si="5"/>
        <v>0</v>
      </c>
    </row>
    <row r="39" spans="1:8" ht="15.75" x14ac:dyDescent="0.3">
      <c r="A39" s="121">
        <v>18</v>
      </c>
      <c r="B39" s="124" t="s">
        <v>143</v>
      </c>
      <c r="C39" s="125">
        <v>0</v>
      </c>
      <c r="D39" s="125">
        <v>0</v>
      </c>
      <c r="E39" s="127">
        <f t="shared" si="4"/>
        <v>0</v>
      </c>
      <c r="F39" s="125">
        <v>0</v>
      </c>
      <c r="G39" s="125">
        <v>0</v>
      </c>
      <c r="H39" s="128">
        <f t="shared" si="5"/>
        <v>0</v>
      </c>
    </row>
    <row r="40" spans="1:8" ht="15.75" x14ac:dyDescent="0.3">
      <c r="A40" s="121">
        <v>19</v>
      </c>
      <c r="B40" s="124" t="s">
        <v>144</v>
      </c>
      <c r="C40" s="125">
        <v>357318.38999999862</v>
      </c>
      <c r="D40" s="125">
        <v>0</v>
      </c>
      <c r="E40" s="127">
        <f t="shared" si="4"/>
        <v>357318.38999999862</v>
      </c>
      <c r="F40" s="125">
        <v>615415.28000000189</v>
      </c>
      <c r="G40" s="125">
        <v>0</v>
      </c>
      <c r="H40" s="128">
        <f t="shared" si="5"/>
        <v>615415.28000000189</v>
      </c>
    </row>
    <row r="41" spans="1:8" ht="15.75" x14ac:dyDescent="0.3">
      <c r="A41" s="121">
        <v>20</v>
      </c>
      <c r="B41" s="124" t="s">
        <v>145</v>
      </c>
      <c r="C41" s="125">
        <v>5808504.0100000054</v>
      </c>
      <c r="D41" s="125">
        <v>0</v>
      </c>
      <c r="E41" s="127">
        <f t="shared" si="4"/>
        <v>5808504.0100000054</v>
      </c>
      <c r="F41" s="125">
        <v>3617574.290000001</v>
      </c>
      <c r="G41" s="125">
        <v>0</v>
      </c>
      <c r="H41" s="128">
        <f t="shared" si="5"/>
        <v>3617574.290000001</v>
      </c>
    </row>
    <row r="42" spans="1:8" ht="15.75" x14ac:dyDescent="0.3">
      <c r="A42" s="121">
        <v>21</v>
      </c>
      <c r="B42" s="124" t="s">
        <v>146</v>
      </c>
      <c r="C42" s="125">
        <v>204067.49</v>
      </c>
      <c r="D42" s="125">
        <v>0</v>
      </c>
      <c r="E42" s="127">
        <f t="shared" si="4"/>
        <v>204067.49</v>
      </c>
      <c r="F42" s="125">
        <v>996861.55999999994</v>
      </c>
      <c r="G42" s="125">
        <v>0</v>
      </c>
      <c r="H42" s="128">
        <f t="shared" si="5"/>
        <v>996861.55999999994</v>
      </c>
    </row>
    <row r="43" spans="1:8" ht="15.75" x14ac:dyDescent="0.3">
      <c r="A43" s="121">
        <v>22</v>
      </c>
      <c r="B43" s="124" t="s">
        <v>147</v>
      </c>
      <c r="C43" s="125">
        <v>906</v>
      </c>
      <c r="D43" s="125">
        <v>1433</v>
      </c>
      <c r="E43" s="127">
        <f t="shared" si="4"/>
        <v>2339</v>
      </c>
      <c r="F43" s="125">
        <v>10230</v>
      </c>
      <c r="G43" s="125">
        <v>6792.74</v>
      </c>
      <c r="H43" s="128">
        <f t="shared" si="5"/>
        <v>17022.739999999998</v>
      </c>
    </row>
    <row r="44" spans="1:8" ht="15.75" x14ac:dyDescent="0.3">
      <c r="A44" s="121">
        <v>23</v>
      </c>
      <c r="B44" s="124" t="s">
        <v>148</v>
      </c>
      <c r="C44" s="125">
        <v>46071.5</v>
      </c>
      <c r="D44" s="125">
        <v>176.82</v>
      </c>
      <c r="E44" s="127">
        <f t="shared" si="4"/>
        <v>46248.32</v>
      </c>
      <c r="F44" s="125">
        <v>147750.63999999998</v>
      </c>
      <c r="G44" s="125">
        <v>120436.54</v>
      </c>
      <c r="H44" s="128">
        <f t="shared" si="5"/>
        <v>268187.18</v>
      </c>
    </row>
    <row r="45" spans="1:8" ht="15.75" x14ac:dyDescent="0.3">
      <c r="A45" s="121">
        <v>24</v>
      </c>
      <c r="B45" s="137" t="s">
        <v>149</v>
      </c>
      <c r="C45" s="129">
        <f>C34+C37+C38+C39+C40+C41+C42+C43+C44</f>
        <v>8111317.8500000034</v>
      </c>
      <c r="D45" s="129">
        <f>D34+D37+D38+D39+D40+D41+D42+D43+D44</f>
        <v>317807.23000000039</v>
      </c>
      <c r="E45" s="127">
        <f t="shared" si="4"/>
        <v>8429125.0800000038</v>
      </c>
      <c r="F45" s="129">
        <f>F34+F37+F38+F39+F40+F41+F42+F43+F44</f>
        <v>7958040.9100000011</v>
      </c>
      <c r="G45" s="129">
        <f>G34+G37+G38+G39+G40+G41+G42+G43+G44</f>
        <v>848879.7900000005</v>
      </c>
      <c r="H45" s="128">
        <f t="shared" si="5"/>
        <v>8806920.7000000011</v>
      </c>
    </row>
    <row r="46" spans="1:8" x14ac:dyDescent="0.25">
      <c r="A46" s="121"/>
      <c r="B46" s="112" t="s">
        <v>150</v>
      </c>
      <c r="C46" s="125"/>
      <c r="D46" s="125"/>
      <c r="E46" s="125"/>
      <c r="F46" s="125"/>
      <c r="G46" s="125"/>
      <c r="H46" s="143"/>
    </row>
    <row r="47" spans="1:8" ht="15.75" x14ac:dyDescent="0.3">
      <c r="A47" s="121">
        <v>25</v>
      </c>
      <c r="B47" s="124" t="s">
        <v>151</v>
      </c>
      <c r="C47" s="125">
        <v>467213.69</v>
      </c>
      <c r="D47" s="125">
        <v>403822.31</v>
      </c>
      <c r="E47" s="127">
        <f t="shared" ref="E47:E54" si="6">C47+D47</f>
        <v>871036</v>
      </c>
      <c r="F47" s="125">
        <v>460981.55000000005</v>
      </c>
      <c r="G47" s="125">
        <v>416906.20999999996</v>
      </c>
      <c r="H47" s="128">
        <f t="shared" ref="H47:H54" si="7">F47+G47</f>
        <v>877887.76</v>
      </c>
    </row>
    <row r="48" spans="1:8" ht="15.75" x14ac:dyDescent="0.3">
      <c r="A48" s="121">
        <v>26</v>
      </c>
      <c r="B48" s="124" t="s">
        <v>152</v>
      </c>
      <c r="C48" s="125">
        <v>1284987.0000000002</v>
      </c>
      <c r="D48" s="125">
        <v>12452.24</v>
      </c>
      <c r="E48" s="127">
        <f t="shared" si="6"/>
        <v>1297439.2400000002</v>
      </c>
      <c r="F48" s="125">
        <v>1220505.05</v>
      </c>
      <c r="G48" s="125">
        <v>20620.259999999998</v>
      </c>
      <c r="H48" s="128">
        <f t="shared" si="7"/>
        <v>1241125.31</v>
      </c>
    </row>
    <row r="49" spans="1:9" ht="15.75" x14ac:dyDescent="0.3">
      <c r="A49" s="121">
        <v>27</v>
      </c>
      <c r="B49" s="124" t="s">
        <v>153</v>
      </c>
      <c r="C49" s="125">
        <v>9877335.0399999917</v>
      </c>
      <c r="D49" s="125">
        <v>0</v>
      </c>
      <c r="E49" s="127">
        <f t="shared" si="6"/>
        <v>9877335.0399999917</v>
      </c>
      <c r="F49" s="125">
        <v>9854186.410000002</v>
      </c>
      <c r="G49" s="125">
        <v>0</v>
      </c>
      <c r="H49" s="128">
        <f t="shared" si="7"/>
        <v>9854186.410000002</v>
      </c>
    </row>
    <row r="50" spans="1:9" ht="15.75" x14ac:dyDescent="0.3">
      <c r="A50" s="121">
        <v>28</v>
      </c>
      <c r="B50" s="124" t="s">
        <v>154</v>
      </c>
      <c r="C50" s="125">
        <v>0</v>
      </c>
      <c r="D50" s="125">
        <v>0</v>
      </c>
      <c r="E50" s="127">
        <f t="shared" si="6"/>
        <v>0</v>
      </c>
      <c r="F50" s="125">
        <v>0</v>
      </c>
      <c r="G50" s="125">
        <v>0</v>
      </c>
      <c r="H50" s="128">
        <f t="shared" si="7"/>
        <v>0</v>
      </c>
    </row>
    <row r="51" spans="1:9" ht="15.75" x14ac:dyDescent="0.3">
      <c r="A51" s="121">
        <v>29</v>
      </c>
      <c r="B51" s="124" t="s">
        <v>155</v>
      </c>
      <c r="C51" s="125">
        <v>3915194.2299999995</v>
      </c>
      <c r="D51" s="125">
        <v>0</v>
      </c>
      <c r="E51" s="127">
        <f t="shared" si="6"/>
        <v>3915194.2299999995</v>
      </c>
      <c r="F51" s="125">
        <v>3362073.0900000003</v>
      </c>
      <c r="G51" s="125">
        <v>0</v>
      </c>
      <c r="H51" s="128">
        <f t="shared" si="7"/>
        <v>3362073.0900000003</v>
      </c>
    </row>
    <row r="52" spans="1:9" ht="15.75" x14ac:dyDescent="0.3">
      <c r="A52" s="121">
        <v>30</v>
      </c>
      <c r="B52" s="124" t="s">
        <v>156</v>
      </c>
      <c r="C52" s="125">
        <v>3366090.5199999991</v>
      </c>
      <c r="D52" s="125">
        <v>0</v>
      </c>
      <c r="E52" s="127">
        <f t="shared" si="6"/>
        <v>3366090.5199999991</v>
      </c>
      <c r="F52" s="125">
        <v>3305632.9499999969</v>
      </c>
      <c r="G52" s="125">
        <v>7319.64</v>
      </c>
      <c r="H52" s="128">
        <f t="shared" si="7"/>
        <v>3312952.5899999971</v>
      </c>
    </row>
    <row r="53" spans="1:9" ht="15.75" x14ac:dyDescent="0.3">
      <c r="A53" s="121">
        <v>31</v>
      </c>
      <c r="B53" s="137" t="s">
        <v>157</v>
      </c>
      <c r="C53" s="129">
        <f>C47+C48+C49+C50+C51+C52</f>
        <v>18910820.479999989</v>
      </c>
      <c r="D53" s="129">
        <f>D47+D48+D49+D50+D51+D52</f>
        <v>416274.55</v>
      </c>
      <c r="E53" s="127">
        <f t="shared" si="6"/>
        <v>19327095.02999999</v>
      </c>
      <c r="F53" s="129">
        <f>F47+F48+F49+F50+F51+F52</f>
        <v>18203379.049999997</v>
      </c>
      <c r="G53" s="129">
        <f>G47+G48+G49+G50+G51+G52</f>
        <v>444846.11</v>
      </c>
      <c r="H53" s="128">
        <f t="shared" si="7"/>
        <v>18648225.159999996</v>
      </c>
    </row>
    <row r="54" spans="1:9" ht="15.75" x14ac:dyDescent="0.3">
      <c r="A54" s="121">
        <v>32</v>
      </c>
      <c r="B54" s="137" t="s">
        <v>158</v>
      </c>
      <c r="C54" s="129">
        <f>C45-C53</f>
        <v>-10799502.629999986</v>
      </c>
      <c r="D54" s="129">
        <f>D45-D53</f>
        <v>-98467.3199999996</v>
      </c>
      <c r="E54" s="127">
        <f t="shared" si="6"/>
        <v>-10897969.949999986</v>
      </c>
      <c r="F54" s="129">
        <f>F45-F53</f>
        <v>-10245338.139999997</v>
      </c>
      <c r="G54" s="129">
        <f>G45-G53</f>
        <v>404033.68000000052</v>
      </c>
      <c r="H54" s="128">
        <f t="shared" si="7"/>
        <v>-9841304.4599999972</v>
      </c>
    </row>
    <row r="55" spans="1:9" x14ac:dyDescent="0.25">
      <c r="A55" s="121"/>
      <c r="B55" s="138"/>
      <c r="C55" s="139"/>
      <c r="D55" s="139"/>
      <c r="E55" s="139"/>
      <c r="F55" s="139"/>
      <c r="G55" s="139"/>
      <c r="H55" s="140"/>
    </row>
    <row r="56" spans="1:9" ht="15.75" x14ac:dyDescent="0.3">
      <c r="A56" s="121">
        <v>33</v>
      </c>
      <c r="B56" s="137" t="s">
        <v>159</v>
      </c>
      <c r="C56" s="129">
        <f>C31+C54</f>
        <v>4164384.9200000223</v>
      </c>
      <c r="D56" s="129">
        <f>D31+D54</f>
        <v>14857114.789999999</v>
      </c>
      <c r="E56" s="127">
        <f>C56+D56</f>
        <v>19021499.710000023</v>
      </c>
      <c r="F56" s="129">
        <f>F31+F54</f>
        <v>5103025.4099999983</v>
      </c>
      <c r="G56" s="129">
        <f>G31+G54</f>
        <v>16515487.079999994</v>
      </c>
      <c r="H56" s="128">
        <f>F56+G56</f>
        <v>21618512.489999995</v>
      </c>
    </row>
    <row r="57" spans="1:9" x14ac:dyDescent="0.25">
      <c r="A57" s="121"/>
      <c r="B57" s="138"/>
      <c r="C57" s="125"/>
      <c r="D57" s="139"/>
      <c r="E57" s="139"/>
      <c r="F57" s="125"/>
      <c r="G57" s="139"/>
      <c r="H57" s="140"/>
    </row>
    <row r="58" spans="1:9" ht="15.75" x14ac:dyDescent="0.3">
      <c r="A58" s="121">
        <v>34</v>
      </c>
      <c r="B58" s="124" t="s">
        <v>160</v>
      </c>
      <c r="C58" s="125">
        <v>20873481.729999993</v>
      </c>
      <c r="D58" s="125">
        <v>0</v>
      </c>
      <c r="E58" s="127">
        <f>C58+D58</f>
        <v>20873481.729999993</v>
      </c>
      <c r="F58" s="125">
        <v>1857946.1199999962</v>
      </c>
      <c r="G58" s="125">
        <v>0</v>
      </c>
      <c r="H58" s="128">
        <f>F58+G58</f>
        <v>1857946.1199999962</v>
      </c>
    </row>
    <row r="59" spans="1:9" s="145" customFormat="1" ht="15.75" x14ac:dyDescent="0.3">
      <c r="A59" s="121">
        <v>35</v>
      </c>
      <c r="B59" s="124" t="s">
        <v>161</v>
      </c>
      <c r="C59" s="125">
        <v>385.73</v>
      </c>
      <c r="D59" s="125">
        <v>0</v>
      </c>
      <c r="E59" s="127">
        <f>C59+D59</f>
        <v>385.73</v>
      </c>
      <c r="F59" s="125">
        <v>0</v>
      </c>
      <c r="G59" s="125">
        <v>0</v>
      </c>
      <c r="H59" s="128">
        <f>F59+G59</f>
        <v>0</v>
      </c>
      <c r="I59" s="144"/>
    </row>
    <row r="60" spans="1:9" ht="15.75" x14ac:dyDescent="0.3">
      <c r="A60" s="121">
        <v>36</v>
      </c>
      <c r="B60" s="124" t="s">
        <v>162</v>
      </c>
      <c r="C60" s="125">
        <v>13204837.369999999</v>
      </c>
      <c r="D60" s="125">
        <v>0</v>
      </c>
      <c r="E60" s="127">
        <f>C60+D60</f>
        <v>13204837.369999999</v>
      </c>
      <c r="F60" s="125">
        <v>-599786.21</v>
      </c>
      <c r="G60" s="125">
        <v>0</v>
      </c>
      <c r="H60" s="128">
        <f>F60+G60</f>
        <v>-599786.21</v>
      </c>
    </row>
    <row r="61" spans="1:9" ht="15.75" x14ac:dyDescent="0.3">
      <c r="A61" s="121">
        <v>37</v>
      </c>
      <c r="B61" s="137" t="s">
        <v>163</v>
      </c>
      <c r="C61" s="129">
        <f>C58+C59+C60</f>
        <v>34078704.829999991</v>
      </c>
      <c r="D61" s="129">
        <v>0</v>
      </c>
      <c r="E61" s="127">
        <f>C61+D61</f>
        <v>34078704.829999991</v>
      </c>
      <c r="F61" s="129">
        <f>F58+F59+F60</f>
        <v>1258159.9099999962</v>
      </c>
      <c r="G61" s="129">
        <v>0</v>
      </c>
      <c r="H61" s="128">
        <f>F61+G61</f>
        <v>1258159.9099999962</v>
      </c>
    </row>
    <row r="62" spans="1:9" x14ac:dyDescent="0.25">
      <c r="A62" s="121"/>
      <c r="B62" s="146"/>
      <c r="C62" s="125"/>
      <c r="D62" s="125"/>
      <c r="E62" s="125"/>
      <c r="F62" s="125"/>
      <c r="G62" s="125"/>
      <c r="H62" s="143"/>
    </row>
    <row r="63" spans="1:9" ht="15.75" x14ac:dyDescent="0.3">
      <c r="A63" s="121">
        <v>38</v>
      </c>
      <c r="B63" s="147" t="s">
        <v>164</v>
      </c>
      <c r="C63" s="129">
        <f>C56-C61</f>
        <v>-29914319.909999967</v>
      </c>
      <c r="D63" s="129">
        <f>D56-D61</f>
        <v>14857114.789999999</v>
      </c>
      <c r="E63" s="127">
        <f>C63+D63</f>
        <v>-15057205.119999968</v>
      </c>
      <c r="F63" s="129">
        <f>F56-F61</f>
        <v>3844865.5000000019</v>
      </c>
      <c r="G63" s="129">
        <f>G56-G61</f>
        <v>16515487.079999994</v>
      </c>
      <c r="H63" s="128">
        <f>F63+G63</f>
        <v>20360352.579999998</v>
      </c>
    </row>
    <row r="64" spans="1:9" ht="15.75" x14ac:dyDescent="0.3">
      <c r="A64" s="117">
        <v>39</v>
      </c>
      <c r="B64" s="124" t="s">
        <v>165</v>
      </c>
      <c r="C64" s="125">
        <v>0</v>
      </c>
      <c r="D64" s="125">
        <v>0</v>
      </c>
      <c r="E64" s="127">
        <f>C64+D64</f>
        <v>0</v>
      </c>
      <c r="F64" s="125">
        <v>0</v>
      </c>
      <c r="G64" s="125">
        <v>0</v>
      </c>
      <c r="H64" s="128">
        <f>F64+G64</f>
        <v>0</v>
      </c>
    </row>
    <row r="65" spans="1:8" ht="15.75" x14ac:dyDescent="0.3">
      <c r="A65" s="121">
        <v>40</v>
      </c>
      <c r="B65" s="137" t="s">
        <v>166</v>
      </c>
      <c r="C65" s="129">
        <f>C63-C64</f>
        <v>-29914319.909999967</v>
      </c>
      <c r="D65" s="129">
        <f>D63-D64</f>
        <v>14857114.789999999</v>
      </c>
      <c r="E65" s="127">
        <f>C65+D65</f>
        <v>-15057205.119999968</v>
      </c>
      <c r="F65" s="129">
        <f>F63-F64</f>
        <v>3844865.5000000019</v>
      </c>
      <c r="G65" s="129">
        <f>G63-G64</f>
        <v>16515487.079999994</v>
      </c>
      <c r="H65" s="128">
        <f>F65+G65</f>
        <v>20360352.579999998</v>
      </c>
    </row>
    <row r="66" spans="1:8" ht="15.75" x14ac:dyDescent="0.3">
      <c r="A66" s="117">
        <v>41</v>
      </c>
      <c r="B66" s="124" t="s">
        <v>167</v>
      </c>
      <c r="C66" s="125">
        <v>0</v>
      </c>
      <c r="D66" s="125">
        <v>0</v>
      </c>
      <c r="E66" s="127">
        <f>C66+D66</f>
        <v>0</v>
      </c>
      <c r="F66" s="125">
        <v>0</v>
      </c>
      <c r="G66" s="125">
        <v>0</v>
      </c>
      <c r="H66" s="128">
        <f>F66+G66</f>
        <v>0</v>
      </c>
    </row>
    <row r="67" spans="1:8" ht="16.5" thickBot="1" x14ac:dyDescent="0.35">
      <c r="A67" s="148">
        <v>42</v>
      </c>
      <c r="B67" s="149" t="s">
        <v>168</v>
      </c>
      <c r="C67" s="150">
        <f>C65+C66</f>
        <v>-29914319.909999967</v>
      </c>
      <c r="D67" s="150">
        <f>D65+D66</f>
        <v>14857114.789999999</v>
      </c>
      <c r="E67" s="151">
        <f>C67+D67</f>
        <v>-15057205.119999968</v>
      </c>
      <c r="F67" s="150">
        <f>F65+F66</f>
        <v>3844865.5000000019</v>
      </c>
      <c r="G67" s="150">
        <f>G65+G66</f>
        <v>16515487.079999994</v>
      </c>
      <c r="H67" s="152">
        <f>F67+G67</f>
        <v>20360352.579999998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topLeftCell="A28" zoomScaleNormal="100" workbookViewId="0">
      <selection activeCell="C33" sqref="C33"/>
    </sheetView>
  </sheetViews>
  <sheetFormatPr defaultColWidth="9.140625" defaultRowHeight="14.25" x14ac:dyDescent="0.2"/>
  <cols>
    <col min="1" max="1" width="9.5703125" style="78" bestFit="1" customWidth="1"/>
    <col min="2" max="2" width="72.28515625" style="78" customWidth="1"/>
    <col min="3" max="4" width="12.7109375" style="78" customWidth="1"/>
    <col min="5" max="5" width="13.42578125" style="78" bestFit="1" customWidth="1"/>
    <col min="6" max="7" width="12.7109375" style="78" customWidth="1"/>
    <col min="8" max="8" width="13.42578125" style="78" bestFit="1" customWidth="1"/>
    <col min="9" max="16384" width="9.140625" style="78"/>
  </cols>
  <sheetData>
    <row r="1" spans="1:8" x14ac:dyDescent="0.2">
      <c r="A1" s="76" t="s">
        <v>30</v>
      </c>
      <c r="B1" s="21" t="str">
        <f>Info!C2</f>
        <v>Terabank</v>
      </c>
    </row>
    <row r="2" spans="1:8" x14ac:dyDescent="0.2">
      <c r="A2" s="76" t="s">
        <v>31</v>
      </c>
      <c r="B2" s="22">
        <v>44104</v>
      </c>
    </row>
    <row r="3" spans="1:8" x14ac:dyDescent="0.2">
      <c r="A3" s="77"/>
    </row>
    <row r="4" spans="1:8" ht="15" thickBot="1" x14ac:dyDescent="0.25">
      <c r="A4" s="77" t="s">
        <v>169</v>
      </c>
      <c r="B4" s="77"/>
      <c r="C4" s="153"/>
      <c r="D4" s="153"/>
      <c r="E4" s="153"/>
      <c r="F4" s="154"/>
      <c r="G4" s="154"/>
      <c r="H4" s="155" t="s">
        <v>69</v>
      </c>
    </row>
    <row r="5" spans="1:8" x14ac:dyDescent="0.2">
      <c r="A5" s="551" t="s">
        <v>34</v>
      </c>
      <c r="B5" s="553" t="s">
        <v>170</v>
      </c>
      <c r="C5" s="543" t="s">
        <v>70</v>
      </c>
      <c r="D5" s="544"/>
      <c r="E5" s="545"/>
      <c r="F5" s="543" t="s">
        <v>71</v>
      </c>
      <c r="G5" s="544"/>
      <c r="H5" s="546"/>
    </row>
    <row r="6" spans="1:8" x14ac:dyDescent="0.2">
      <c r="A6" s="552"/>
      <c r="B6" s="554"/>
      <c r="C6" s="88" t="s">
        <v>171</v>
      </c>
      <c r="D6" s="88" t="s">
        <v>172</v>
      </c>
      <c r="E6" s="88" t="s">
        <v>173</v>
      </c>
      <c r="F6" s="88" t="s">
        <v>171</v>
      </c>
      <c r="G6" s="88" t="s">
        <v>172</v>
      </c>
      <c r="H6" s="89" t="s">
        <v>173</v>
      </c>
    </row>
    <row r="7" spans="1:8" s="159" customFormat="1" x14ac:dyDescent="0.2">
      <c r="A7" s="156">
        <v>1</v>
      </c>
      <c r="B7" s="157" t="s">
        <v>174</v>
      </c>
      <c r="C7" s="94">
        <v>32222233.839999959</v>
      </c>
      <c r="D7" s="94">
        <v>45433222.560000002</v>
      </c>
      <c r="E7" s="158">
        <f>C7+D7</f>
        <v>77655456.399999961</v>
      </c>
      <c r="F7" s="94">
        <v>30811270.209999986</v>
      </c>
      <c r="G7" s="94">
        <v>28554141.390000001</v>
      </c>
      <c r="H7" s="95">
        <f t="shared" ref="H7:H53" si="0">F7+G7</f>
        <v>59365411.599999987</v>
      </c>
    </row>
    <row r="8" spans="1:8" s="159" customFormat="1" x14ac:dyDescent="0.2">
      <c r="A8" s="156">
        <v>1.1000000000000001</v>
      </c>
      <c r="B8" s="160" t="s">
        <v>175</v>
      </c>
      <c r="C8" s="94">
        <v>18627304.239999998</v>
      </c>
      <c r="D8" s="94">
        <v>21387232.5</v>
      </c>
      <c r="E8" s="158">
        <f t="shared" ref="E8:E53" si="1">C8+D8</f>
        <v>40014536.739999995</v>
      </c>
      <c r="F8" s="94">
        <v>20896390.27</v>
      </c>
      <c r="G8" s="94">
        <v>20481802.870000001</v>
      </c>
      <c r="H8" s="95">
        <f t="shared" si="0"/>
        <v>41378193.140000001</v>
      </c>
    </row>
    <row r="9" spans="1:8" s="159" customFormat="1" x14ac:dyDescent="0.2">
      <c r="A9" s="156">
        <v>1.2</v>
      </c>
      <c r="B9" s="160" t="s">
        <v>176</v>
      </c>
      <c r="C9" s="94">
        <v>2498502</v>
      </c>
      <c r="D9" s="94">
        <v>5308144.68</v>
      </c>
      <c r="E9" s="158">
        <f t="shared" si="1"/>
        <v>7806646.6799999997</v>
      </c>
      <c r="F9" s="94">
        <v>2176900</v>
      </c>
      <c r="G9" s="94">
        <v>1975034.27</v>
      </c>
      <c r="H9" s="95">
        <f t="shared" si="0"/>
        <v>4151934.27</v>
      </c>
    </row>
    <row r="10" spans="1:8" s="159" customFormat="1" x14ac:dyDescent="0.2">
      <c r="A10" s="156">
        <v>1.3</v>
      </c>
      <c r="B10" s="160" t="s">
        <v>177</v>
      </c>
      <c r="C10" s="94">
        <v>11096427.599999961</v>
      </c>
      <c r="D10" s="94">
        <v>18737845.379999999</v>
      </c>
      <c r="E10" s="158">
        <f t="shared" si="1"/>
        <v>29834272.979999959</v>
      </c>
      <c r="F10" s="94">
        <v>7737979.9399999846</v>
      </c>
      <c r="G10" s="94">
        <v>6097304.2500000009</v>
      </c>
      <c r="H10" s="95">
        <f t="shared" si="0"/>
        <v>13835284.189999986</v>
      </c>
    </row>
    <row r="11" spans="1:8" s="159" customFormat="1" x14ac:dyDescent="0.2">
      <c r="A11" s="156">
        <v>1.4</v>
      </c>
      <c r="B11" s="160" t="s">
        <v>178</v>
      </c>
      <c r="C11" s="94">
        <v>0</v>
      </c>
      <c r="D11" s="94">
        <v>0</v>
      </c>
      <c r="E11" s="158">
        <f t="shared" si="1"/>
        <v>0</v>
      </c>
      <c r="F11" s="94">
        <v>0</v>
      </c>
      <c r="G11" s="94">
        <v>0</v>
      </c>
      <c r="H11" s="95">
        <f t="shared" si="0"/>
        <v>0</v>
      </c>
    </row>
    <row r="12" spans="1:8" s="159" customFormat="1" ht="29.25" customHeight="1" x14ac:dyDescent="0.2">
      <c r="A12" s="156">
        <v>2</v>
      </c>
      <c r="B12" s="161" t="s">
        <v>179</v>
      </c>
      <c r="C12" s="94">
        <v>0</v>
      </c>
      <c r="D12" s="94">
        <v>0</v>
      </c>
      <c r="E12" s="158">
        <f t="shared" si="1"/>
        <v>0</v>
      </c>
      <c r="F12" s="94">
        <v>0</v>
      </c>
      <c r="G12" s="94">
        <v>0</v>
      </c>
      <c r="H12" s="95">
        <f t="shared" si="0"/>
        <v>0</v>
      </c>
    </row>
    <row r="13" spans="1:8" s="159" customFormat="1" ht="19.899999999999999" customHeight="1" x14ac:dyDescent="0.2">
      <c r="A13" s="156">
        <v>3</v>
      </c>
      <c r="B13" s="161" t="s">
        <v>180</v>
      </c>
      <c r="C13" s="94">
        <v>91861000</v>
      </c>
      <c r="D13" s="94">
        <v>0</v>
      </c>
      <c r="E13" s="158">
        <f t="shared" si="1"/>
        <v>91861000</v>
      </c>
      <c r="F13" s="94">
        <v>15021000</v>
      </c>
      <c r="G13" s="94">
        <v>0</v>
      </c>
      <c r="H13" s="95">
        <f t="shared" si="0"/>
        <v>15021000</v>
      </c>
    </row>
    <row r="14" spans="1:8" s="159" customFormat="1" x14ac:dyDescent="0.2">
      <c r="A14" s="156">
        <v>3.1</v>
      </c>
      <c r="B14" s="162" t="s">
        <v>181</v>
      </c>
      <c r="C14" s="94">
        <v>91861000</v>
      </c>
      <c r="D14" s="94">
        <v>0</v>
      </c>
      <c r="E14" s="158">
        <f t="shared" si="1"/>
        <v>91861000</v>
      </c>
      <c r="F14" s="94">
        <v>15021000</v>
      </c>
      <c r="G14" s="94">
        <v>0</v>
      </c>
      <c r="H14" s="95">
        <f t="shared" si="0"/>
        <v>15021000</v>
      </c>
    </row>
    <row r="15" spans="1:8" s="159" customFormat="1" x14ac:dyDescent="0.2">
      <c r="A15" s="156">
        <v>3.2</v>
      </c>
      <c r="B15" s="162" t="s">
        <v>182</v>
      </c>
      <c r="C15" s="94">
        <v>0</v>
      </c>
      <c r="D15" s="94">
        <v>0</v>
      </c>
      <c r="E15" s="158">
        <f t="shared" si="1"/>
        <v>0</v>
      </c>
      <c r="F15" s="94">
        <v>0</v>
      </c>
      <c r="G15" s="94">
        <v>0</v>
      </c>
      <c r="H15" s="95">
        <f t="shared" si="0"/>
        <v>0</v>
      </c>
    </row>
    <row r="16" spans="1:8" s="159" customFormat="1" x14ac:dyDescent="0.2">
      <c r="A16" s="156">
        <v>4</v>
      </c>
      <c r="B16" s="163" t="s">
        <v>183</v>
      </c>
      <c r="C16" s="94">
        <v>188583567.79000017</v>
      </c>
      <c r="D16" s="94">
        <v>426793505.05000061</v>
      </c>
      <c r="E16" s="158">
        <f t="shared" si="1"/>
        <v>615377072.84000075</v>
      </c>
      <c r="F16" s="94">
        <v>163659514.09999993</v>
      </c>
      <c r="G16" s="94">
        <v>375103194.49000013</v>
      </c>
      <c r="H16" s="95">
        <f t="shared" si="0"/>
        <v>538762708.59000003</v>
      </c>
    </row>
    <row r="17" spans="1:8" s="159" customFormat="1" x14ac:dyDescent="0.2">
      <c r="A17" s="156">
        <v>4.0999999999999996</v>
      </c>
      <c r="B17" s="162" t="s">
        <v>184</v>
      </c>
      <c r="C17" s="94">
        <v>188583567.79000017</v>
      </c>
      <c r="D17" s="94">
        <v>426793505.05000061</v>
      </c>
      <c r="E17" s="158">
        <f t="shared" si="1"/>
        <v>615377072.84000075</v>
      </c>
      <c r="F17" s="94">
        <v>163659514.09999993</v>
      </c>
      <c r="G17" s="94">
        <v>375103194.49000013</v>
      </c>
      <c r="H17" s="95">
        <f t="shared" si="0"/>
        <v>538762708.59000003</v>
      </c>
    </row>
    <row r="18" spans="1:8" s="159" customFormat="1" x14ac:dyDescent="0.2">
      <c r="A18" s="156">
        <v>4.2</v>
      </c>
      <c r="B18" s="162" t="s">
        <v>185</v>
      </c>
      <c r="C18" s="94">
        <v>0</v>
      </c>
      <c r="D18" s="94">
        <v>0</v>
      </c>
      <c r="E18" s="158">
        <f t="shared" si="1"/>
        <v>0</v>
      </c>
      <c r="F18" s="94">
        <v>0</v>
      </c>
      <c r="G18" s="94">
        <v>0</v>
      </c>
      <c r="H18" s="95">
        <f t="shared" si="0"/>
        <v>0</v>
      </c>
    </row>
    <row r="19" spans="1:8" s="159" customFormat="1" x14ac:dyDescent="0.2">
      <c r="A19" s="156">
        <v>5</v>
      </c>
      <c r="B19" s="161" t="s">
        <v>186</v>
      </c>
      <c r="C19" s="94">
        <v>746657312.68000078</v>
      </c>
      <c r="D19" s="94">
        <v>1039835928.79</v>
      </c>
      <c r="E19" s="158">
        <f t="shared" si="1"/>
        <v>1786493241.4700007</v>
      </c>
      <c r="F19" s="94">
        <v>622123575.25999951</v>
      </c>
      <c r="G19" s="94">
        <v>857117465.62999952</v>
      </c>
      <c r="H19" s="95">
        <f t="shared" si="0"/>
        <v>1479241040.8899989</v>
      </c>
    </row>
    <row r="20" spans="1:8" s="159" customFormat="1" x14ac:dyDescent="0.2">
      <c r="A20" s="156">
        <v>5.0999999999999996</v>
      </c>
      <c r="B20" s="164" t="s">
        <v>187</v>
      </c>
      <c r="C20" s="94">
        <v>22766201.150000002</v>
      </c>
      <c r="D20" s="94">
        <v>40706897.51000002</v>
      </c>
      <c r="E20" s="158">
        <f t="shared" si="1"/>
        <v>63473098.660000026</v>
      </c>
      <c r="F20" s="94">
        <v>13939223.280000001</v>
      </c>
      <c r="G20" s="94">
        <v>33099411.690000001</v>
      </c>
      <c r="H20" s="95">
        <f t="shared" si="0"/>
        <v>47038634.969999999</v>
      </c>
    </row>
    <row r="21" spans="1:8" s="159" customFormat="1" x14ac:dyDescent="0.2">
      <c r="A21" s="156">
        <v>5.2</v>
      </c>
      <c r="B21" s="164" t="s">
        <v>188</v>
      </c>
      <c r="C21" s="94">
        <v>51378870.900000006</v>
      </c>
      <c r="D21" s="94">
        <v>14796328.120000001</v>
      </c>
      <c r="E21" s="158">
        <f t="shared" si="1"/>
        <v>66175199.020000011</v>
      </c>
      <c r="F21" s="94">
        <v>51871188.039999999</v>
      </c>
      <c r="G21" s="94">
        <v>17748709.240000006</v>
      </c>
      <c r="H21" s="95">
        <f t="shared" si="0"/>
        <v>69619897.280000001</v>
      </c>
    </row>
    <row r="22" spans="1:8" s="159" customFormat="1" x14ac:dyDescent="0.2">
      <c r="A22" s="156">
        <v>5.3</v>
      </c>
      <c r="B22" s="164" t="s">
        <v>189</v>
      </c>
      <c r="C22" s="94">
        <v>604811659.45000076</v>
      </c>
      <c r="D22" s="94">
        <v>959471348.01999998</v>
      </c>
      <c r="E22" s="158">
        <f t="shared" si="1"/>
        <v>1564283007.4700007</v>
      </c>
      <c r="F22" s="94">
        <v>502969529.55999953</v>
      </c>
      <c r="G22" s="94">
        <v>778976106.56999946</v>
      </c>
      <c r="H22" s="95">
        <f t="shared" si="0"/>
        <v>1281945636.1299989</v>
      </c>
    </row>
    <row r="23" spans="1:8" s="159" customFormat="1" x14ac:dyDescent="0.2">
      <c r="A23" s="156" t="s">
        <v>190</v>
      </c>
      <c r="B23" s="165" t="s">
        <v>191</v>
      </c>
      <c r="C23" s="94">
        <v>369684061.8300007</v>
      </c>
      <c r="D23" s="94">
        <v>381347993.54000026</v>
      </c>
      <c r="E23" s="158">
        <f t="shared" si="1"/>
        <v>751032055.37000096</v>
      </c>
      <c r="F23" s="94">
        <v>317649571.59999967</v>
      </c>
      <c r="G23" s="94">
        <v>334665308.88999945</v>
      </c>
      <c r="H23" s="95">
        <f t="shared" si="0"/>
        <v>652314880.48999906</v>
      </c>
    </row>
    <row r="24" spans="1:8" s="159" customFormat="1" x14ac:dyDescent="0.2">
      <c r="A24" s="156" t="s">
        <v>192</v>
      </c>
      <c r="B24" s="165" t="s">
        <v>193</v>
      </c>
      <c r="C24" s="94">
        <v>133825576.31000006</v>
      </c>
      <c r="D24" s="94">
        <v>345438963.4399997</v>
      </c>
      <c r="E24" s="158">
        <f t="shared" si="1"/>
        <v>479264539.74999976</v>
      </c>
      <c r="F24" s="94">
        <v>100867396.78999987</v>
      </c>
      <c r="G24" s="94">
        <v>312746405.93999994</v>
      </c>
      <c r="H24" s="95">
        <f t="shared" si="0"/>
        <v>413613802.72999978</v>
      </c>
    </row>
    <row r="25" spans="1:8" s="159" customFormat="1" x14ac:dyDescent="0.2">
      <c r="A25" s="156" t="s">
        <v>194</v>
      </c>
      <c r="B25" s="165" t="s">
        <v>195</v>
      </c>
      <c r="C25" s="94">
        <v>17612811.999999996</v>
      </c>
      <c r="D25" s="94">
        <v>20124441.329999998</v>
      </c>
      <c r="E25" s="158">
        <f t="shared" si="1"/>
        <v>37737253.329999998</v>
      </c>
      <c r="F25" s="94">
        <v>13103981.199999999</v>
      </c>
      <c r="G25" s="94">
        <v>15412729.849999996</v>
      </c>
      <c r="H25" s="95">
        <f t="shared" si="0"/>
        <v>28516711.049999997</v>
      </c>
    </row>
    <row r="26" spans="1:8" s="159" customFormat="1" x14ac:dyDescent="0.2">
      <c r="A26" s="156" t="s">
        <v>196</v>
      </c>
      <c r="B26" s="165" t="s">
        <v>197</v>
      </c>
      <c r="C26" s="94">
        <v>61223166.310000047</v>
      </c>
      <c r="D26" s="94">
        <v>93017802.949999958</v>
      </c>
      <c r="E26" s="158">
        <f t="shared" si="1"/>
        <v>154240969.25999999</v>
      </c>
      <c r="F26" s="94">
        <v>44088932.059999987</v>
      </c>
      <c r="G26" s="94">
        <v>62263190.429999992</v>
      </c>
      <c r="H26" s="95">
        <f t="shared" si="0"/>
        <v>106352122.48999998</v>
      </c>
    </row>
    <row r="27" spans="1:8" s="159" customFormat="1" x14ac:dyDescent="0.2">
      <c r="A27" s="156" t="s">
        <v>198</v>
      </c>
      <c r="B27" s="165" t="s">
        <v>199</v>
      </c>
      <c r="C27" s="94">
        <v>22466042.999999993</v>
      </c>
      <c r="D27" s="94">
        <v>119542146.75999999</v>
      </c>
      <c r="E27" s="158">
        <f t="shared" si="1"/>
        <v>142008189.75999999</v>
      </c>
      <c r="F27" s="94">
        <v>27259647.910000011</v>
      </c>
      <c r="G27" s="94">
        <v>53888471.460000016</v>
      </c>
      <c r="H27" s="95">
        <f t="shared" si="0"/>
        <v>81148119.370000035</v>
      </c>
    </row>
    <row r="28" spans="1:8" s="159" customFormat="1" x14ac:dyDescent="0.2">
      <c r="A28" s="156">
        <v>5.4</v>
      </c>
      <c r="B28" s="164" t="s">
        <v>200</v>
      </c>
      <c r="C28" s="94">
        <v>17535786.680000018</v>
      </c>
      <c r="D28" s="94">
        <v>12125765.159999996</v>
      </c>
      <c r="E28" s="158">
        <f t="shared" si="1"/>
        <v>29661551.840000015</v>
      </c>
      <c r="F28" s="94">
        <v>15160813.300000003</v>
      </c>
      <c r="G28" s="94">
        <v>14702039.08</v>
      </c>
      <c r="H28" s="95">
        <f t="shared" si="0"/>
        <v>29862852.380000003</v>
      </c>
    </row>
    <row r="29" spans="1:8" s="159" customFormat="1" x14ac:dyDescent="0.2">
      <c r="A29" s="156">
        <v>5.5</v>
      </c>
      <c r="B29" s="164" t="s">
        <v>201</v>
      </c>
      <c r="C29" s="94">
        <v>0</v>
      </c>
      <c r="D29" s="94">
        <v>0</v>
      </c>
      <c r="E29" s="158">
        <f t="shared" si="1"/>
        <v>0</v>
      </c>
      <c r="F29" s="94">
        <v>0</v>
      </c>
      <c r="G29" s="94">
        <v>0</v>
      </c>
      <c r="H29" s="95">
        <f t="shared" si="0"/>
        <v>0</v>
      </c>
    </row>
    <row r="30" spans="1:8" s="159" customFormat="1" x14ac:dyDescent="0.2">
      <c r="A30" s="156">
        <v>5.6</v>
      </c>
      <c r="B30" s="164" t="s">
        <v>202</v>
      </c>
      <c r="C30" s="94">
        <v>0</v>
      </c>
      <c r="D30" s="94">
        <v>0</v>
      </c>
      <c r="E30" s="158">
        <f t="shared" si="1"/>
        <v>0</v>
      </c>
      <c r="F30" s="94">
        <v>0</v>
      </c>
      <c r="G30" s="94">
        <v>0</v>
      </c>
      <c r="H30" s="95">
        <f t="shared" si="0"/>
        <v>0</v>
      </c>
    </row>
    <row r="31" spans="1:8" s="159" customFormat="1" x14ac:dyDescent="0.2">
      <c r="A31" s="156">
        <v>5.7</v>
      </c>
      <c r="B31" s="164" t="s">
        <v>199</v>
      </c>
      <c r="C31" s="94">
        <v>50164794.500000015</v>
      </c>
      <c r="D31" s="94">
        <v>12735589.980000002</v>
      </c>
      <c r="E31" s="158">
        <f t="shared" si="1"/>
        <v>62900384.480000019</v>
      </c>
      <c r="F31" s="94">
        <v>38182821.080000028</v>
      </c>
      <c r="G31" s="94">
        <v>12591199.049999997</v>
      </c>
      <c r="H31" s="95">
        <f t="shared" si="0"/>
        <v>50774020.130000025</v>
      </c>
    </row>
    <row r="32" spans="1:8" s="159" customFormat="1" x14ac:dyDescent="0.2">
      <c r="A32" s="156">
        <v>6</v>
      </c>
      <c r="B32" s="161" t="s">
        <v>203</v>
      </c>
      <c r="C32" s="94">
        <v>11655325</v>
      </c>
      <c r="D32" s="94">
        <v>142598304.72</v>
      </c>
      <c r="E32" s="158">
        <f t="shared" si="1"/>
        <v>154253629.72</v>
      </c>
      <c r="F32" s="94">
        <v>22642088.5</v>
      </c>
      <c r="G32" s="94">
        <v>22542265.600000001</v>
      </c>
      <c r="H32" s="95">
        <f t="shared" si="0"/>
        <v>45184354.100000001</v>
      </c>
    </row>
    <row r="33" spans="1:8" s="159" customFormat="1" x14ac:dyDescent="0.2">
      <c r="A33" s="156">
        <v>6.1</v>
      </c>
      <c r="B33" s="166" t="s">
        <v>204</v>
      </c>
      <c r="C33" s="94">
        <v>11655325</v>
      </c>
      <c r="D33" s="94">
        <v>65259456.719999999</v>
      </c>
      <c r="E33" s="158">
        <f t="shared" si="1"/>
        <v>76914781.719999999</v>
      </c>
      <c r="F33" s="94">
        <v>22642088.5</v>
      </c>
      <c r="G33" s="94">
        <v>0</v>
      </c>
      <c r="H33" s="95">
        <f t="shared" si="0"/>
        <v>22642088.5</v>
      </c>
    </row>
    <row r="34" spans="1:8" s="159" customFormat="1" x14ac:dyDescent="0.2">
      <c r="A34" s="156">
        <v>6.2</v>
      </c>
      <c r="B34" s="166" t="s">
        <v>205</v>
      </c>
      <c r="C34" s="94">
        <v>0</v>
      </c>
      <c r="D34" s="94">
        <v>77338848</v>
      </c>
      <c r="E34" s="158">
        <f t="shared" si="1"/>
        <v>77338848</v>
      </c>
      <c r="F34" s="94">
        <v>0</v>
      </c>
      <c r="G34" s="94">
        <v>22542265.600000001</v>
      </c>
      <c r="H34" s="95">
        <f t="shared" si="0"/>
        <v>22542265.600000001</v>
      </c>
    </row>
    <row r="35" spans="1:8" s="159" customFormat="1" x14ac:dyDescent="0.2">
      <c r="A35" s="156">
        <v>6.3</v>
      </c>
      <c r="B35" s="166" t="s">
        <v>206</v>
      </c>
      <c r="C35" s="94">
        <v>0</v>
      </c>
      <c r="D35" s="94">
        <v>0</v>
      </c>
      <c r="E35" s="158">
        <f t="shared" si="1"/>
        <v>0</v>
      </c>
      <c r="F35" s="94">
        <v>0</v>
      </c>
      <c r="G35" s="94">
        <v>0</v>
      </c>
      <c r="H35" s="95">
        <f t="shared" si="0"/>
        <v>0</v>
      </c>
    </row>
    <row r="36" spans="1:8" s="159" customFormat="1" x14ac:dyDescent="0.2">
      <c r="A36" s="156">
        <v>6.4</v>
      </c>
      <c r="B36" s="166" t="s">
        <v>207</v>
      </c>
      <c r="C36" s="94">
        <v>0</v>
      </c>
      <c r="D36" s="94">
        <v>0</v>
      </c>
      <c r="E36" s="158">
        <f t="shared" si="1"/>
        <v>0</v>
      </c>
      <c r="F36" s="94">
        <v>0</v>
      </c>
      <c r="G36" s="94">
        <v>0</v>
      </c>
      <c r="H36" s="95">
        <f t="shared" si="0"/>
        <v>0</v>
      </c>
    </row>
    <row r="37" spans="1:8" s="159" customFormat="1" x14ac:dyDescent="0.2">
      <c r="A37" s="156">
        <v>6.5</v>
      </c>
      <c r="B37" s="166" t="s">
        <v>208</v>
      </c>
      <c r="C37" s="94">
        <v>0</v>
      </c>
      <c r="D37" s="94">
        <v>0</v>
      </c>
      <c r="E37" s="158">
        <f t="shared" si="1"/>
        <v>0</v>
      </c>
      <c r="F37" s="94">
        <v>0</v>
      </c>
      <c r="G37" s="94">
        <v>0</v>
      </c>
      <c r="H37" s="95">
        <f t="shared" si="0"/>
        <v>0</v>
      </c>
    </row>
    <row r="38" spans="1:8" s="159" customFormat="1" x14ac:dyDescent="0.2">
      <c r="A38" s="156">
        <v>6.6</v>
      </c>
      <c r="B38" s="166" t="s">
        <v>209</v>
      </c>
      <c r="C38" s="94">
        <v>0</v>
      </c>
      <c r="D38" s="94">
        <v>0</v>
      </c>
      <c r="E38" s="158">
        <f t="shared" si="1"/>
        <v>0</v>
      </c>
      <c r="F38" s="94">
        <v>0</v>
      </c>
      <c r="G38" s="94">
        <v>0</v>
      </c>
      <c r="H38" s="95">
        <f t="shared" si="0"/>
        <v>0</v>
      </c>
    </row>
    <row r="39" spans="1:8" s="159" customFormat="1" x14ac:dyDescent="0.2">
      <c r="A39" s="156">
        <v>6.7</v>
      </c>
      <c r="B39" s="166" t="s">
        <v>210</v>
      </c>
      <c r="C39" s="94">
        <v>0</v>
      </c>
      <c r="D39" s="94">
        <v>0</v>
      </c>
      <c r="E39" s="158">
        <f t="shared" si="1"/>
        <v>0</v>
      </c>
      <c r="F39" s="94">
        <v>0</v>
      </c>
      <c r="G39" s="94">
        <v>0</v>
      </c>
      <c r="H39" s="95">
        <f t="shared" si="0"/>
        <v>0</v>
      </c>
    </row>
    <row r="40" spans="1:8" s="159" customFormat="1" x14ac:dyDescent="0.2">
      <c r="A40" s="156">
        <v>7</v>
      </c>
      <c r="B40" s="161" t="s">
        <v>211</v>
      </c>
      <c r="C40" s="94">
        <v>0</v>
      </c>
      <c r="D40" s="94">
        <v>0</v>
      </c>
      <c r="E40" s="158">
        <f t="shared" si="1"/>
        <v>0</v>
      </c>
      <c r="F40" s="94">
        <v>0</v>
      </c>
      <c r="G40" s="94">
        <v>0</v>
      </c>
      <c r="H40" s="95">
        <f t="shared" si="0"/>
        <v>0</v>
      </c>
    </row>
    <row r="41" spans="1:8" s="159" customFormat="1" x14ac:dyDescent="0.2">
      <c r="A41" s="156">
        <v>7.1</v>
      </c>
      <c r="B41" s="167" t="s">
        <v>212</v>
      </c>
      <c r="C41" s="94">
        <v>1252867.6500000006</v>
      </c>
      <c r="D41" s="94">
        <v>14122.345300000001</v>
      </c>
      <c r="E41" s="158">
        <f t="shared" si="1"/>
        <v>1266989.9953000005</v>
      </c>
      <c r="F41" s="94">
        <v>1252867.6500000006</v>
      </c>
      <c r="G41" s="94">
        <v>14122.345300000001</v>
      </c>
      <c r="H41" s="95">
        <f t="shared" si="0"/>
        <v>1266989.9953000005</v>
      </c>
    </row>
    <row r="42" spans="1:8" s="159" customFormat="1" ht="25.5" x14ac:dyDescent="0.2">
      <c r="A42" s="156">
        <v>7.2</v>
      </c>
      <c r="B42" s="167" t="s">
        <v>213</v>
      </c>
      <c r="C42" s="94">
        <v>999296.26000000071</v>
      </c>
      <c r="D42" s="94">
        <v>1132247.8729000003</v>
      </c>
      <c r="E42" s="158">
        <f t="shared" si="1"/>
        <v>2131544.132900001</v>
      </c>
      <c r="F42" s="94">
        <v>999296.26000000071</v>
      </c>
      <c r="G42" s="94">
        <v>1132247.8729000003</v>
      </c>
      <c r="H42" s="95">
        <f t="shared" si="0"/>
        <v>2131544.132900001</v>
      </c>
    </row>
    <row r="43" spans="1:8" s="159" customFormat="1" ht="25.5" x14ac:dyDescent="0.2">
      <c r="A43" s="156">
        <v>7.3</v>
      </c>
      <c r="B43" s="167" t="s">
        <v>214</v>
      </c>
      <c r="C43" s="94">
        <v>6199777.3766000057</v>
      </c>
      <c r="D43" s="94">
        <v>15283751.5798</v>
      </c>
      <c r="E43" s="158">
        <f t="shared" si="1"/>
        <v>21483528.956400007</v>
      </c>
      <c r="F43" s="94">
        <v>6199777.3766000057</v>
      </c>
      <c r="G43" s="94">
        <v>15283751.5798</v>
      </c>
      <c r="H43" s="95">
        <f t="shared" si="0"/>
        <v>21483528.956400007</v>
      </c>
    </row>
    <row r="44" spans="1:8" s="159" customFormat="1" ht="25.5" x14ac:dyDescent="0.2">
      <c r="A44" s="156">
        <v>7.4</v>
      </c>
      <c r="B44" s="167" t="s">
        <v>215</v>
      </c>
      <c r="C44" s="94">
        <v>42691613.589999951</v>
      </c>
      <c r="D44" s="94">
        <v>75943013.245099992</v>
      </c>
      <c r="E44" s="158">
        <f t="shared" si="1"/>
        <v>118634626.83509994</v>
      </c>
      <c r="F44" s="94">
        <v>42691613.589999951</v>
      </c>
      <c r="G44" s="94">
        <v>75943013.245099992</v>
      </c>
      <c r="H44" s="95">
        <f t="shared" si="0"/>
        <v>118634626.83509994</v>
      </c>
    </row>
    <row r="45" spans="1:8" s="159" customFormat="1" x14ac:dyDescent="0.2">
      <c r="A45" s="156">
        <v>8</v>
      </c>
      <c r="B45" s="161" t="s">
        <v>216</v>
      </c>
      <c r="C45" s="94">
        <v>0</v>
      </c>
      <c r="D45" s="94">
        <v>0</v>
      </c>
      <c r="E45" s="158">
        <f t="shared" si="1"/>
        <v>0</v>
      </c>
      <c r="F45" s="94">
        <v>0</v>
      </c>
      <c r="G45" s="94">
        <v>0</v>
      </c>
      <c r="H45" s="95">
        <f t="shared" si="0"/>
        <v>0</v>
      </c>
    </row>
    <row r="46" spans="1:8" s="159" customFormat="1" x14ac:dyDescent="0.2">
      <c r="A46" s="156">
        <v>8.1</v>
      </c>
      <c r="B46" s="162" t="s">
        <v>217</v>
      </c>
      <c r="C46" s="94">
        <v>0</v>
      </c>
      <c r="D46" s="94">
        <v>0</v>
      </c>
      <c r="E46" s="158">
        <f t="shared" si="1"/>
        <v>0</v>
      </c>
      <c r="F46" s="94">
        <v>0</v>
      </c>
      <c r="G46" s="94">
        <v>0</v>
      </c>
      <c r="H46" s="95">
        <f t="shared" si="0"/>
        <v>0</v>
      </c>
    </row>
    <row r="47" spans="1:8" s="159" customFormat="1" x14ac:dyDescent="0.2">
      <c r="A47" s="156">
        <v>8.1999999999999993</v>
      </c>
      <c r="B47" s="162" t="s">
        <v>218</v>
      </c>
      <c r="C47" s="94">
        <v>0</v>
      </c>
      <c r="D47" s="94">
        <v>0</v>
      </c>
      <c r="E47" s="158">
        <f t="shared" si="1"/>
        <v>0</v>
      </c>
      <c r="F47" s="94">
        <v>0</v>
      </c>
      <c r="G47" s="94">
        <v>0</v>
      </c>
      <c r="H47" s="95">
        <f t="shared" si="0"/>
        <v>0</v>
      </c>
    </row>
    <row r="48" spans="1:8" s="159" customFormat="1" x14ac:dyDescent="0.2">
      <c r="A48" s="156">
        <v>8.3000000000000007</v>
      </c>
      <c r="B48" s="162" t="s">
        <v>219</v>
      </c>
      <c r="C48" s="94">
        <v>0</v>
      </c>
      <c r="D48" s="94">
        <v>0</v>
      </c>
      <c r="E48" s="158">
        <f t="shared" si="1"/>
        <v>0</v>
      </c>
      <c r="F48" s="94">
        <v>0</v>
      </c>
      <c r="G48" s="94">
        <v>0</v>
      </c>
      <c r="H48" s="95">
        <f t="shared" si="0"/>
        <v>0</v>
      </c>
    </row>
    <row r="49" spans="1:8" s="159" customFormat="1" x14ac:dyDescent="0.2">
      <c r="A49" s="156">
        <v>8.4</v>
      </c>
      <c r="B49" s="162" t="s">
        <v>220</v>
      </c>
      <c r="C49" s="94">
        <v>0</v>
      </c>
      <c r="D49" s="94">
        <v>0</v>
      </c>
      <c r="E49" s="158">
        <f t="shared" si="1"/>
        <v>0</v>
      </c>
      <c r="F49" s="94">
        <v>0</v>
      </c>
      <c r="G49" s="94">
        <v>0</v>
      </c>
      <c r="H49" s="95">
        <f t="shared" si="0"/>
        <v>0</v>
      </c>
    </row>
    <row r="50" spans="1:8" s="159" customFormat="1" x14ac:dyDescent="0.2">
      <c r="A50" s="156">
        <v>8.5</v>
      </c>
      <c r="B50" s="162" t="s">
        <v>221</v>
      </c>
      <c r="C50" s="94">
        <v>0</v>
      </c>
      <c r="D50" s="94">
        <v>0</v>
      </c>
      <c r="E50" s="158">
        <f t="shared" si="1"/>
        <v>0</v>
      </c>
      <c r="F50" s="94">
        <v>0</v>
      </c>
      <c r="G50" s="94">
        <v>0</v>
      </c>
      <c r="H50" s="95">
        <f t="shared" si="0"/>
        <v>0</v>
      </c>
    </row>
    <row r="51" spans="1:8" s="159" customFormat="1" x14ac:dyDescent="0.2">
      <c r="A51" s="156">
        <v>8.6</v>
      </c>
      <c r="B51" s="162" t="s">
        <v>222</v>
      </c>
      <c r="C51" s="94">
        <v>0</v>
      </c>
      <c r="D51" s="94">
        <v>0</v>
      </c>
      <c r="E51" s="158">
        <f t="shared" si="1"/>
        <v>0</v>
      </c>
      <c r="F51" s="94">
        <v>0</v>
      </c>
      <c r="G51" s="94">
        <v>0</v>
      </c>
      <c r="H51" s="95">
        <f t="shared" si="0"/>
        <v>0</v>
      </c>
    </row>
    <row r="52" spans="1:8" s="159" customFormat="1" x14ac:dyDescent="0.2">
      <c r="A52" s="156">
        <v>8.6999999999999993</v>
      </c>
      <c r="B52" s="162" t="s">
        <v>223</v>
      </c>
      <c r="C52" s="94">
        <v>0</v>
      </c>
      <c r="D52" s="94">
        <v>0</v>
      </c>
      <c r="E52" s="158">
        <f t="shared" si="1"/>
        <v>0</v>
      </c>
      <c r="F52" s="94">
        <v>0</v>
      </c>
      <c r="G52" s="94">
        <v>0</v>
      </c>
      <c r="H52" s="95">
        <f t="shared" si="0"/>
        <v>0</v>
      </c>
    </row>
    <row r="53" spans="1:8" s="159" customFormat="1" ht="15" thickBot="1" x14ac:dyDescent="0.25">
      <c r="A53" s="168">
        <v>9</v>
      </c>
      <c r="B53" s="169" t="s">
        <v>224</v>
      </c>
      <c r="C53" s="170">
        <v>0</v>
      </c>
      <c r="D53" s="170">
        <v>0</v>
      </c>
      <c r="E53" s="171">
        <f t="shared" si="1"/>
        <v>0</v>
      </c>
      <c r="F53" s="170">
        <v>0</v>
      </c>
      <c r="G53" s="170">
        <v>0</v>
      </c>
      <c r="H53" s="10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zoomScaleNormal="100" workbookViewId="0">
      <pane xSplit="1" ySplit="4" topLeftCell="B7" activePane="bottomRight" state="frozen"/>
      <selection activeCell="B10" sqref="B10"/>
      <selection pane="topRight" activeCell="B10" sqref="B10"/>
      <selection pane="bottomLeft" activeCell="B10" sqref="B10"/>
      <selection pane="bottomRight" activeCell="D13" sqref="D13"/>
    </sheetView>
  </sheetViews>
  <sheetFormatPr defaultColWidth="9.140625" defaultRowHeight="12.75" x14ac:dyDescent="0.2"/>
  <cols>
    <col min="1" max="1" width="9.5703125" style="19" bestFit="1" customWidth="1"/>
    <col min="2" max="2" width="93.5703125" style="19" customWidth="1"/>
    <col min="3" max="3" width="13.28515625" style="19" bestFit="1" customWidth="1"/>
    <col min="4" max="4" width="12.7109375" style="19" customWidth="1"/>
    <col min="5" max="11" width="9.7109375" style="131" customWidth="1"/>
    <col min="12" max="16384" width="9.140625" style="131"/>
  </cols>
  <sheetData>
    <row r="1" spans="1:8" ht="15" x14ac:dyDescent="0.3">
      <c r="A1" s="20" t="s">
        <v>30</v>
      </c>
      <c r="B1" s="21" t="str">
        <f>Info!C2</f>
        <v>Terabank</v>
      </c>
      <c r="C1" s="21"/>
    </row>
    <row r="2" spans="1:8" ht="15" x14ac:dyDescent="0.3">
      <c r="A2" s="20" t="s">
        <v>31</v>
      </c>
      <c r="B2" s="22">
        <v>44104</v>
      </c>
      <c r="C2" s="23"/>
      <c r="D2" s="24"/>
      <c r="E2" s="172"/>
      <c r="F2" s="172"/>
      <c r="G2" s="172"/>
      <c r="H2" s="172"/>
    </row>
    <row r="3" spans="1:8" ht="15" x14ac:dyDescent="0.3">
      <c r="A3" s="20"/>
      <c r="B3" s="21"/>
      <c r="C3" s="23"/>
      <c r="D3" s="24"/>
      <c r="E3" s="172"/>
      <c r="F3" s="172"/>
      <c r="G3" s="172"/>
      <c r="H3" s="172"/>
    </row>
    <row r="4" spans="1:8" ht="15" customHeight="1" thickBot="1" x14ac:dyDescent="0.35">
      <c r="A4" s="173" t="s">
        <v>225</v>
      </c>
      <c r="B4" s="174" t="s">
        <v>226</v>
      </c>
      <c r="C4" s="173"/>
      <c r="D4" s="175" t="s">
        <v>69</v>
      </c>
    </row>
    <row r="5" spans="1:8" ht="15" customHeight="1" x14ac:dyDescent="0.2">
      <c r="A5" s="176" t="s">
        <v>34</v>
      </c>
      <c r="B5" s="177"/>
      <c r="C5" s="178">
        <v>44104</v>
      </c>
      <c r="D5" s="179">
        <v>44012</v>
      </c>
    </row>
    <row r="6" spans="1:8" ht="15" customHeight="1" x14ac:dyDescent="0.2">
      <c r="A6" s="180">
        <v>1</v>
      </c>
      <c r="B6" s="181" t="s">
        <v>227</v>
      </c>
      <c r="C6" s="182">
        <f>C7+C9+C10</f>
        <v>935764698.66924989</v>
      </c>
      <c r="D6" s="183">
        <f>D7+D9+D10</f>
        <v>827944616.15124869</v>
      </c>
    </row>
    <row r="7" spans="1:8" ht="15" customHeight="1" x14ac:dyDescent="0.2">
      <c r="A7" s="180">
        <v>1.1000000000000001</v>
      </c>
      <c r="B7" s="181" t="s">
        <v>228</v>
      </c>
      <c r="C7" s="184">
        <v>913548060.09149981</v>
      </c>
      <c r="D7" s="185">
        <v>807035272.63699865</v>
      </c>
    </row>
    <row r="8" spans="1:8" ht="14.25" x14ac:dyDescent="0.2">
      <c r="A8" s="180" t="s">
        <v>229</v>
      </c>
      <c r="B8" s="181" t="s">
        <v>230</v>
      </c>
      <c r="C8" s="186">
        <v>0</v>
      </c>
      <c r="D8" s="187">
        <v>0</v>
      </c>
    </row>
    <row r="9" spans="1:8" ht="15" customHeight="1" x14ac:dyDescent="0.2">
      <c r="A9" s="180">
        <v>1.2</v>
      </c>
      <c r="B9" s="188" t="s">
        <v>231</v>
      </c>
      <c r="C9" s="184">
        <v>20669861.617749996</v>
      </c>
      <c r="D9" s="185">
        <v>19912269.87425001</v>
      </c>
    </row>
    <row r="10" spans="1:8" ht="15" customHeight="1" x14ac:dyDescent="0.2">
      <c r="A10" s="180">
        <v>1.3</v>
      </c>
      <c r="B10" s="181" t="s">
        <v>28</v>
      </c>
      <c r="C10" s="186">
        <v>1546776.96</v>
      </c>
      <c r="D10" s="187">
        <v>997073.64</v>
      </c>
    </row>
    <row r="11" spans="1:8" ht="15" customHeight="1" x14ac:dyDescent="0.2">
      <c r="A11" s="180">
        <v>2</v>
      </c>
      <c r="B11" s="181" t="s">
        <v>232</v>
      </c>
      <c r="C11" s="184">
        <v>24977298.170000218</v>
      </c>
      <c r="D11" s="185">
        <v>23259196.719999805</v>
      </c>
    </row>
    <row r="12" spans="1:8" ht="15" customHeight="1" x14ac:dyDescent="0.2">
      <c r="A12" s="180">
        <v>3</v>
      </c>
      <c r="B12" s="181" t="s">
        <v>233</v>
      </c>
      <c r="C12" s="186">
        <v>93832535.96875</v>
      </c>
      <c r="D12" s="187">
        <v>93832535.96875</v>
      </c>
    </row>
    <row r="13" spans="1:8" ht="15" customHeight="1" thickBot="1" x14ac:dyDescent="0.25">
      <c r="A13" s="189">
        <v>4</v>
      </c>
      <c r="B13" s="190" t="s">
        <v>234</v>
      </c>
      <c r="C13" s="191">
        <f>C6+C11+C12</f>
        <v>1054574532.8080001</v>
      </c>
      <c r="D13" s="192">
        <f>D6+D11+D12</f>
        <v>945036348.83999848</v>
      </c>
    </row>
    <row r="14" spans="1:8" ht="15" customHeight="1" x14ac:dyDescent="0.2">
      <c r="A14" s="193"/>
      <c r="B14" s="194"/>
      <c r="C14" s="195"/>
      <c r="D14" s="195"/>
    </row>
    <row r="15" spans="1:8" ht="25.5" x14ac:dyDescent="0.2">
      <c r="B15" s="196" t="s">
        <v>235</v>
      </c>
      <c r="C15" s="197"/>
    </row>
    <row r="16" spans="1:8" x14ac:dyDescent="0.2">
      <c r="B16" s="198"/>
      <c r="C16" s="197"/>
    </row>
    <row r="17" spans="2:3" x14ac:dyDescent="0.2">
      <c r="B17" s="198"/>
      <c r="C17" s="197"/>
    </row>
    <row r="18" spans="2:3" x14ac:dyDescent="0.2">
      <c r="B18" s="198"/>
      <c r="C18" s="197"/>
    </row>
    <row r="19" spans="2:3" x14ac:dyDescent="0.2">
      <c r="B19" s="198"/>
    </row>
    <row r="20" spans="2:3" x14ac:dyDescent="0.2">
      <c r="B20" s="198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1"/>
  <sheetViews>
    <sheetView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9" sqref="B9"/>
    </sheetView>
  </sheetViews>
  <sheetFormatPr defaultRowHeight="15.75" x14ac:dyDescent="0.3"/>
  <cols>
    <col min="1" max="1" width="9.5703125" style="199" bestFit="1" customWidth="1"/>
    <col min="2" max="2" width="89.28515625" style="199" customWidth="1"/>
    <col min="3" max="3" width="9.140625" style="199"/>
  </cols>
  <sheetData>
    <row r="1" spans="1:3" x14ac:dyDescent="0.3">
      <c r="A1" s="199" t="s">
        <v>30</v>
      </c>
      <c r="B1" s="74" t="str">
        <f>Info!C2</f>
        <v>Terabank</v>
      </c>
    </row>
    <row r="2" spans="1:3" x14ac:dyDescent="0.3">
      <c r="A2" s="199" t="s">
        <v>31</v>
      </c>
      <c r="B2" s="200">
        <v>44104</v>
      </c>
    </row>
    <row r="4" spans="1:3" ht="16.5" customHeight="1" thickBot="1" x14ac:dyDescent="0.35">
      <c r="A4" s="201" t="s">
        <v>236</v>
      </c>
      <c r="B4" s="202" t="s">
        <v>237</v>
      </c>
      <c r="C4" s="203"/>
    </row>
    <row r="5" spans="1:3" x14ac:dyDescent="0.3">
      <c r="A5" s="204"/>
      <c r="B5" s="555" t="s">
        <v>238</v>
      </c>
      <c r="C5" s="556"/>
    </row>
    <row r="6" spans="1:3" x14ac:dyDescent="0.3">
      <c r="A6" s="205">
        <v>1</v>
      </c>
      <c r="B6" s="207" t="s">
        <v>239</v>
      </c>
      <c r="C6" s="206"/>
    </row>
    <row r="7" spans="1:3" x14ac:dyDescent="0.3">
      <c r="A7" s="205">
        <v>2</v>
      </c>
      <c r="B7" s="207" t="s">
        <v>240</v>
      </c>
      <c r="C7" s="206"/>
    </row>
    <row r="8" spans="1:3" x14ac:dyDescent="0.3">
      <c r="A8" s="205">
        <v>3</v>
      </c>
      <c r="B8" s="207" t="s">
        <v>241</v>
      </c>
      <c r="C8" s="206"/>
    </row>
    <row r="9" spans="1:3" x14ac:dyDescent="0.3">
      <c r="A9" s="205">
        <v>4</v>
      </c>
      <c r="B9" s="207" t="s">
        <v>242</v>
      </c>
      <c r="C9" s="206"/>
    </row>
    <row r="10" spans="1:3" x14ac:dyDescent="0.3">
      <c r="A10" s="205">
        <v>5</v>
      </c>
      <c r="B10" s="207" t="s">
        <v>243</v>
      </c>
      <c r="C10" s="206"/>
    </row>
    <row r="11" spans="1:3" x14ac:dyDescent="0.3">
      <c r="A11" s="205">
        <v>6</v>
      </c>
      <c r="B11" s="207" t="s">
        <v>244</v>
      </c>
      <c r="C11" s="206"/>
    </row>
    <row r="12" spans="1:3" x14ac:dyDescent="0.3">
      <c r="A12" s="205"/>
      <c r="B12" s="207"/>
      <c r="C12" s="206"/>
    </row>
    <row r="13" spans="1:3" x14ac:dyDescent="0.3">
      <c r="A13" s="205"/>
      <c r="B13" s="557"/>
      <c r="C13" s="558"/>
    </row>
    <row r="14" spans="1:3" x14ac:dyDescent="0.3">
      <c r="A14" s="205"/>
      <c r="B14" s="559" t="s">
        <v>245</v>
      </c>
      <c r="C14" s="560"/>
    </row>
    <row r="15" spans="1:3" x14ac:dyDescent="0.3">
      <c r="A15" s="205">
        <v>1</v>
      </c>
      <c r="B15" s="207" t="s">
        <v>246</v>
      </c>
      <c r="C15" s="208"/>
    </row>
    <row r="16" spans="1:3" x14ac:dyDescent="0.3">
      <c r="A16" s="205">
        <v>2</v>
      </c>
      <c r="B16" s="207" t="s">
        <v>247</v>
      </c>
      <c r="C16" s="208"/>
    </row>
    <row r="17" spans="1:3" x14ac:dyDescent="0.3">
      <c r="A17" s="205">
        <v>3</v>
      </c>
      <c r="B17" s="207" t="s">
        <v>248</v>
      </c>
      <c r="C17" s="208"/>
    </row>
    <row r="18" spans="1:3" x14ac:dyDescent="0.3">
      <c r="A18" s="205">
        <v>4</v>
      </c>
      <c r="B18" s="207" t="s">
        <v>249</v>
      </c>
      <c r="C18" s="208"/>
    </row>
    <row r="19" spans="1:3" ht="15.75" customHeight="1" x14ac:dyDescent="0.3">
      <c r="A19" s="205"/>
      <c r="B19" s="207"/>
      <c r="C19" s="209"/>
    </row>
    <row r="20" spans="1:3" ht="30" customHeight="1" x14ac:dyDescent="0.25">
      <c r="A20" s="205"/>
      <c r="B20" s="561" t="s">
        <v>250</v>
      </c>
      <c r="C20" s="562"/>
    </row>
    <row r="21" spans="1:3" x14ac:dyDescent="0.3">
      <c r="A21" s="205">
        <v>1</v>
      </c>
      <c r="B21" s="207" t="s">
        <v>4</v>
      </c>
      <c r="C21" s="210">
        <v>0.65</v>
      </c>
    </row>
    <row r="22" spans="1:3" x14ac:dyDescent="0.3">
      <c r="A22" s="205">
        <v>2</v>
      </c>
      <c r="B22" s="207" t="s">
        <v>251</v>
      </c>
      <c r="C22" s="210">
        <v>0.15</v>
      </c>
    </row>
    <row r="23" spans="1:3" x14ac:dyDescent="0.3">
      <c r="A23" s="205">
        <v>3</v>
      </c>
      <c r="B23" s="207" t="s">
        <v>252</v>
      </c>
      <c r="C23" s="210">
        <v>0.15</v>
      </c>
    </row>
    <row r="24" spans="1:3" x14ac:dyDescent="0.3">
      <c r="A24" s="205">
        <v>4</v>
      </c>
      <c r="B24" s="207" t="s">
        <v>253</v>
      </c>
      <c r="C24" s="210">
        <v>0.05</v>
      </c>
    </row>
    <row r="25" spans="1:3" x14ac:dyDescent="0.3">
      <c r="A25" s="205"/>
      <c r="B25" s="207"/>
      <c r="C25" s="210"/>
    </row>
    <row r="26" spans="1:3" ht="15.75" customHeight="1" x14ac:dyDescent="0.3">
      <c r="A26" s="205"/>
      <c r="B26" s="207"/>
      <c r="C26" s="206"/>
    </row>
    <row r="27" spans="1:3" ht="29.25" customHeight="1" x14ac:dyDescent="0.25">
      <c r="A27" s="205"/>
      <c r="B27" s="561" t="s">
        <v>254</v>
      </c>
      <c r="C27" s="562"/>
    </row>
    <row r="28" spans="1:3" x14ac:dyDescent="0.3">
      <c r="A28" s="205">
        <v>1</v>
      </c>
      <c r="B28" s="207" t="s">
        <v>4</v>
      </c>
      <c r="C28" s="210">
        <v>0.65</v>
      </c>
    </row>
    <row r="29" spans="1:3" x14ac:dyDescent="0.3">
      <c r="A29" s="211">
        <v>2</v>
      </c>
      <c r="B29" s="212" t="s">
        <v>251</v>
      </c>
      <c r="C29" s="213">
        <v>0.15</v>
      </c>
    </row>
    <row r="30" spans="1:3" x14ac:dyDescent="0.3">
      <c r="A30" s="211">
        <v>3</v>
      </c>
      <c r="B30" s="212" t="s">
        <v>252</v>
      </c>
      <c r="C30" s="213">
        <v>0.15</v>
      </c>
    </row>
    <row r="31" spans="1:3" ht="16.5" thickBot="1" x14ac:dyDescent="0.35">
      <c r="A31" s="596">
        <v>4</v>
      </c>
      <c r="B31" s="214" t="s">
        <v>253</v>
      </c>
      <c r="C31" s="215">
        <v>0.05</v>
      </c>
    </row>
  </sheetData>
  <mergeCells count="5">
    <mergeCell ref="B5:C5"/>
    <mergeCell ref="B13:C13"/>
    <mergeCell ref="B14:C14"/>
    <mergeCell ref="B20:C20"/>
    <mergeCell ref="B27:C27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zoomScale="90" zoomScaleNormal="90" workbookViewId="0">
      <pane xSplit="1" ySplit="5" topLeftCell="B13" activePane="bottomRight" state="frozen"/>
      <selection activeCell="B10" sqref="B10"/>
      <selection pane="topRight" activeCell="B10" sqref="B10"/>
      <selection pane="bottomLeft" activeCell="B10" sqref="B10"/>
      <selection pane="bottomRight" activeCell="E23" sqref="E23"/>
    </sheetView>
  </sheetViews>
  <sheetFormatPr defaultRowHeight="15" x14ac:dyDescent="0.25"/>
  <cols>
    <col min="1" max="1" width="9.5703125" style="19" bestFit="1" customWidth="1"/>
    <col min="2" max="2" width="47.5703125" style="19" customWidth="1"/>
    <col min="3" max="3" width="28" style="19" customWidth="1"/>
    <col min="4" max="4" width="22.42578125" style="19" customWidth="1"/>
    <col min="5" max="5" width="18.85546875" style="19" customWidth="1"/>
    <col min="6" max="6" width="11.140625" bestFit="1" customWidth="1"/>
    <col min="7" max="7" width="16" bestFit="1" customWidth="1"/>
    <col min="11" max="11" width="12" bestFit="1" customWidth="1"/>
  </cols>
  <sheetData>
    <row r="1" spans="1:10" ht="15.75" x14ac:dyDescent="0.3">
      <c r="A1" s="20" t="s">
        <v>30</v>
      </c>
      <c r="B1" s="21" t="str">
        <f>Info!C2</f>
        <v>Terabank</v>
      </c>
    </row>
    <row r="2" spans="1:10" s="216" customFormat="1" ht="15.75" customHeight="1" x14ac:dyDescent="0.3">
      <c r="A2" s="216" t="s">
        <v>31</v>
      </c>
      <c r="B2" s="22">
        <v>44104</v>
      </c>
    </row>
    <row r="3" spans="1:10" s="216" customFormat="1" ht="15.75" customHeight="1" x14ac:dyDescent="0.3"/>
    <row r="4" spans="1:10" s="216" customFormat="1" ht="15.75" customHeight="1" thickBot="1" x14ac:dyDescent="0.35">
      <c r="A4" s="217" t="s">
        <v>255</v>
      </c>
      <c r="B4" s="218" t="s">
        <v>18</v>
      </c>
      <c r="C4" s="219"/>
      <c r="D4" s="219"/>
      <c r="E4" s="219"/>
    </row>
    <row r="5" spans="1:10" s="224" customFormat="1" ht="17.45" customHeight="1" x14ac:dyDescent="0.25">
      <c r="A5" s="220"/>
      <c r="B5" s="221"/>
      <c r="C5" s="222" t="s">
        <v>256</v>
      </c>
      <c r="D5" s="222" t="s">
        <v>257</v>
      </c>
      <c r="E5" s="223" t="s">
        <v>258</v>
      </c>
    </row>
    <row r="6" spans="1:10" s="226" customFormat="1" ht="14.45" customHeight="1" x14ac:dyDescent="0.25">
      <c r="A6" s="225"/>
      <c r="B6" s="563" t="s">
        <v>259</v>
      </c>
      <c r="C6" s="563" t="s">
        <v>260</v>
      </c>
      <c r="D6" s="565" t="s">
        <v>261</v>
      </c>
      <c r="E6" s="566"/>
      <c r="G6"/>
    </row>
    <row r="7" spans="1:10" s="226" customFormat="1" ht="99.6" customHeight="1" x14ac:dyDescent="0.25">
      <c r="A7" s="225"/>
      <c r="B7" s="564"/>
      <c r="C7" s="563"/>
      <c r="D7" s="227" t="s">
        <v>262</v>
      </c>
      <c r="E7" s="228" t="s">
        <v>263</v>
      </c>
      <c r="G7"/>
    </row>
    <row r="8" spans="1:10" x14ac:dyDescent="0.25">
      <c r="A8" s="225">
        <v>1</v>
      </c>
      <c r="B8" s="229" t="s">
        <v>76</v>
      </c>
      <c r="C8" s="230">
        <v>33899965.25</v>
      </c>
      <c r="D8" s="230">
        <v>0</v>
      </c>
      <c r="E8" s="231">
        <v>33899965.25</v>
      </c>
      <c r="J8" s="232"/>
    </row>
    <row r="9" spans="1:10" x14ac:dyDescent="0.25">
      <c r="A9" s="225">
        <v>2</v>
      </c>
      <c r="B9" s="229" t="s">
        <v>77</v>
      </c>
      <c r="C9" s="230">
        <v>161888431.09</v>
      </c>
      <c r="D9" s="230">
        <v>0</v>
      </c>
      <c r="E9" s="231">
        <v>161888431.09</v>
      </c>
      <c r="J9" s="232"/>
    </row>
    <row r="10" spans="1:10" x14ac:dyDescent="0.25">
      <c r="A10" s="225">
        <v>3</v>
      </c>
      <c r="B10" s="229" t="s">
        <v>78</v>
      </c>
      <c r="C10" s="230">
        <v>40973786.329999998</v>
      </c>
      <c r="D10" s="230">
        <v>0</v>
      </c>
      <c r="E10" s="231">
        <v>40973786.329999998</v>
      </c>
      <c r="J10" s="232"/>
    </row>
    <row r="11" spans="1:10" x14ac:dyDescent="0.25">
      <c r="A11" s="225">
        <v>4</v>
      </c>
      <c r="B11" s="229" t="s">
        <v>79</v>
      </c>
      <c r="C11" s="230">
        <v>0</v>
      </c>
      <c r="D11" s="230">
        <v>0</v>
      </c>
      <c r="E11" s="231">
        <v>0</v>
      </c>
      <c r="J11" s="232"/>
    </row>
    <row r="12" spans="1:10" x14ac:dyDescent="0.25">
      <c r="A12" s="225">
        <v>5</v>
      </c>
      <c r="B12" s="229" t="s">
        <v>80</v>
      </c>
      <c r="C12" s="230">
        <v>86340247.949999988</v>
      </c>
      <c r="D12" s="230">
        <v>0</v>
      </c>
      <c r="E12" s="231">
        <v>86340247.949999988</v>
      </c>
      <c r="J12" s="232"/>
    </row>
    <row r="13" spans="1:10" x14ac:dyDescent="0.25">
      <c r="A13" s="225">
        <v>6.1</v>
      </c>
      <c r="B13" s="233" t="s">
        <v>81</v>
      </c>
      <c r="C13" s="234">
        <v>896404218.8300004</v>
      </c>
      <c r="D13" s="230">
        <v>0</v>
      </c>
      <c r="E13" s="231">
        <v>896404218.8300004</v>
      </c>
      <c r="F13" s="235"/>
      <c r="G13" s="236"/>
      <c r="J13" s="232"/>
    </row>
    <row r="14" spans="1:10" x14ac:dyDescent="0.25">
      <c r="A14" s="225">
        <v>6.2</v>
      </c>
      <c r="B14" s="237" t="s">
        <v>82</v>
      </c>
      <c r="C14" s="234">
        <v>-58521252.090000138</v>
      </c>
      <c r="D14" s="230">
        <v>0</v>
      </c>
      <c r="E14" s="231">
        <v>-58521252.090000138</v>
      </c>
      <c r="G14" s="236"/>
      <c r="J14" s="232"/>
    </row>
    <row r="15" spans="1:10" x14ac:dyDescent="0.25">
      <c r="A15" s="225">
        <v>6</v>
      </c>
      <c r="B15" s="229" t="s">
        <v>83</v>
      </c>
      <c r="C15" s="230">
        <v>837882966.74000025</v>
      </c>
      <c r="D15" s="230">
        <v>0</v>
      </c>
      <c r="E15" s="231">
        <v>837882966.74000025</v>
      </c>
      <c r="G15" s="236"/>
      <c r="J15" s="232"/>
    </row>
    <row r="16" spans="1:10" x14ac:dyDescent="0.25">
      <c r="A16" s="225">
        <v>7</v>
      </c>
      <c r="B16" s="229" t="s">
        <v>84</v>
      </c>
      <c r="C16" s="230">
        <v>13029854.839999981</v>
      </c>
      <c r="D16" s="230">
        <v>0</v>
      </c>
      <c r="E16" s="231">
        <v>13029854.839999981</v>
      </c>
      <c r="G16" s="236"/>
      <c r="J16" s="232"/>
    </row>
    <row r="17" spans="1:11" x14ac:dyDescent="0.25">
      <c r="A17" s="225">
        <v>8</v>
      </c>
      <c r="B17" s="229" t="s">
        <v>85</v>
      </c>
      <c r="C17" s="230">
        <v>6139466.5700000189</v>
      </c>
      <c r="D17" s="230">
        <v>0</v>
      </c>
      <c r="E17" s="231">
        <v>6139466.5700000189</v>
      </c>
      <c r="F17" s="238"/>
      <c r="G17" s="236"/>
      <c r="J17" s="232"/>
      <c r="K17" s="239"/>
    </row>
    <row r="18" spans="1:11" x14ac:dyDescent="0.25">
      <c r="A18" s="225">
        <v>9</v>
      </c>
      <c r="B18" s="229" t="s">
        <v>86</v>
      </c>
      <c r="C18" s="230">
        <v>0</v>
      </c>
      <c r="D18" s="230">
        <v>0</v>
      </c>
      <c r="E18" s="231">
        <v>0</v>
      </c>
      <c r="G18" s="236"/>
      <c r="J18" s="232"/>
    </row>
    <row r="19" spans="1:11" x14ac:dyDescent="0.25">
      <c r="A19" s="225">
        <v>10</v>
      </c>
      <c r="B19" s="229" t="s">
        <v>87</v>
      </c>
      <c r="C19" s="230">
        <v>47928850.140000023</v>
      </c>
      <c r="D19" s="230">
        <v>23240049</v>
      </c>
      <c r="E19" s="231">
        <v>24688801.140000023</v>
      </c>
      <c r="G19" s="236"/>
      <c r="J19" s="232"/>
    </row>
    <row r="20" spans="1:11" x14ac:dyDescent="0.25">
      <c r="A20" s="225">
        <v>11</v>
      </c>
      <c r="B20" s="229" t="s">
        <v>88</v>
      </c>
      <c r="C20" s="230">
        <v>10379043.000999998</v>
      </c>
      <c r="D20" s="230">
        <v>0</v>
      </c>
      <c r="E20" s="231">
        <v>10379043.000999998</v>
      </c>
      <c r="G20" s="236"/>
      <c r="J20" s="232"/>
    </row>
    <row r="21" spans="1:11" ht="26.25" thickBot="1" x14ac:dyDescent="0.3">
      <c r="A21" s="240"/>
      <c r="B21" s="241" t="s">
        <v>264</v>
      </c>
      <c r="C21" s="242">
        <f>SUM(C8:C12, C15:C20)</f>
        <v>1238462611.911</v>
      </c>
      <c r="D21" s="242">
        <f>SUM(D8:D12, D15:D20)</f>
        <v>23240049</v>
      </c>
      <c r="E21" s="243">
        <f>SUM(E8:E12, E15:E20)</f>
        <v>1215222562.911</v>
      </c>
      <c r="G21" s="236"/>
    </row>
    <row r="22" spans="1:11" x14ac:dyDescent="0.25">
      <c r="A22"/>
      <c r="C22"/>
      <c r="D22"/>
      <c r="E22" s="239"/>
      <c r="G22" s="236"/>
    </row>
    <row r="23" spans="1:11" x14ac:dyDescent="0.25">
      <c r="A23"/>
      <c r="B23" s="244"/>
      <c r="C23" s="245"/>
      <c r="D23"/>
      <c r="E23" s="235"/>
      <c r="G23" s="236"/>
    </row>
    <row r="24" spans="1:11" x14ac:dyDescent="0.25">
      <c r="F24" s="19"/>
      <c r="G24" s="19"/>
      <c r="H24" s="19"/>
      <c r="I24" s="19"/>
    </row>
    <row r="25" spans="1:11" s="19" customFormat="1" x14ac:dyDescent="0.25">
      <c r="B25" s="246"/>
      <c r="E25" s="247"/>
      <c r="F25"/>
      <c r="G25"/>
    </row>
    <row r="26" spans="1:11" s="19" customFormat="1" x14ac:dyDescent="0.25">
      <c r="B26" s="248"/>
      <c r="D26" s="249"/>
      <c r="F26"/>
      <c r="G26"/>
    </row>
    <row r="27" spans="1:11" s="19" customFormat="1" x14ac:dyDescent="0.25">
      <c r="B27" s="246"/>
      <c r="D27" s="249"/>
      <c r="F27"/>
      <c r="G27"/>
    </row>
    <row r="28" spans="1:11" s="19" customFormat="1" x14ac:dyDescent="0.25">
      <c r="B28" s="246"/>
      <c r="F28"/>
      <c r="G28"/>
    </row>
    <row r="29" spans="1:11" s="19" customFormat="1" x14ac:dyDescent="0.25">
      <c r="B29" s="246"/>
      <c r="F29"/>
      <c r="G29"/>
    </row>
    <row r="30" spans="1:11" s="19" customFormat="1" x14ac:dyDescent="0.25">
      <c r="B30" s="246"/>
      <c r="F30"/>
      <c r="G30"/>
    </row>
    <row r="31" spans="1:11" s="19" customFormat="1" x14ac:dyDescent="0.25">
      <c r="B31" s="246"/>
      <c r="F31"/>
      <c r="G31"/>
    </row>
    <row r="32" spans="1:11" s="19" customFormat="1" x14ac:dyDescent="0.25">
      <c r="B32" s="248"/>
      <c r="F32"/>
      <c r="G32"/>
    </row>
    <row r="33" spans="2:7" s="19" customFormat="1" x14ac:dyDescent="0.25">
      <c r="B33" s="248"/>
      <c r="F33"/>
      <c r="G33"/>
    </row>
    <row r="34" spans="2:7" s="19" customFormat="1" x14ac:dyDescent="0.25">
      <c r="B34" s="248"/>
      <c r="F34"/>
      <c r="G34"/>
    </row>
    <row r="35" spans="2:7" s="19" customFormat="1" x14ac:dyDescent="0.25">
      <c r="B35" s="248"/>
      <c r="F35"/>
      <c r="G35"/>
    </row>
    <row r="36" spans="2:7" s="19" customFormat="1" x14ac:dyDescent="0.25">
      <c r="B36" s="248"/>
      <c r="F36"/>
      <c r="G36"/>
    </row>
    <row r="37" spans="2:7" s="19" customFormat="1" x14ac:dyDescent="0.25">
      <c r="B37" s="248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1" sqref="C1"/>
    </sheetView>
  </sheetViews>
  <sheetFormatPr defaultRowHeight="15" outlineLevelRow="1" x14ac:dyDescent="0.25"/>
  <cols>
    <col min="1" max="1" width="9.5703125" style="19" bestFit="1" customWidth="1"/>
    <col min="2" max="2" width="114.28515625" style="19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 x14ac:dyDescent="0.3">
      <c r="A1" s="20" t="s">
        <v>30</v>
      </c>
      <c r="B1" s="21" t="str">
        <f>Info!C2</f>
        <v>Terabank</v>
      </c>
    </row>
    <row r="2" spans="1:6" s="216" customFormat="1" ht="15.75" customHeight="1" x14ac:dyDescent="0.3">
      <c r="A2" s="216" t="s">
        <v>31</v>
      </c>
      <c r="B2" s="22">
        <v>44104</v>
      </c>
      <c r="C2"/>
      <c r="D2"/>
      <c r="E2"/>
      <c r="F2"/>
    </row>
    <row r="3" spans="1:6" s="216" customFormat="1" ht="15.75" customHeight="1" x14ac:dyDescent="0.3">
      <c r="C3"/>
      <c r="D3"/>
      <c r="E3"/>
      <c r="F3"/>
    </row>
    <row r="4" spans="1:6" s="216" customFormat="1" ht="16.5" thickBot="1" x14ac:dyDescent="0.35">
      <c r="A4" s="250" t="s">
        <v>265</v>
      </c>
      <c r="B4" s="251" t="s">
        <v>266</v>
      </c>
      <c r="C4" s="252" t="s">
        <v>69</v>
      </c>
      <c r="D4"/>
      <c r="E4"/>
      <c r="F4"/>
    </row>
    <row r="5" spans="1:6" x14ac:dyDescent="0.25">
      <c r="A5" s="253">
        <v>1</v>
      </c>
      <c r="B5" s="254" t="s">
        <v>267</v>
      </c>
      <c r="C5" s="255">
        <f>'7. LI1'!E21</f>
        <v>1215222562.911</v>
      </c>
    </row>
    <row r="6" spans="1:6" s="14" customFormat="1" x14ac:dyDescent="0.25">
      <c r="A6" s="256">
        <v>2.1</v>
      </c>
      <c r="B6" s="257" t="s">
        <v>268</v>
      </c>
      <c r="C6" s="258">
        <v>69726144.659999952</v>
      </c>
      <c r="D6" s="259"/>
    </row>
    <row r="7" spans="1:6" s="264" customFormat="1" outlineLevel="1" x14ac:dyDescent="0.25">
      <c r="A7" s="260">
        <v>2.2000000000000002</v>
      </c>
      <c r="B7" s="261" t="s">
        <v>269</v>
      </c>
      <c r="C7" s="262">
        <v>77338848</v>
      </c>
      <c r="D7" s="263"/>
    </row>
    <row r="8" spans="1:6" s="264" customFormat="1" ht="26.25" x14ac:dyDescent="0.25">
      <c r="A8" s="260">
        <v>3</v>
      </c>
      <c r="B8" s="265" t="s">
        <v>270</v>
      </c>
      <c r="C8" s="266">
        <f>SUM(C5:C7)</f>
        <v>1362287555.5709999</v>
      </c>
      <c r="D8" s="263"/>
    </row>
    <row r="9" spans="1:6" s="14" customFormat="1" x14ac:dyDescent="0.25">
      <c r="A9" s="256">
        <v>4</v>
      </c>
      <c r="B9" s="267" t="s">
        <v>271</v>
      </c>
      <c r="C9" s="268">
        <v>14175492.860000106</v>
      </c>
      <c r="D9" s="259"/>
    </row>
    <row r="10" spans="1:6" s="264" customFormat="1" outlineLevel="1" x14ac:dyDescent="0.25">
      <c r="A10" s="260">
        <v>5.0999999999999996</v>
      </c>
      <c r="B10" s="261" t="s">
        <v>272</v>
      </c>
      <c r="C10" s="262">
        <v>-32471558.880999953</v>
      </c>
    </row>
    <row r="11" spans="1:6" s="264" customFormat="1" outlineLevel="1" x14ac:dyDescent="0.25">
      <c r="A11" s="260">
        <v>5.2</v>
      </c>
      <c r="B11" s="261" t="s">
        <v>273</v>
      </c>
      <c r="C11" s="262">
        <v>-75792071.040000007</v>
      </c>
    </row>
    <row r="12" spans="1:6" s="264" customFormat="1" x14ac:dyDescent="0.25">
      <c r="A12" s="260">
        <v>6</v>
      </c>
      <c r="B12" s="269" t="s">
        <v>274</v>
      </c>
      <c r="C12" s="262">
        <v>10328082.6</v>
      </c>
    </row>
    <row r="13" spans="1:6" s="264" customFormat="1" ht="15.75" thickBot="1" x14ac:dyDescent="0.3">
      <c r="A13" s="270">
        <v>7</v>
      </c>
      <c r="B13" s="271" t="s">
        <v>275</v>
      </c>
      <c r="C13" s="272">
        <f>SUM(C8:C12)</f>
        <v>1278527501.1099999</v>
      </c>
      <c r="D13" s="263"/>
    </row>
    <row r="14" spans="1:6" x14ac:dyDescent="0.25">
      <c r="C14" s="273"/>
      <c r="D14" s="235"/>
      <c r="E14" s="235"/>
    </row>
    <row r="15" spans="1:6" ht="26.25" x14ac:dyDescent="0.25">
      <c r="B15" s="196" t="s">
        <v>276</v>
      </c>
      <c r="D15" s="239"/>
    </row>
    <row r="16" spans="1:6" x14ac:dyDescent="0.25">
      <c r="C16" s="235"/>
      <c r="D16" s="239"/>
    </row>
    <row r="17" spans="2:9" s="19" customFormat="1" x14ac:dyDescent="0.25">
      <c r="B17" s="274"/>
      <c r="C17"/>
      <c r="D17"/>
      <c r="E17"/>
      <c r="F17"/>
      <c r="G17"/>
      <c r="H17"/>
      <c r="I17"/>
    </row>
    <row r="18" spans="2:9" s="19" customFormat="1" x14ac:dyDescent="0.25">
      <c r="B18" s="274"/>
      <c r="C18"/>
      <c r="D18"/>
      <c r="E18"/>
      <c r="F18"/>
      <c r="G18"/>
      <c r="H18"/>
      <c r="I18"/>
    </row>
    <row r="19" spans="2:9" s="19" customFormat="1" x14ac:dyDescent="0.25">
      <c r="B19" s="248"/>
      <c r="C19" s="239"/>
      <c r="D19" s="235"/>
      <c r="E19"/>
      <c r="F19"/>
      <c r="G19"/>
      <c r="H19"/>
      <c r="I19"/>
    </row>
    <row r="20" spans="2:9" s="19" customFormat="1" x14ac:dyDescent="0.25">
      <c r="B20" s="246"/>
      <c r="C20"/>
      <c r="D20"/>
      <c r="E20"/>
      <c r="F20"/>
      <c r="G20"/>
      <c r="H20"/>
      <c r="I20"/>
    </row>
    <row r="21" spans="2:9" s="19" customFormat="1" x14ac:dyDescent="0.25">
      <c r="B21" s="248"/>
      <c r="C21" s="236"/>
      <c r="D21"/>
      <c r="E21"/>
      <c r="F21"/>
      <c r="G21"/>
      <c r="H21"/>
      <c r="I21"/>
    </row>
    <row r="22" spans="2:9" s="19" customFormat="1" x14ac:dyDescent="0.25">
      <c r="B22" s="246"/>
      <c r="C22" s="236"/>
      <c r="D22"/>
      <c r="E22"/>
      <c r="F22"/>
      <c r="G22"/>
      <c r="H22"/>
      <c r="I22"/>
    </row>
    <row r="23" spans="2:9" s="19" customFormat="1" x14ac:dyDescent="0.25">
      <c r="B23" s="246"/>
      <c r="C23"/>
      <c r="D23"/>
      <c r="E23"/>
      <c r="F23"/>
      <c r="G23"/>
      <c r="H23"/>
      <c r="I23"/>
    </row>
    <row r="24" spans="2:9" s="19" customFormat="1" x14ac:dyDescent="0.25">
      <c r="B24" s="246"/>
      <c r="C24"/>
      <c r="D24"/>
      <c r="E24"/>
      <c r="F24"/>
      <c r="G24"/>
      <c r="H24"/>
      <c r="I24"/>
    </row>
    <row r="25" spans="2:9" s="19" customFormat="1" x14ac:dyDescent="0.25">
      <c r="B25" s="246"/>
      <c r="C25"/>
      <c r="D25"/>
      <c r="E25"/>
      <c r="F25"/>
      <c r="G25"/>
      <c r="H25"/>
      <c r="I25"/>
    </row>
    <row r="26" spans="2:9" s="19" customFormat="1" x14ac:dyDescent="0.25">
      <c r="B26" s="246"/>
      <c r="C26"/>
      <c r="D26"/>
      <c r="E26"/>
      <c r="F26"/>
      <c r="G26"/>
      <c r="H26"/>
      <c r="I26"/>
    </row>
    <row r="27" spans="2:9" s="19" customFormat="1" x14ac:dyDescent="0.25">
      <c r="B27" s="248"/>
      <c r="C27"/>
      <c r="D27"/>
      <c r="E27"/>
      <c r="F27"/>
      <c r="G27"/>
      <c r="H27"/>
      <c r="I27"/>
    </row>
    <row r="28" spans="2:9" s="19" customFormat="1" x14ac:dyDescent="0.25">
      <c r="B28" s="248"/>
      <c r="C28"/>
      <c r="D28"/>
      <c r="E28"/>
      <c r="F28"/>
      <c r="G28"/>
      <c r="H28"/>
      <c r="I28"/>
    </row>
    <row r="29" spans="2:9" s="19" customFormat="1" x14ac:dyDescent="0.25">
      <c r="B29" s="248"/>
      <c r="C29"/>
      <c r="D29"/>
      <c r="E29"/>
      <c r="F29"/>
      <c r="G29"/>
      <c r="H29"/>
      <c r="I29"/>
    </row>
    <row r="30" spans="2:9" s="19" customFormat="1" x14ac:dyDescent="0.25">
      <c r="B30" s="248"/>
      <c r="C30"/>
      <c r="D30"/>
      <c r="E30"/>
      <c r="F30"/>
      <c r="G30"/>
      <c r="H30"/>
      <c r="I30"/>
    </row>
    <row r="31" spans="2:9" s="19" customFormat="1" x14ac:dyDescent="0.25">
      <c r="B31" s="248"/>
      <c r="C31"/>
      <c r="D31"/>
      <c r="E31"/>
      <c r="F31"/>
      <c r="G31"/>
      <c r="H31"/>
      <c r="I31"/>
    </row>
    <row r="32" spans="2:9" s="19" customFormat="1" x14ac:dyDescent="0.25">
      <c r="B32" s="248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D6maD5j7260M1DJAgJebhepCf9K0IBCq4tOLIPNv3Uc=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NF0x5t0UEMwmN+eYQTnRmDJNoO7Q+8N3ZISUDI1QGGs=</DigestValue>
    </Reference>
  </SignedInfo>
  <SignatureValue>LKR3Bw3tYUrT+F2XWNsxacjTIyv3bvmLXfNqcRmhck0juG32P4DR0/Yh+8Evj9rxWw5zTxwUxLbp
PzYV3nDiTeQ4qbQEwBJVGw3i94aJ39WCnVkBTBjsNBUbbp05A3lWB0q9EMjCmYSReFvCXRXXiEJd
mjBiaq5DI7zK7mAUe+e8vffmIiHS4DgR3hwJhdFDZyVJ+mFDVL5FtVS88qqdD/5/83xA7q8Fm+Fw
UOAQGcZKgLrUYCI5g/ETkd+T5YCEtDL5QLS5uQhEEuh+iSrSr9gY2RObS02akUn77ovY1jnIc/WA
rGFCxBLVKvzKBX+prcVWeLmkufdj89xo1hjipw==</SignatureValue>
  <KeyInfo>
    <X509Data>
      <X509Certificate>MIIGOjCCBSKgAwIBAgIKbUnumwACAAGmOzANBgkqhkiG9w0BAQsFADBKMRIwEAYKCZImiZPyLGQBGRYCZ2UxEzARBgoJkiaJk/IsZAEZFgNuYmcxHzAdBgNVBAMTFk5CRyBDbGFzcyAyIElOVCBTdWIgQ0EwHhcNMjAwOTEwMTQzOTIzWhcNMjExMjIyMDk0NjU2WjA4MRUwEwYDVQQKEwxKU0MgVGVyYWJhbmsxHzAdBgNVBAMTFkJLUyAtIE5hdGlhIEJlbmFzaHZpbGkwggEiMA0GCSqGSIb3DQEBAQUAA4IBDwAwggEKAoIBAQDbdxwykj9wI77B3YONxgb5MCFLumccgTJMKl3OrIu4Fi6aswhdQIc83yPw+gDhb1IJXrbk+WOpKkeOxxTn6wq9MDw5O+pjLscDhxYwYLJbi1J78VUFZSxvsNmB15kdFkVphkFCKVXwPRhJWUS3PE5zeMTwBhAf5JbOLf1rUQpiFwg1wbCTbi0q8LkSQAIbT1ajr9GdgI8WAuTk93Nrmtw7qrh8h5UZyzcaCHAEj8iMihF4+8kJRyQeBgh6/2Bgb3u9ZbEl4S2VyNn/nSoqjouE4Xa1RZllMrunBrd8gCoZcvmo/ifGSYHEiZRVqYpzsrZalStvZEmJ+dKJ1QLmxKphAgMBAAGjggMyMIIDLjA8BgkrBgEEAYI3FQcELzAtBiUrBgEEAYI3FQjmsmCDjfVEhoGZCYO4oUqDvoRxBIPEkTOEg4hdAgFkAgEjMB0GA1UdJQQWMBQGCCsGAQUFBwMCBggrBgEFBQcDBDALBgNVHQ8EBAMCB4AwJwYJKwYBBAGCNxUKBBowGDAKBggrBgEFBQcDAjAKBggrBgEFBQcDBDAdBgNVHQ4EFgQUw6UJLkVlikb0S7C+rrSMVvVRoL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p/6IhmdjEoynI8H644romT3wDI6UkO4cWdnA22XA/TAlCFaC5VBi4oaSKkjEkTUxgawm4KvG5fi8GobKIiqA/m92t5R3rgO92p367E8+oxkincS2ONtqgSTbKhwD0wUanx6VCE74UtSUu/uiNELV0R+aCpY6Drtjx4iYTYqvQg2veK4DTcXbumTzHl/yQBSOZPGOctvB27zefqsdey9eaQG8sAsakGZIWGehex423MokHFwAP9b+9udYI83doYkXwLA4Q7OQ8M9d9mQX3AmSAs27GCQNfe8/hldRtxv2XrDTTjy6Jdt05yEHc1U1jsY+lJyT1VMi75vQBZkigxQ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JBS3Otp+jjnRI9V2NX+crz6L8vrFTDcwTrCLvN433ZE=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VdkBrAfr1yBvzY7oAAWQtBjDxVd5G0fZ2y8TEf4Nj/c=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UxcELa1YPVEKMdSvzHuetpr9jmyIjjmc+2bCSCDJwAM=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sharedStrings.xml?ContentType=application/vnd.openxmlformats-officedocument.spreadsheetml.sharedStrings+xml">
        <DigestMethod Algorithm="http://www.w3.org/2001/04/xmlenc#sha256"/>
        <DigestValue>y3nZs0lHvllO7Iul4ctBgU7oLvz7pBzqTM8A8bvmAQ0=</DigestValue>
      </Reference>
      <Reference URI="/xl/styles.xml?ContentType=application/vnd.openxmlformats-officedocument.spreadsheetml.styles+xml">
        <DigestMethod Algorithm="http://www.w3.org/2001/04/xmlenc#sha256"/>
        <DigestValue>l5IS/DxyM+E23rJa0sQJgN6PxxTn9r6OZtpECTeOPu0=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HuWhUoCSFrYkI0UY+H/cpodGRAm3bky5dmE+KyvZU08=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yKE8Dko9doisfikAh+FOE+GKbUul9yN9ZVkeyaDu2GE=</DigestValue>
      </Reference>
      <Reference URI="/xl/worksheets/sheet10.xml?ContentType=application/vnd.openxmlformats-officedocument.spreadsheetml.worksheet+xml">
        <DigestMethod Algorithm="http://www.w3.org/2001/04/xmlenc#sha256"/>
        <DigestValue>3VCcj8m8BvAkhc5NMVxF9o37DhrNskimi6KevocF7po=</DigestValue>
      </Reference>
      <Reference URI="/xl/worksheets/sheet11.xml?ContentType=application/vnd.openxmlformats-officedocument.spreadsheetml.worksheet+xml">
        <DigestMethod Algorithm="http://www.w3.org/2001/04/xmlenc#sha256"/>
        <DigestValue>xGDnEpZ8r71VcJP32Y8Q5aVYKn0GRQMHqOmYEGujw+0=</DigestValue>
      </Reference>
      <Reference URI="/xl/worksheets/sheet12.xml?ContentType=application/vnd.openxmlformats-officedocument.spreadsheetml.worksheet+xml">
        <DigestMethod Algorithm="http://www.w3.org/2001/04/xmlenc#sha256"/>
        <DigestValue>OaSJDt6JZtCI7V3jfTCH+lh4ljTdZhS9NkUqPYeftmA=</DigestValue>
      </Reference>
      <Reference URI="/xl/worksheets/sheet13.xml?ContentType=application/vnd.openxmlformats-officedocument.spreadsheetml.worksheet+xml">
        <DigestMethod Algorithm="http://www.w3.org/2001/04/xmlenc#sha256"/>
        <DigestValue>ZEi3ttyVzlYAT9WY0cj4Y9r1uYHVLN5r1YFFHFuQ6dk=</DigestValue>
      </Reference>
      <Reference URI="/xl/worksheets/sheet14.xml?ContentType=application/vnd.openxmlformats-officedocument.spreadsheetml.worksheet+xml">
        <DigestMethod Algorithm="http://www.w3.org/2001/04/xmlenc#sha256"/>
        <DigestValue>mcERCSaQeg9zgL67uLKQ34km6ylBQy5GSov3l/PHxXU=</DigestValue>
      </Reference>
      <Reference URI="/xl/worksheets/sheet15.xml?ContentType=application/vnd.openxmlformats-officedocument.spreadsheetml.worksheet+xml">
        <DigestMethod Algorithm="http://www.w3.org/2001/04/xmlenc#sha256"/>
        <DigestValue>YDwHzZUCvFFWdbEDrfYAuFSxdNzV4iPMYV5RnF1MJfk=</DigestValue>
      </Reference>
      <Reference URI="/xl/worksheets/sheet16.xml?ContentType=application/vnd.openxmlformats-officedocument.spreadsheetml.worksheet+xml">
        <DigestMethod Algorithm="http://www.w3.org/2001/04/xmlenc#sha256"/>
        <DigestValue>9z9MQ70XiuL5plUeBkGbmazjngwkT43nGf2x/gMd5G8=</DigestValue>
      </Reference>
      <Reference URI="/xl/worksheets/sheet17.xml?ContentType=application/vnd.openxmlformats-officedocument.spreadsheetml.worksheet+xml">
        <DigestMethod Algorithm="http://www.w3.org/2001/04/xmlenc#sha256"/>
        <DigestValue>ardpvoiO9Wb+g4/7zO3p7SQsMBplbQ8KyHcpo8RCb/Y=</DigestValue>
      </Reference>
      <Reference URI="/xl/worksheets/sheet18.xml?ContentType=application/vnd.openxmlformats-officedocument.spreadsheetml.worksheet+xml">
        <DigestMethod Algorithm="http://www.w3.org/2001/04/xmlenc#sha256"/>
        <DigestValue>ewZB+znt7Pa6fKnTgOx5FbpyEvpbNSuilGUhaxeTY3I=</DigestValue>
      </Reference>
      <Reference URI="/xl/worksheets/sheet2.xml?ContentType=application/vnd.openxmlformats-officedocument.spreadsheetml.worksheet+xml">
        <DigestMethod Algorithm="http://www.w3.org/2001/04/xmlenc#sha256"/>
        <DigestValue>6uY76PeCXtIAu4SlYtfyo8lpMHOZDuJpjq5tcfttNlQ=</DigestValue>
      </Reference>
      <Reference URI="/xl/worksheets/sheet3.xml?ContentType=application/vnd.openxmlformats-officedocument.spreadsheetml.worksheet+xml">
        <DigestMethod Algorithm="http://www.w3.org/2001/04/xmlenc#sha256"/>
        <DigestValue>JxH4mjMzNbfKbV9olRc3Jl2Me1iJLxzkDVKLwKBxFco=</DigestValue>
      </Reference>
      <Reference URI="/xl/worksheets/sheet4.xml?ContentType=application/vnd.openxmlformats-officedocument.spreadsheetml.worksheet+xml">
        <DigestMethod Algorithm="http://www.w3.org/2001/04/xmlenc#sha256"/>
        <DigestValue>jxB3QmJGjFIHQqLr9Yh8KYWa201x3mqMcQ43nbC44a4=</DigestValue>
      </Reference>
      <Reference URI="/xl/worksheets/sheet5.xml?ContentType=application/vnd.openxmlformats-officedocument.spreadsheetml.worksheet+xml">
        <DigestMethod Algorithm="http://www.w3.org/2001/04/xmlenc#sha256"/>
        <DigestValue>6rXgitKsrpA4LV0h+6NRQ9S/yooa2Quo9QIExEndwBY=</DigestValue>
      </Reference>
      <Reference URI="/xl/worksheets/sheet6.xml?ContentType=application/vnd.openxmlformats-officedocument.spreadsheetml.worksheet+xml">
        <DigestMethod Algorithm="http://www.w3.org/2001/04/xmlenc#sha256"/>
        <DigestValue>P27hCmB9P+45MxiGC63UeezTsR69JrmmEluyBXh0uNc=</DigestValue>
      </Reference>
      <Reference URI="/xl/worksheets/sheet7.xml?ContentType=application/vnd.openxmlformats-officedocument.spreadsheetml.worksheet+xml">
        <DigestMethod Algorithm="http://www.w3.org/2001/04/xmlenc#sha256"/>
        <DigestValue>gE/NxuZkE9FlVneVF6HwxML1O66SWpLNdvw7sBMgM28=</DigestValue>
      </Reference>
      <Reference URI="/xl/worksheets/sheet8.xml?ContentType=application/vnd.openxmlformats-officedocument.spreadsheetml.worksheet+xml">
        <DigestMethod Algorithm="http://www.w3.org/2001/04/xmlenc#sha256"/>
        <DigestValue>/TstfTP5eWC6HRLzxFhO8A5lgiXp/kZUsJsJg5+PZ6M=</DigestValue>
      </Reference>
      <Reference URI="/xl/worksheets/sheet9.xml?ContentType=application/vnd.openxmlformats-officedocument.spreadsheetml.worksheet+xml">
        <DigestMethod Algorithm="http://www.w3.org/2001/04/xmlenc#sha256"/>
        <DigestValue>Knq4OVOcsJYhJf65b7XF0MX82MTOt48VlfKf+0kUK1M=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2020-10-30T13:01:15Z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2020-10-30T13:01:15Z</xd:SigningTime>
          <xd:SigningCertificate>
            <xd:Cert>
              <xd:CertDigest>
                <DigestMethod Algorithm="http://www.w3.org/2001/04/xmlenc#sha256"/>
                <DigestValue>vi7OIC/UgzSg1azrOTla26HMWT2jdyeAkTAZwJ3/Y/E=</DigestValue>
              </xd:CertDigest>
              <xd:IssuerSerial>
                <X509IssuerName>CN=NBG Class 2 INT Sub CA, DC=nbg, DC=ge</X509IssuerName>
                <X509SerialNumber>516101752286183132603963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SD8/r9FSl45S2mqLSqOXYYnerXZbI9psZUzg9mYKeZM=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etrjwvXXgoWpFxHss395cNM6nvgkUh+3LK9FzBpkqss=</DigestValue>
    </Reference>
  </SignedInfo>
  <SignatureValue>xisozZn9HSFjbGeiFh+IgVyECkHxVL2GJMdNkuHBMflOjalmDDODQNykTr62wCLD5mEz8q1lqyTN
Xxj2SKc2/ZyQWUaBR0zlarprMpTlC4k/9gJyjwI1jzz+eTV5NycKCYq2OshbVuFeBrGmoseTMPEQ
4czuSDvD1Ao3a05Ol0C5KmYR2VeYciio8jr0ksRpYCJE2QCOpAIVtSt8YV6cTZn56IMGUOJX02iH
bJcQw7UezJpFVbK5Khott4fqFIYLHCN51JJDdTVKJKuMTlMbB+khCqEXKjz/UOJF1GWjUcwIjLHG
mYuXdZ+ymrmae2mVpR5O1Ks0dom+Tb47lhft6Q==</SignatureValue>
  <KeyInfo>
    <X509Data>
      <X509Certificate>MIIGNzCCBR+gAwIBAgIKciOLlQACAAEQSjANBgkqhkiG9w0BAQsFADBKMRIwEAYKCZImiZPyLGQBGRYCZ2UxEzARBgoJkiaJk/IsZAEZFgNuYmcxHzAdBgNVBAMTFk5CRyBDbGFzcyAyIElOVCBTdWIgQ0EwHhcNMTkwMjI2MTMzODA3WhcNMjEwMjI1MTMzODA3WjA1MRUwEwYDVQQKEwxKU0MgVGVyYWJhbmsxHDAaBgNVBAMTE0JLUyAtIFNvcGhpZSBKdWdlbGkwggEiMA0GCSqGSIb3DQEBAQUAA4IBDwAwggEKAoIBAQDohH+d9PVu7GNwEsMQcCfY8Ku9uM0WhDFo9bTUfeJ4W1DOL+pND5rrR5lWnlesTj4JNLny2wtzOrNJbkMu11LjyXMr+nNHuwyNy9s9PxJmWFnR1nicJjZ9i4kCZijtKb9zkVEkG2TIYPLBwUvbfDTT+GzOfTbax3XwNGZrawZ1V35e8tZmQdDsf/E/nWkToufTsXwt68+Joie1ViQexFJ8ahciAqlipOZVFs7z8noB9u9iKr0RN/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/aUU73ZKLJDH9g3mCFejppY/Wm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X3ZE4t4Hhssl6PTbEYkwnOTjqIa+JaqvKsiSy6wtmfsSFAC/xhAFB9qZXQqWP17uHsck5Sav6gZJYPA0Q5771/DomIG1AwRVpO/RSLHVJPivlP46EU8TFntI2PFZ+IvFZLTfNJ5K7ndjBegfVop2ridRYb99Itra/DckTBKRFy8wzrwkf9D58U08W7WhgpwgeTXmF71fp9c14f89Dfs3TuqEzie9vKArX32lD8P6B29CUgcjsQHtTbBalKSrMpezjNgnb3kEjQbDBGlRAnsS8Di5x8I4W7PQBmqvjhJcgyX+Y3SXXl+alOHaIqJ6/VI1H5YVMLNNvxJ46oGWN3w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JBS3Otp+jjnRI9V2NX+crz6L8vrFTDcwTrCLvN433ZE=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VdkBrAfr1yBvzY7oAAWQtBjDxVd5G0fZ2y8TEf4Nj/c=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UxcELa1YPVEKMdSvzHuetpr9jmyIjjmc+2bCSCDJwAM=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wXVARum644vK3BKRqRfTkuAB6U/W/k9bFFtMUhiA1+U=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JjrlEZe4ByiM1kFsJ4jxGGeCzO8xsdlZsbA9xU7gPdA=</DigestValue>
      </Reference>
      <Reference URI="/xl/sharedStrings.xml?ContentType=application/vnd.openxmlformats-officedocument.spreadsheetml.sharedStrings+xml">
        <DigestMethod Algorithm="http://www.w3.org/2001/04/xmlenc#sha256"/>
        <DigestValue>y3nZs0lHvllO7Iul4ctBgU7oLvz7pBzqTM8A8bvmAQ0=</DigestValue>
      </Reference>
      <Reference URI="/xl/styles.xml?ContentType=application/vnd.openxmlformats-officedocument.spreadsheetml.styles+xml">
        <DigestMethod Algorithm="http://www.w3.org/2001/04/xmlenc#sha256"/>
        <DigestValue>l5IS/DxyM+E23rJa0sQJgN6PxxTn9r6OZtpECTeOPu0=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HuWhUoCSFrYkI0UY+H/cpodGRAm3bky5dmE+KyvZU08=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yKE8Dko9doisfikAh+FOE+GKbUul9yN9ZVkeyaDu2GE=</DigestValue>
      </Reference>
      <Reference URI="/xl/worksheets/sheet10.xml?ContentType=application/vnd.openxmlformats-officedocument.spreadsheetml.worksheet+xml">
        <DigestMethod Algorithm="http://www.w3.org/2001/04/xmlenc#sha256"/>
        <DigestValue>3VCcj8m8BvAkhc5NMVxF9o37DhrNskimi6KevocF7po=</DigestValue>
      </Reference>
      <Reference URI="/xl/worksheets/sheet11.xml?ContentType=application/vnd.openxmlformats-officedocument.spreadsheetml.worksheet+xml">
        <DigestMethod Algorithm="http://www.w3.org/2001/04/xmlenc#sha256"/>
        <DigestValue>xGDnEpZ8r71VcJP32Y8Q5aVYKn0GRQMHqOmYEGujw+0=</DigestValue>
      </Reference>
      <Reference URI="/xl/worksheets/sheet12.xml?ContentType=application/vnd.openxmlformats-officedocument.spreadsheetml.worksheet+xml">
        <DigestMethod Algorithm="http://www.w3.org/2001/04/xmlenc#sha256"/>
        <DigestValue>OaSJDt6JZtCI7V3jfTCH+lh4ljTdZhS9NkUqPYeftmA=</DigestValue>
      </Reference>
      <Reference URI="/xl/worksheets/sheet13.xml?ContentType=application/vnd.openxmlformats-officedocument.spreadsheetml.worksheet+xml">
        <DigestMethod Algorithm="http://www.w3.org/2001/04/xmlenc#sha256"/>
        <DigestValue>ZEi3ttyVzlYAT9WY0cj4Y9r1uYHVLN5r1YFFHFuQ6dk=</DigestValue>
      </Reference>
      <Reference URI="/xl/worksheets/sheet14.xml?ContentType=application/vnd.openxmlformats-officedocument.spreadsheetml.worksheet+xml">
        <DigestMethod Algorithm="http://www.w3.org/2001/04/xmlenc#sha256"/>
        <DigestValue>mcERCSaQeg9zgL67uLKQ34km6ylBQy5GSov3l/PHxXU=</DigestValue>
      </Reference>
      <Reference URI="/xl/worksheets/sheet15.xml?ContentType=application/vnd.openxmlformats-officedocument.spreadsheetml.worksheet+xml">
        <DigestMethod Algorithm="http://www.w3.org/2001/04/xmlenc#sha256"/>
        <DigestValue>YDwHzZUCvFFWdbEDrfYAuFSxdNzV4iPMYV5RnF1MJfk=</DigestValue>
      </Reference>
      <Reference URI="/xl/worksheets/sheet16.xml?ContentType=application/vnd.openxmlformats-officedocument.spreadsheetml.worksheet+xml">
        <DigestMethod Algorithm="http://www.w3.org/2001/04/xmlenc#sha256"/>
        <DigestValue>9z9MQ70XiuL5plUeBkGbmazjngwkT43nGf2x/gMd5G8=</DigestValue>
      </Reference>
      <Reference URI="/xl/worksheets/sheet17.xml?ContentType=application/vnd.openxmlformats-officedocument.spreadsheetml.worksheet+xml">
        <DigestMethod Algorithm="http://www.w3.org/2001/04/xmlenc#sha256"/>
        <DigestValue>ardpvoiO9Wb+g4/7zO3p7SQsMBplbQ8KyHcpo8RCb/Y=</DigestValue>
      </Reference>
      <Reference URI="/xl/worksheets/sheet18.xml?ContentType=application/vnd.openxmlformats-officedocument.spreadsheetml.worksheet+xml">
        <DigestMethod Algorithm="http://www.w3.org/2001/04/xmlenc#sha256"/>
        <DigestValue>ewZB+znt7Pa6fKnTgOx5FbpyEvpbNSuilGUhaxeTY3I=</DigestValue>
      </Reference>
      <Reference URI="/xl/worksheets/sheet2.xml?ContentType=application/vnd.openxmlformats-officedocument.spreadsheetml.worksheet+xml">
        <DigestMethod Algorithm="http://www.w3.org/2001/04/xmlenc#sha256"/>
        <DigestValue>6uY76PeCXtIAu4SlYtfyo8lpMHOZDuJpjq5tcfttNlQ=</DigestValue>
      </Reference>
      <Reference URI="/xl/worksheets/sheet3.xml?ContentType=application/vnd.openxmlformats-officedocument.spreadsheetml.worksheet+xml">
        <DigestMethod Algorithm="http://www.w3.org/2001/04/xmlenc#sha256"/>
        <DigestValue>JxH4mjMzNbfKbV9olRc3Jl2Me1iJLxzkDVKLwKBxFco=</DigestValue>
      </Reference>
      <Reference URI="/xl/worksheets/sheet4.xml?ContentType=application/vnd.openxmlformats-officedocument.spreadsheetml.worksheet+xml">
        <DigestMethod Algorithm="http://www.w3.org/2001/04/xmlenc#sha256"/>
        <DigestValue>jxB3QmJGjFIHQqLr9Yh8KYWa201x3mqMcQ43nbC44a4=</DigestValue>
      </Reference>
      <Reference URI="/xl/worksheets/sheet5.xml?ContentType=application/vnd.openxmlformats-officedocument.spreadsheetml.worksheet+xml">
        <DigestMethod Algorithm="http://www.w3.org/2001/04/xmlenc#sha256"/>
        <DigestValue>6rXgitKsrpA4LV0h+6NRQ9S/yooa2Quo9QIExEndwBY=</DigestValue>
      </Reference>
      <Reference URI="/xl/worksheets/sheet6.xml?ContentType=application/vnd.openxmlformats-officedocument.spreadsheetml.worksheet+xml">
        <DigestMethod Algorithm="http://www.w3.org/2001/04/xmlenc#sha256"/>
        <DigestValue>P27hCmB9P+45MxiGC63UeezTsR69JrmmEluyBXh0uNc=</DigestValue>
      </Reference>
      <Reference URI="/xl/worksheets/sheet7.xml?ContentType=application/vnd.openxmlformats-officedocument.spreadsheetml.worksheet+xml">
        <DigestMethod Algorithm="http://www.w3.org/2001/04/xmlenc#sha256"/>
        <DigestValue>gE/NxuZkE9FlVneVF6HwxML1O66SWpLNdvw7sBMgM28=</DigestValue>
      </Reference>
      <Reference URI="/xl/worksheets/sheet8.xml?ContentType=application/vnd.openxmlformats-officedocument.spreadsheetml.worksheet+xml">
        <DigestMethod Algorithm="http://www.w3.org/2001/04/xmlenc#sha256"/>
        <DigestValue>/TstfTP5eWC6HRLzxFhO8A5lgiXp/kZUsJsJg5+PZ6M=</DigestValue>
      </Reference>
      <Reference URI="/xl/worksheets/sheet9.xml?ContentType=application/vnd.openxmlformats-officedocument.spreadsheetml.worksheet+xml">
        <DigestMethod Algorithm="http://www.w3.org/2001/04/xmlenc#sha256"/>
        <DigestValue>Knq4OVOcsJYhJf65b7XF0MX82MTOt48VlfKf+0kUK1M=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2020-10-30T13:01:56Z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2020-10-30T13:01:56Z</xd:SigningTime>
          <xd:SigningCertificate>
            <xd:Cert>
              <xd:CertDigest>
                <DigestMethod Algorithm="http://www.w3.org/2001/04/xmlenc#sha256"/>
                <DigestValue>VQYYDZ0JoHTN0GJ2qq1DwPUkycbicwdZJzjQx2KJdR8=</DigestValue>
              </xd:CertDigest>
              <xd:IssuerSerial>
                <X509IssuerName>CN=NBG Class 2 INT Sub CA, DC=nbg, DC=ge</X509IssuerName>
                <X509SerialNumber>539005473035070780543050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</vt:lpstr>
      <vt:lpstr>1. key ratios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9.1. Capital Requirements</vt:lpstr>
      <vt:lpstr>10. CC2</vt:lpstr>
      <vt:lpstr>11. CRWA</vt:lpstr>
      <vt:lpstr>12. CRM</vt:lpstr>
      <vt:lpstr>13. CRME</vt:lpstr>
      <vt:lpstr>14. LCR</vt:lpstr>
      <vt:lpstr>15. CCR</vt:lpstr>
      <vt:lpstr>15.1 LR</vt:lpstr>
      <vt:lpstr>Info!Print_Area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Revaz Gardavadze</dc:creator>
  <cp:lastModifiedBy>Natia Benashvili</cp:lastModifiedBy>
  <dcterms:created xsi:type="dcterms:W3CDTF">2020-10-30T11:27:30Z</dcterms:created>
  <dcterms:modified xsi:type="dcterms:W3CDTF">2020-10-30T13:01:03Z</dcterms:modified>
</cp:coreProperties>
</file>