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6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17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rv-03\FinanceDep\NBG\monthly reports\2020\06\Reports\"/>
    </mc:Choice>
  </mc:AlternateContent>
  <bookViews>
    <workbookView xWindow="0" yWindow="0" windowWidth="20490" windowHeight="7155"/>
  </bookViews>
  <sheets>
    <sheet name="Info" sheetId="1" r:id="rId1"/>
    <sheet name="1. key ratios" sheetId="2" r:id="rId2"/>
    <sheet name="2.RC" sheetId="3" r:id="rId3"/>
    <sheet name="3.PL" sheetId="4" r:id="rId4"/>
    <sheet name="4. Off-Balance" sheetId="5" r:id="rId5"/>
    <sheet name="5. RWA" sheetId="6" r:id="rId6"/>
    <sheet name="6. Administrators-shareholders" sheetId="7" r:id="rId7"/>
    <sheet name="7. LI1" sheetId="8" r:id="rId8"/>
    <sheet name="8. LI2" sheetId="9" r:id="rId9"/>
    <sheet name="9.Capital" sheetId="10" r:id="rId10"/>
    <sheet name="9.1. Capital Requirements" sheetId="11" r:id="rId11"/>
    <sheet name="10. CC2" sheetId="12" r:id="rId12"/>
    <sheet name="11. CRWA" sheetId="13" r:id="rId13"/>
    <sheet name="12. CRM" sheetId="14" r:id="rId14"/>
    <sheet name="13. CRME" sheetId="15" r:id="rId15"/>
    <sheet name="14. LCR" sheetId="16" r:id="rId16"/>
    <sheet name="15. CCR" sheetId="17" r:id="rId17"/>
    <sheet name="15.1 LR" sheetId="18" r:id="rId18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>#REF!</definedName>
    <definedName name="ACC_CRS">#REF!</definedName>
    <definedName name="ACC_DBS">#REF!</definedName>
    <definedName name="ACC_ISO">#REF!</definedName>
    <definedName name="ACC_SALDO">#REF!</definedName>
    <definedName name="acctype">[3]Validation!$C$8:$C$15</definedName>
    <definedName name="BS_BALACC">#REF!</definedName>
    <definedName name="BS_BALANCE">#REF!</definedName>
    <definedName name="BS_CR">#REF!</definedName>
    <definedName name="BS_CR_EQU">#REF!</definedName>
    <definedName name="BS_DB">#REF!</definedName>
    <definedName name="BS_DB_EQU">#REF!</definedName>
    <definedName name="BS_DT">#REF!</definedName>
    <definedName name="BS_ISO">#REF!</definedName>
    <definedName name="call">[3]Validation!$E$8:$E$9</definedName>
    <definedName name="Cities">[3]Sheet1!$C$1:$C$83</definedName>
    <definedName name="convert">[3]Validation!$F$8:$F$10</definedName>
    <definedName name="Countries">[3]Countries!$A$3:$A$259</definedName>
    <definedName name="currencies">'[3]Currency Codes'!$A$3:$A$166</definedName>
    <definedName name="CurrentDate">#REF!</definedName>
    <definedName name="Date" hidden="1">'[1]Appl (2)'!$B$2:$B$7200</definedName>
    <definedName name="date1">'[1]Appl (2)'!$C$2:$C$7200</definedName>
    <definedName name="dependency">[3]Validation!$B$8:$B$11</definedName>
    <definedName name="fintype">[3]Validation!$C$8:$C$12</definedName>
    <definedName name="L_FORMULAS_GEO">[4]ListSheet!$W$2:$W$15</definedName>
    <definedName name="LDtype">[3]Validation!$A$8:$A$13</definedName>
    <definedName name="NDtype">[3]Validation!$A$3:$A$4</definedName>
    <definedName name="_xlnm.Print_Area" localSheetId="0">Info!$A$1:$C$24</definedName>
    <definedName name="Sheet">[5]Sheet2!$H$5:$H$31</definedName>
    <definedName name="sub">[3]Validation!$D$8:$D$9</definedName>
    <definedName name="საკრედიტო">[5]Sheet2!$B$6:$B$8</definedName>
    <definedName name="ფაილი">[5]Sheet2!$B$2:$B$3</definedName>
    <definedName name="ცვლილება_კორექტირება_რეგულაციაში">[5]Sheet2!$K$5:$K$9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8" l="1"/>
  <c r="C26" i="18"/>
  <c r="C18" i="18"/>
  <c r="C8" i="18"/>
  <c r="C36" i="18" s="1"/>
  <c r="C38" i="18" s="1"/>
  <c r="B1" i="18"/>
  <c r="N20" i="17"/>
  <c r="N19" i="17"/>
  <c r="E19" i="17"/>
  <c r="N18" i="17"/>
  <c r="E18" i="17"/>
  <c r="N17" i="17"/>
  <c r="E17" i="17"/>
  <c r="N16" i="17"/>
  <c r="E16" i="17"/>
  <c r="N15" i="17"/>
  <c r="N14" i="17" s="1"/>
  <c r="N21" i="17" s="1"/>
  <c r="E15" i="17"/>
  <c r="M14" i="17"/>
  <c r="L14" i="17"/>
  <c r="K14" i="17"/>
  <c r="J14" i="17"/>
  <c r="I14" i="17"/>
  <c r="H14" i="17"/>
  <c r="G14" i="17"/>
  <c r="F14" i="17"/>
  <c r="E14" i="17"/>
  <c r="C14" i="17"/>
  <c r="C21" i="17" s="1"/>
  <c r="N13" i="17"/>
  <c r="N12" i="17"/>
  <c r="E12" i="17"/>
  <c r="N11" i="17"/>
  <c r="E11" i="17"/>
  <c r="N10" i="17"/>
  <c r="E10" i="17"/>
  <c r="N9" i="17"/>
  <c r="N7" i="17" s="1"/>
  <c r="E9" i="17"/>
  <c r="N8" i="17"/>
  <c r="E8" i="17"/>
  <c r="E7" i="17" s="1"/>
  <c r="M7" i="17"/>
  <c r="M21" i="17" s="1"/>
  <c r="L7" i="17"/>
  <c r="L21" i="17" s="1"/>
  <c r="K7" i="17"/>
  <c r="K21" i="17" s="1"/>
  <c r="J7" i="17"/>
  <c r="J21" i="17" s="1"/>
  <c r="I7" i="17"/>
  <c r="I21" i="17" s="1"/>
  <c r="H7" i="17"/>
  <c r="H21" i="17" s="1"/>
  <c r="G7" i="17"/>
  <c r="G21" i="17" s="1"/>
  <c r="F7" i="17"/>
  <c r="F21" i="17" s="1"/>
  <c r="C7" i="17"/>
  <c r="B1" i="17"/>
  <c r="K23" i="16"/>
  <c r="J23" i="16"/>
  <c r="I23" i="16"/>
  <c r="H23" i="16"/>
  <c r="G23" i="16"/>
  <c r="G25" i="16" s="1"/>
  <c r="F23" i="16"/>
  <c r="K21" i="16"/>
  <c r="J21" i="16"/>
  <c r="I21" i="16"/>
  <c r="I24" i="16" s="1"/>
  <c r="H21" i="16"/>
  <c r="G21" i="16"/>
  <c r="F21" i="16"/>
  <c r="E21" i="16"/>
  <c r="D21" i="16"/>
  <c r="C21" i="16"/>
  <c r="J16" i="16"/>
  <c r="J24" i="16" s="1"/>
  <c r="I16" i="16"/>
  <c r="G16" i="16"/>
  <c r="G24" i="16" s="1"/>
  <c r="F16" i="16"/>
  <c r="H16" i="16" s="1"/>
  <c r="H24" i="16" s="1"/>
  <c r="D16" i="16"/>
  <c r="C16" i="16"/>
  <c r="E16" i="16" s="1"/>
  <c r="B1" i="16"/>
  <c r="G22" i="15"/>
  <c r="H22" i="15" s="1"/>
  <c r="F22" i="15"/>
  <c r="E22" i="15"/>
  <c r="D22" i="15"/>
  <c r="C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B1" i="15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V20" i="14"/>
  <c r="V19" i="14"/>
  <c r="V18" i="14"/>
  <c r="V17" i="14"/>
  <c r="V16" i="14"/>
  <c r="V15" i="14"/>
  <c r="V14" i="14"/>
  <c r="V13" i="14"/>
  <c r="V12" i="14"/>
  <c r="V11" i="14"/>
  <c r="V10" i="14"/>
  <c r="V9" i="14"/>
  <c r="V8" i="14"/>
  <c r="V7" i="14"/>
  <c r="V21" i="14" s="1"/>
  <c r="B1" i="14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S21" i="13"/>
  <c r="S20" i="13"/>
  <c r="S19" i="13"/>
  <c r="S18" i="13"/>
  <c r="S17" i="13"/>
  <c r="S16" i="13"/>
  <c r="S15" i="13"/>
  <c r="S14" i="13"/>
  <c r="S13" i="13"/>
  <c r="S12" i="13"/>
  <c r="S11" i="13"/>
  <c r="S10" i="13"/>
  <c r="S9" i="13"/>
  <c r="S8" i="13"/>
  <c r="S22" i="13" s="1"/>
  <c r="B1" i="13"/>
  <c r="C41" i="12"/>
  <c r="C33" i="12"/>
  <c r="C15" i="12"/>
  <c r="C22" i="12" s="1"/>
  <c r="B1" i="12"/>
  <c r="C21" i="11"/>
  <c r="C20" i="11"/>
  <c r="C19" i="11"/>
  <c r="B1" i="11"/>
  <c r="C47" i="10"/>
  <c r="C43" i="10"/>
  <c r="C52" i="10" s="1"/>
  <c r="C35" i="10"/>
  <c r="C31" i="10"/>
  <c r="C30" i="10"/>
  <c r="C41" i="10" s="1"/>
  <c r="C12" i="10"/>
  <c r="C6" i="10"/>
  <c r="C28" i="10" s="1"/>
  <c r="B1" i="10"/>
  <c r="B1" i="9"/>
  <c r="E21" i="8"/>
  <c r="C5" i="9" s="1"/>
  <c r="C8" i="9" s="1"/>
  <c r="C13" i="9" s="1"/>
  <c r="D21" i="8"/>
  <c r="C21" i="8"/>
  <c r="B1" i="8"/>
  <c r="B1" i="7"/>
  <c r="D6" i="6"/>
  <c r="D13" i="6" s="1"/>
  <c r="C6" i="6"/>
  <c r="C13" i="6" s="1"/>
  <c r="B1" i="6"/>
  <c r="H53" i="5"/>
  <c r="E53" i="5"/>
  <c r="H52" i="5"/>
  <c r="E52" i="5"/>
  <c r="H51" i="5"/>
  <c r="E51" i="5"/>
  <c r="H50" i="5"/>
  <c r="E50" i="5"/>
  <c r="H49" i="5"/>
  <c r="E49" i="5"/>
  <c r="H48" i="5"/>
  <c r="E48" i="5"/>
  <c r="H47" i="5"/>
  <c r="E47" i="5"/>
  <c r="H46" i="5"/>
  <c r="E46" i="5"/>
  <c r="H45" i="5"/>
  <c r="E45" i="5"/>
  <c r="H44" i="5"/>
  <c r="E44" i="5"/>
  <c r="H43" i="5"/>
  <c r="E43" i="5"/>
  <c r="H42" i="5"/>
  <c r="E42" i="5"/>
  <c r="H41" i="5"/>
  <c r="E41" i="5"/>
  <c r="H40" i="5"/>
  <c r="E40" i="5"/>
  <c r="H39" i="5"/>
  <c r="E39" i="5"/>
  <c r="H38" i="5"/>
  <c r="E38" i="5"/>
  <c r="H37" i="5"/>
  <c r="E37" i="5"/>
  <c r="H36" i="5"/>
  <c r="E36" i="5"/>
  <c r="H35" i="5"/>
  <c r="E35" i="5"/>
  <c r="H34" i="5"/>
  <c r="E34" i="5"/>
  <c r="H33" i="5"/>
  <c r="E33" i="5"/>
  <c r="H32" i="5"/>
  <c r="E32" i="5"/>
  <c r="H31" i="5"/>
  <c r="E31" i="5"/>
  <c r="H30" i="5"/>
  <c r="E30" i="5"/>
  <c r="H29" i="5"/>
  <c r="E29" i="5"/>
  <c r="H28" i="5"/>
  <c r="E28" i="5"/>
  <c r="H27" i="5"/>
  <c r="E27" i="5"/>
  <c r="H26" i="5"/>
  <c r="E26" i="5"/>
  <c r="H25" i="5"/>
  <c r="E25" i="5"/>
  <c r="H24" i="5"/>
  <c r="E24" i="5"/>
  <c r="H23" i="5"/>
  <c r="E23" i="5"/>
  <c r="H22" i="5"/>
  <c r="E22" i="5"/>
  <c r="H21" i="5"/>
  <c r="E21" i="5"/>
  <c r="H20" i="5"/>
  <c r="E20" i="5"/>
  <c r="H19" i="5"/>
  <c r="E19" i="5"/>
  <c r="H18" i="5"/>
  <c r="E18" i="5"/>
  <c r="H17" i="5"/>
  <c r="E17" i="5"/>
  <c r="H16" i="5"/>
  <c r="E16" i="5"/>
  <c r="H15" i="5"/>
  <c r="E15" i="5"/>
  <c r="H14" i="5"/>
  <c r="E14" i="5"/>
  <c r="H13" i="5"/>
  <c r="E13" i="5"/>
  <c r="H12" i="5"/>
  <c r="E12" i="5"/>
  <c r="H11" i="5"/>
  <c r="E11" i="5"/>
  <c r="H10" i="5"/>
  <c r="E10" i="5"/>
  <c r="H9" i="5"/>
  <c r="E9" i="5"/>
  <c r="H8" i="5"/>
  <c r="E8" i="5"/>
  <c r="H7" i="5"/>
  <c r="E7" i="5"/>
  <c r="B1" i="5"/>
  <c r="H66" i="4"/>
  <c r="E66" i="4"/>
  <c r="H64" i="4"/>
  <c r="E64" i="4"/>
  <c r="H61" i="4"/>
  <c r="F61" i="4"/>
  <c r="C61" i="4"/>
  <c r="E61" i="4" s="1"/>
  <c r="H60" i="4"/>
  <c r="E60" i="4"/>
  <c r="H59" i="4"/>
  <c r="E59" i="4"/>
  <c r="H58" i="4"/>
  <c r="E58" i="4"/>
  <c r="G53" i="4"/>
  <c r="F53" i="4"/>
  <c r="H53" i="4" s="1"/>
  <c r="D53" i="4"/>
  <c r="C53" i="4"/>
  <c r="E53" i="4" s="1"/>
  <c r="H52" i="4"/>
  <c r="E52" i="4"/>
  <c r="H51" i="4"/>
  <c r="E51" i="4"/>
  <c r="H50" i="4"/>
  <c r="E50" i="4"/>
  <c r="H49" i="4"/>
  <c r="E49" i="4"/>
  <c r="H48" i="4"/>
  <c r="E48" i="4"/>
  <c r="H47" i="4"/>
  <c r="E47" i="4"/>
  <c r="D45" i="4"/>
  <c r="D54" i="4" s="1"/>
  <c r="H44" i="4"/>
  <c r="E44" i="4"/>
  <c r="H43" i="4"/>
  <c r="E43" i="4"/>
  <c r="H42" i="4"/>
  <c r="E42" i="4"/>
  <c r="H41" i="4"/>
  <c r="E41" i="4"/>
  <c r="H40" i="4"/>
  <c r="E40" i="4"/>
  <c r="H39" i="4"/>
  <c r="E39" i="4"/>
  <c r="H38" i="4"/>
  <c r="E38" i="4"/>
  <c r="H37" i="4"/>
  <c r="E37" i="4"/>
  <c r="H36" i="4"/>
  <c r="E36" i="4"/>
  <c r="H35" i="4"/>
  <c r="E35" i="4"/>
  <c r="G34" i="4"/>
  <c r="G45" i="4" s="1"/>
  <c r="G54" i="4" s="1"/>
  <c r="F34" i="4"/>
  <c r="F45" i="4" s="1"/>
  <c r="D34" i="4"/>
  <c r="C34" i="4"/>
  <c r="C45" i="4" s="1"/>
  <c r="G30" i="4"/>
  <c r="F30" i="4"/>
  <c r="H30" i="4" s="1"/>
  <c r="D30" i="4"/>
  <c r="C30" i="4"/>
  <c r="E30" i="4" s="1"/>
  <c r="H29" i="4"/>
  <c r="E29" i="4"/>
  <c r="H28" i="4"/>
  <c r="E28" i="4"/>
  <c r="H27" i="4"/>
  <c r="E27" i="4"/>
  <c r="H26" i="4"/>
  <c r="E26" i="4"/>
  <c r="H25" i="4"/>
  <c r="E25" i="4"/>
  <c r="H24" i="4"/>
  <c r="E24" i="4"/>
  <c r="D22" i="4"/>
  <c r="D31" i="4" s="1"/>
  <c r="H21" i="4"/>
  <c r="E21" i="4"/>
  <c r="H20" i="4"/>
  <c r="E20" i="4"/>
  <c r="H19" i="4"/>
  <c r="E19" i="4"/>
  <c r="H18" i="4"/>
  <c r="E18" i="4"/>
  <c r="H17" i="4"/>
  <c r="E17" i="4"/>
  <c r="H16" i="4"/>
  <c r="E16" i="4"/>
  <c r="H15" i="4"/>
  <c r="E15" i="4"/>
  <c r="H14" i="4"/>
  <c r="E14" i="4"/>
  <c r="H13" i="4"/>
  <c r="E13" i="4"/>
  <c r="H12" i="4"/>
  <c r="E12" i="4"/>
  <c r="H11" i="4"/>
  <c r="E11" i="4"/>
  <c r="H10" i="4"/>
  <c r="E10" i="4"/>
  <c r="G9" i="4"/>
  <c r="G22" i="4" s="1"/>
  <c r="G31" i="4" s="1"/>
  <c r="G56" i="4" s="1"/>
  <c r="G63" i="4" s="1"/>
  <c r="G65" i="4" s="1"/>
  <c r="G67" i="4" s="1"/>
  <c r="F9" i="4"/>
  <c r="F22" i="4" s="1"/>
  <c r="D9" i="4"/>
  <c r="C9" i="4"/>
  <c r="C22" i="4" s="1"/>
  <c r="H8" i="4"/>
  <c r="E8" i="4"/>
  <c r="B1" i="4"/>
  <c r="G41" i="3"/>
  <c r="C41" i="3"/>
  <c r="H40" i="3"/>
  <c r="E40" i="3"/>
  <c r="H39" i="3"/>
  <c r="E39" i="3"/>
  <c r="H38" i="3"/>
  <c r="E38" i="3"/>
  <c r="H37" i="3"/>
  <c r="E37" i="3"/>
  <c r="H36" i="3"/>
  <c r="E36" i="3"/>
  <c r="H35" i="3"/>
  <c r="E35" i="3"/>
  <c r="H34" i="3"/>
  <c r="E34" i="3"/>
  <c r="H33" i="3"/>
  <c r="E33" i="3"/>
  <c r="G31" i="3"/>
  <c r="F31" i="3"/>
  <c r="F41" i="3" s="1"/>
  <c r="H41" i="3" s="1"/>
  <c r="E31" i="3"/>
  <c r="D31" i="3"/>
  <c r="D41" i="3" s="1"/>
  <c r="C31" i="3"/>
  <c r="H30" i="3"/>
  <c r="E30" i="3"/>
  <c r="H29" i="3"/>
  <c r="E29" i="3"/>
  <c r="H28" i="3"/>
  <c r="E28" i="3"/>
  <c r="H27" i="3"/>
  <c r="E27" i="3"/>
  <c r="H26" i="3"/>
  <c r="E26" i="3"/>
  <c r="H25" i="3"/>
  <c r="E25" i="3"/>
  <c r="H24" i="3"/>
  <c r="E24" i="3"/>
  <c r="H23" i="3"/>
  <c r="E23" i="3"/>
  <c r="H22" i="3"/>
  <c r="E22" i="3"/>
  <c r="H19" i="3"/>
  <c r="E19" i="3"/>
  <c r="H18" i="3"/>
  <c r="E18" i="3"/>
  <c r="H17" i="3"/>
  <c r="E17" i="3"/>
  <c r="H16" i="3"/>
  <c r="E16" i="3"/>
  <c r="H15" i="3"/>
  <c r="E15" i="3"/>
  <c r="G14" i="3"/>
  <c r="G20" i="3" s="1"/>
  <c r="F14" i="3"/>
  <c r="H14" i="3" s="1"/>
  <c r="E14" i="3"/>
  <c r="D14" i="3"/>
  <c r="D20" i="3" s="1"/>
  <c r="C14" i="3"/>
  <c r="C20" i="3" s="1"/>
  <c r="E20" i="3" s="1"/>
  <c r="H13" i="3"/>
  <c r="E13" i="3"/>
  <c r="H12" i="3"/>
  <c r="E12" i="3"/>
  <c r="H11" i="3"/>
  <c r="E11" i="3"/>
  <c r="H10" i="3"/>
  <c r="E10" i="3"/>
  <c r="H9" i="3"/>
  <c r="E9" i="3"/>
  <c r="H8" i="3"/>
  <c r="E8" i="3"/>
  <c r="H7" i="3"/>
  <c r="E7" i="3"/>
  <c r="B1" i="3"/>
  <c r="B17" i="2"/>
  <c r="B16" i="2"/>
  <c r="B15" i="2"/>
  <c r="B1" i="2"/>
  <c r="F31" i="4" l="1"/>
  <c r="H22" i="4"/>
  <c r="D21" i="11"/>
  <c r="H25" i="16"/>
  <c r="E41" i="3"/>
  <c r="F54" i="4"/>
  <c r="H54" i="4" s="1"/>
  <c r="H45" i="4"/>
  <c r="D16" i="11"/>
  <c r="D11" i="11"/>
  <c r="D17" i="11"/>
  <c r="D7" i="11"/>
  <c r="D15" i="11"/>
  <c r="D9" i="11"/>
  <c r="D13" i="11"/>
  <c r="D8" i="11"/>
  <c r="D20" i="11"/>
  <c r="D12" i="11"/>
  <c r="I25" i="16"/>
  <c r="C54" i="4"/>
  <c r="E54" i="4" s="1"/>
  <c r="E45" i="4"/>
  <c r="C31" i="4"/>
  <c r="E22" i="4"/>
  <c r="D56" i="4"/>
  <c r="D63" i="4" s="1"/>
  <c r="D65" i="4" s="1"/>
  <c r="D67" i="4" s="1"/>
  <c r="D19" i="11"/>
  <c r="J25" i="16"/>
  <c r="E21" i="17"/>
  <c r="F20" i="3"/>
  <c r="H20" i="3" s="1"/>
  <c r="K16" i="16"/>
  <c r="K24" i="16" s="1"/>
  <c r="K25" i="16" s="1"/>
  <c r="F24" i="16"/>
  <c r="F25" i="16" s="1"/>
  <c r="H9" i="4"/>
  <c r="H34" i="4"/>
  <c r="H31" i="3"/>
  <c r="E9" i="4"/>
  <c r="E34" i="4"/>
  <c r="C56" i="4" l="1"/>
  <c r="E31" i="4"/>
  <c r="F56" i="4"/>
  <c r="H31" i="4"/>
  <c r="H56" i="4" l="1"/>
  <c r="F63" i="4"/>
  <c r="E56" i="4"/>
  <c r="C63" i="4"/>
  <c r="F65" i="4" l="1"/>
  <c r="H63" i="4"/>
  <c r="E63" i="4"/>
  <c r="C65" i="4"/>
  <c r="E65" i="4" l="1"/>
  <c r="C67" i="4"/>
  <c r="E67" i="4" s="1"/>
  <c r="H65" i="4"/>
  <c r="F67" i="4"/>
  <c r="H67" i="4" s="1"/>
</calcChain>
</file>

<file path=xl/sharedStrings.xml><?xml version="1.0" encoding="utf-8"?>
<sst xmlns="http://schemas.openxmlformats.org/spreadsheetml/2006/main" count="726" uniqueCount="512">
  <si>
    <t xml:space="preserve"> Pillar 3 quarterly report</t>
  </si>
  <si>
    <t xml:space="preserve">Name of a bank </t>
  </si>
  <si>
    <t>Terabank</t>
  </si>
  <si>
    <t>Chairman of the Supervisory Board</t>
  </si>
  <si>
    <t>H.H. Sheikh Nahayan Mabarak Al Nahayan</t>
  </si>
  <si>
    <t>CEO of a bank</t>
  </si>
  <si>
    <t>Thea Lortkipanidze</t>
  </si>
  <si>
    <t xml:space="preserve">Bank's web page </t>
  </si>
  <si>
    <t>www.terabank.ge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</si>
  <si>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</si>
  <si>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Table N</t>
  </si>
  <si>
    <t>Table of contents</t>
  </si>
  <si>
    <t>Key ratios</t>
  </si>
  <si>
    <t>Balance Sheet</t>
  </si>
  <si>
    <t>Income statement</t>
  </si>
  <si>
    <t>Off-balance sheet</t>
  </si>
  <si>
    <t>Risk-Weighted Assets (RWA)</t>
  </si>
  <si>
    <t>Information about supervisory board, senior management and shareholders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</si>
  <si>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</si>
  <si>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</si>
  <si>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Regulatory Capital</t>
  </si>
  <si>
    <t>9.1</t>
  </si>
  <si>
    <t>Capital Adequacy Requirements</t>
  </si>
  <si>
    <t xml:space="preserve">Reconciliation of regulatory capital to balance sheet </t>
  </si>
  <si>
    <t>Credit risk weighted exposures</t>
  </si>
  <si>
    <t>Credit risk mitigation</t>
  </si>
  <si>
    <t>Standardized approach - effect of credit risk mitigation</t>
  </si>
  <si>
    <t>Liquidity Coverage Ratio</t>
  </si>
  <si>
    <t>Counterparty credit risk</t>
  </si>
  <si>
    <t>Leverage Ratio</t>
  </si>
  <si>
    <t>Bank:</t>
  </si>
  <si>
    <t>Date:</t>
  </si>
  <si>
    <t>Table 1</t>
  </si>
  <si>
    <t>Key metrics</t>
  </si>
  <si>
    <t>N</t>
  </si>
  <si>
    <t>Regulatory capital (amounts, GEL)</t>
  </si>
  <si>
    <t>Based on Basel III framework</t>
  </si>
  <si>
    <t>Common Equity Tier 1 (CET1)</t>
  </si>
  <si>
    <t>Tier 1</t>
  </si>
  <si>
    <t>Total regulatory capital</t>
  </si>
  <si>
    <t>Risk-weighted assets (amounts, GEL)</t>
  </si>
  <si>
    <t>Risk-weighted assets (RWA) (Based on Basel III framework)</t>
  </si>
  <si>
    <t>Capital ratios as a percentage of RWA</t>
  </si>
  <si>
    <t>Based on Basel III framework *</t>
  </si>
  <si>
    <t>Income</t>
  </si>
  <si>
    <t>Total Interest Income /Average Annual Assets</t>
  </si>
  <si>
    <t>Total Interest Expense / Average Annual Assets</t>
  </si>
  <si>
    <t>Earnings from Operations / Average Annual Assets</t>
  </si>
  <si>
    <t>Net Interest Margin</t>
  </si>
  <si>
    <t xml:space="preserve">Return on Average Assets (ROAA) </t>
  </si>
  <si>
    <t xml:space="preserve">Return on Average Equity (ROAE) </t>
  </si>
  <si>
    <t>Asset Quality</t>
  </si>
  <si>
    <t>Non Performed Loans / Total Loans</t>
  </si>
  <si>
    <t>LLR/Total Loans</t>
  </si>
  <si>
    <t>FX Loans/Total Loans</t>
  </si>
  <si>
    <t>FX Assets/Total Assets</t>
  </si>
  <si>
    <t>Loan Growth-YTD</t>
  </si>
  <si>
    <t>Liquidity</t>
  </si>
  <si>
    <t>Liquid Assets/Total Assets</t>
  </si>
  <si>
    <t xml:space="preserve">FX Liabilities/Total Liabilities </t>
  </si>
  <si>
    <t>Current &amp; Demand Deposits/Total Assets</t>
  </si>
  <si>
    <t>Liquidity Coverage Ratio***</t>
  </si>
  <si>
    <t>Total HQLA</t>
  </si>
  <si>
    <t>Net cash outflow</t>
  </si>
  <si>
    <t>LCR ratio (%)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</si>
  <si>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</si>
  <si>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</si>
  <si>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Table 2</t>
  </si>
  <si>
    <t xml:space="preserve"> Balance Sheet</t>
  </si>
  <si>
    <t>in Lari</t>
  </si>
  <si>
    <t>Reporting Period</t>
  </si>
  <si>
    <t>Respective period of the previous year</t>
  </si>
  <si>
    <t>Assets</t>
  </si>
  <si>
    <t xml:space="preserve">GEL </t>
  </si>
  <si>
    <t xml:space="preserve">FX  </t>
  </si>
  <si>
    <t xml:space="preserve">Total 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</si>
  <si>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</si>
  <si>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</si>
  <si>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</si>
  <si>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</si>
  <si>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</si>
  <si>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</si>
  <si>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</si>
  <si>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</si>
  <si>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</si>
  <si>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</si>
  <si>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</si>
  <si>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</si>
  <si>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</si>
  <si>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</si>
  <si>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</si>
  <si>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</si>
  <si>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</si>
  <si>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</si>
  <si>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</si>
  <si>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</si>
  <si>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</si>
  <si>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</si>
  <si>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</si>
  <si>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</si>
  <si>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</si>
  <si>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</si>
  <si>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</si>
  <si>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</si>
  <si>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</si>
  <si>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</si>
  <si>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</si>
  <si>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</si>
  <si>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</si>
  <si>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Equity Capital</t>
  </si>
  <si>
    <t>Total liabilities and Equity Capital</t>
  </si>
  <si>
    <t>Table 3</t>
  </si>
  <si>
    <t>Interest Income</t>
  </si>
  <si>
    <t>Interest Income from Bank's "Nostro" and Deposit Accounts</t>
  </si>
  <si>
    <t>Interest Income from Loans</t>
  </si>
  <si>
    <t>from the Interbank Loans</t>
  </si>
  <si>
    <t>from the Retail or Service Sector Loans</t>
  </si>
  <si>
    <t>from the Energy Sector Loans</t>
  </si>
  <si>
    <t>from the Agriculture and Forestry Sector Loans</t>
  </si>
  <si>
    <t>from the Construction Sector Loans</t>
  </si>
  <si>
    <t>from the Mining and Mineral Processing Sector Loans</t>
  </si>
  <si>
    <t>from the Transportation or Communications Sector Loans</t>
  </si>
  <si>
    <t>from Individuals Loans</t>
  </si>
  <si>
    <t>from Other Sectors Loans</t>
  </si>
  <si>
    <t>Fees/penalties income from loans to customers</t>
  </si>
  <si>
    <t>Interest and Discount Income from Securities</t>
  </si>
  <si>
    <t>Other Interest Income</t>
  </si>
  <si>
    <t>Total Interest Income</t>
  </si>
  <si>
    <t>Interest Expense</t>
  </si>
  <si>
    <t>Interest Paid on Demand Deposits</t>
  </si>
  <si>
    <t>Interest Paid on Time Deposits</t>
  </si>
  <si>
    <t>Interest Paid on Banks Deposits</t>
  </si>
  <si>
    <t>Interest Paid on Own Debt Securities</t>
  </si>
  <si>
    <t>Interest Paid on Other Borrowings</t>
  </si>
  <si>
    <t>Other Interest Expenses</t>
  </si>
  <si>
    <t>Total Interest Expense</t>
  </si>
  <si>
    <t>Net Interest Income</t>
  </si>
  <si>
    <t xml:space="preserve"> Non-Interest Income</t>
  </si>
  <si>
    <t>Net Fee and Commission Income</t>
  </si>
  <si>
    <t>Fee and Commission Income</t>
  </si>
  <si>
    <t>Fee and Commission Expense</t>
  </si>
  <si>
    <t>Dividend Income</t>
  </si>
  <si>
    <t>Gain (Loss) from Dealing Securities</t>
  </si>
  <si>
    <t>Gain (Loss) from Investment Securities</t>
  </si>
  <si>
    <t>Gain (Loss) from Foreign Exchange Trading</t>
  </si>
  <si>
    <t>Gain (Loss) from Foreign Exchange Translation</t>
  </si>
  <si>
    <t>Gain (Loss) on Sales of Fixed Assets</t>
  </si>
  <si>
    <t>Non-Interest Income from other Banking Operations</t>
  </si>
  <si>
    <t>Other Non-Interest Income</t>
  </si>
  <si>
    <t>Total Non-Interest Income</t>
  </si>
  <si>
    <t xml:space="preserve"> Non-Interest Expenses</t>
  </si>
  <si>
    <t>Non-Interest Expenses from other Banking Operations</t>
  </si>
  <si>
    <t>Bank Development, Consultation and Marketing Expenses</t>
  </si>
  <si>
    <t>Personnel Expenses</t>
  </si>
  <si>
    <t>Operating Costs of Fixed Assets</t>
  </si>
  <si>
    <t xml:space="preserve">Depreciation Expense </t>
  </si>
  <si>
    <t>Other Non-Interest Expenses</t>
  </si>
  <si>
    <t>Total Non-Interest Expenses</t>
  </si>
  <si>
    <t>Net Non-Interest Income</t>
  </si>
  <si>
    <t>Net Income before Provisions</t>
  </si>
  <si>
    <t>Loan Loss Reserve</t>
  </si>
  <si>
    <t>Provision for Possible Losses on Investments and Securities</t>
  </si>
  <si>
    <t>Provision for Possible Losses on Other Assets</t>
  </si>
  <si>
    <t>Total Provisions for Possible Losses</t>
  </si>
  <si>
    <t>Net Income before Taxes and Extraordinary Items</t>
  </si>
  <si>
    <t>Taxation</t>
  </si>
  <si>
    <t>Net Income after Taxation</t>
  </si>
  <si>
    <t>Extraordinary Items</t>
  </si>
  <si>
    <t>Net Income</t>
  </si>
  <si>
    <t>Table 4</t>
  </si>
  <si>
    <t xml:space="preserve">On-balance sheet items per standardized regulatory report </t>
  </si>
  <si>
    <t>GEL</t>
  </si>
  <si>
    <t>FX</t>
  </si>
  <si>
    <t>Total</t>
  </si>
  <si>
    <t>Contingent Liabilities and Commitments</t>
  </si>
  <si>
    <t>Guarantees Issued</t>
  </si>
  <si>
    <t>Letters of credit Issued</t>
  </si>
  <si>
    <t>Undrawn loan commitments</t>
  </si>
  <si>
    <t>Other Contingent Liabilities</t>
  </si>
  <si>
    <t>Guarantees received as security for liabilities of the bank</t>
  </si>
  <si>
    <t>Assets pledged as security for liabilities of the bank</t>
  </si>
  <si>
    <t>Financial assets of the bank</t>
  </si>
  <si>
    <t>Non-financial assets of the bank</t>
  </si>
  <si>
    <t>Guaratees received as security for receivables of the bank</t>
  </si>
  <si>
    <t xml:space="preserve">Surety, joint liability </t>
  </si>
  <si>
    <t>Guarantees</t>
  </si>
  <si>
    <t>Assets pledged as security for receivables of the bank</t>
  </si>
  <si>
    <t xml:space="preserve">Cash </t>
  </si>
  <si>
    <t>Precious metals and stones</t>
  </si>
  <si>
    <t>Real Estate:</t>
  </si>
  <si>
    <t>5.3.1</t>
  </si>
  <si>
    <t>Residential Property</t>
  </si>
  <si>
    <t>5.3.2</t>
  </si>
  <si>
    <t>Commercial Property</t>
  </si>
  <si>
    <t>5.3.3</t>
  </si>
  <si>
    <t>Complex Real Estate</t>
  </si>
  <si>
    <t>5.3.4</t>
  </si>
  <si>
    <t>Land Parcel</t>
  </si>
  <si>
    <t>5.3.5</t>
  </si>
  <si>
    <t>Other</t>
  </si>
  <si>
    <t>Movable Property</t>
  </si>
  <si>
    <t>Shares Pledged</t>
  </si>
  <si>
    <t>Securities</t>
  </si>
  <si>
    <t>Derivatives</t>
  </si>
  <si>
    <t xml:space="preserve">          Receivables through FX contracts (except options)</t>
  </si>
  <si>
    <t xml:space="preserve">          Payables through FX contracts (except options)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</si>
  <si>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</si>
  <si>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</si>
  <si>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</si>
  <si>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Nominal value of potential receivables through other derivatives</t>
  </si>
  <si>
    <t xml:space="preserve">          Nominal value of potential payables through other derivatives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</si>
  <si>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</si>
  <si>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</si>
  <si>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</si>
  <si>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</si>
  <si>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</si>
  <si>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Non-cancelable operating lease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</si>
  <si>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</si>
  <si>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</si>
  <si>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</si>
  <si>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</si>
  <si>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</si>
  <si>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</si>
  <si>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</si>
  <si>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Capital expenditure commitment</t>
  </si>
  <si>
    <t>Table 5</t>
  </si>
  <si>
    <t>Risk Weighted Assets</t>
  </si>
  <si>
    <t>Risk Weighted Assets for Credit Risk</t>
  </si>
  <si>
    <t>Balance sheet items</t>
  </si>
  <si>
    <t>1.1.1</t>
  </si>
  <si>
    <t xml:space="preserve">       Including: amounts below the thresholds for deduction (subject to 250% risk weight)</t>
  </si>
  <si>
    <t>Off-balance sheet items</t>
  </si>
  <si>
    <t>Risk Weighted Assets for Market Risk</t>
  </si>
  <si>
    <t>Risk Weighted Assets for Operational Risk</t>
  </si>
  <si>
    <t>Total Risk Weighted Assets</t>
  </si>
  <si>
    <t>* COVID 19 related provisions are deducted from balance sheet items after applying relevant risks weights and mitigation</t>
  </si>
  <si>
    <t>Table 6</t>
  </si>
  <si>
    <t>Information about supervisory board, directorate, beneficiary owners and shareholders</t>
  </si>
  <si>
    <t>Members of Supervisory Board</t>
  </si>
  <si>
    <t>H.H. Sheikh Nahayan Mabarak Al Nahayan (Chairman)</t>
  </si>
  <si>
    <t>H.E Sheikh Saif Mohammed Bin Buti Al Hamed (Deputy)</t>
  </si>
  <si>
    <t>Semi Edvard Adam Khalil (Member)</t>
  </si>
  <si>
    <t>Seiti Devdariani (Member)</t>
  </si>
  <si>
    <t>Geert Roelof De Korte (Member)</t>
  </si>
  <si>
    <t>Nana Mikashavidze (Member)</t>
  </si>
  <si>
    <t>Adel Safwat Guirguis Rupaeil (Advisor)</t>
  </si>
  <si>
    <t>Members of Board of Directors</t>
  </si>
  <si>
    <t>Thea Lortkipanidze (Chief Executive Officer)</t>
  </si>
  <si>
    <t>Sophia Jugeli (Chief Financial Officer)</t>
  </si>
  <si>
    <t>Teimuraz Abuladze (Chief Risks Officer)</t>
  </si>
  <si>
    <t>Vakhtang Khutsishvili (Chief Operating Officer)</t>
  </si>
  <si>
    <t xml:space="preserve">List of Shareholders owning 1% and more of issued capital, indicating Shares </t>
  </si>
  <si>
    <t>H.H. Sheikh Hamdan Bin Zayed Al Nehayan</t>
  </si>
  <si>
    <t>H.H. Sheikh Mansoor Binzayed Binsultan Al-Nahyan</t>
  </si>
  <si>
    <t>H.E. Sheikh Mohamed Butti Alhamed</t>
  </si>
  <si>
    <t>LTD "INVESTMENT TRADING GROUP"</t>
  </si>
  <si>
    <t>List of bank beneficiaries indicating names of direct or indirect holders of 5% or more of shares</t>
  </si>
  <si>
    <t>Table 7</t>
  </si>
  <si>
    <t>a</t>
  </si>
  <si>
    <t>b</t>
  </si>
  <si>
    <t>c</t>
  </si>
  <si>
    <t>Account name of standardazed supervisory balance sheet item</t>
  </si>
  <si>
    <t>Carrying values as reported in published stand-alone financial statements per local accounting rules</t>
  </si>
  <si>
    <t xml:space="preserve"> Carrying values of items</t>
  </si>
  <si>
    <t>Not subject to capital requirements or subject to deduction from capital</t>
  </si>
  <si>
    <t>Subject to credit risk weighting</t>
  </si>
  <si>
    <t>Total exposures subject to credit risk weighting before adjustments</t>
  </si>
  <si>
    <t>Table 8</t>
  </si>
  <si>
    <t>Differences between carrying values per standardized balance sheet used for regulatory reporting purposes and the exposure amounts used for capital adequacy calculation purposes</t>
  </si>
  <si>
    <t>Total carrying value of balance sheet items subject to credit risk weighting before adjustments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</si>
  <si>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</si>
  <si>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</si>
  <si>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</si>
  <si>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provisioning rules used for capital adequacy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</si>
  <si>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</si>
  <si>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</si>
  <si>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>Effect of other adjustments</t>
  </si>
  <si>
    <t>Total exposures subject to credit risk weighting</t>
  </si>
  <si>
    <t>*Other adjustments include COVID 19 related provisions too. These provisions are deducted from risk weighted balance sheet items. See table "5.RWA"</t>
  </si>
  <si>
    <t>Table 9</t>
  </si>
  <si>
    <t>Regulatory capital</t>
  </si>
  <si>
    <t>Common Equity Tier 1 capital before regulatory adjustments</t>
  </si>
  <si>
    <t>Common shares that comply with the criteria for Common Equity Tier 1</t>
  </si>
  <si>
    <t>Stock surplus (share premium) of common share that meets the criteria of Common Equity Tier 1</t>
  </si>
  <si>
    <t xml:space="preserve">Accumulated other comprehensive income </t>
  </si>
  <si>
    <t>Other disclosed reserves</t>
  </si>
  <si>
    <t xml:space="preserve">Retained earnings (loss) </t>
  </si>
  <si>
    <t>Regulatory Adjustments of Common Equity Tier 1 capital</t>
  </si>
  <si>
    <t xml:space="preserve">Revaluation reserves on assets </t>
  </si>
  <si>
    <t>Accumulated unrealized revaluation gains on assets through profit and loss to the extent that they exceed accumulated unrealized revaluation losses through profit and loss</t>
  </si>
  <si>
    <t xml:space="preserve">Intangible assets </t>
  </si>
  <si>
    <t>Shortfall of the stock of provisions to the provisions based on the Asset Classification</t>
  </si>
  <si>
    <t>Investments in own shares</t>
  </si>
  <si>
    <t>Reciprocal cross holdings in the capital of commercial banks, insurance entities and other financial institutions</t>
  </si>
  <si>
    <t>Cash flow hedge reserve</t>
  </si>
  <si>
    <t>Deferred tax assets not subject to the threshold deduction (net of related tax liability)</t>
  </si>
  <si>
    <t>Significant investments in the common equity tier 1 capital (that are not common shares) of commercial banks, insurance entities and other financial institutions that are outside the scope of regulatory consolidation</t>
  </si>
  <si>
    <t>Holdings of equity and other participations constituting more than 10% of the share capital of other commercial entities</t>
  </si>
  <si>
    <t>Significant investments in the common shares of commercial banks, insurance entities and other financial institutions (amount above 10% limit)</t>
  </si>
  <si>
    <t>Investments in the capital of commercial banks, insurance entities and other financial institutions where the bank does not own more than 10% of the issued share capital (amount above 10% limit)</t>
  </si>
  <si>
    <t>Deferred tax assets arising from temporary differences (amount above 10% threshold, net of related tax liability)</t>
  </si>
  <si>
    <t>The amount of significant Investments and Deferred Tax Assets which exceed 15% of common equity tier 1</t>
  </si>
  <si>
    <t>Regulatory adjustments applied to Common Equity Tier 1 resulting from shortfall of Tier 1 and Tier 2 capital to deduct investments</t>
  </si>
  <si>
    <t xml:space="preserve">Common Equity Tier 1 </t>
  </si>
  <si>
    <t>Additional tier 1 capital before regulatory adjustments</t>
  </si>
  <si>
    <t>Instruments that comply with the criteria for Additional tier 1 capital</t>
  </si>
  <si>
    <t>Including:instruments classified as equity under the relevant accounting standards</t>
  </si>
  <si>
    <t>Including: instruments classified as liabilities under the relevant accounting standards</t>
  </si>
  <si>
    <t>Stock surplus (share premium) that meet the criteria for Additional Tier 1 capital</t>
  </si>
  <si>
    <t>Regulatory Adjustments of Additional Tier 1 capital</t>
  </si>
  <si>
    <t>Investments in own Additional Tier 1 instruments</t>
  </si>
  <si>
    <t>Reciprocal cross-holdings in Additional Tier 1 instruments</t>
  </si>
  <si>
    <t>Significant investments in the Additional Tier 1 capital (that are not common shares) of commercial banks, insurance entities and other financial institutions</t>
  </si>
  <si>
    <t>Regulatory adjustments applied to Additional Tier 1 resulting from shortfall of Tier 2 capital to deduct investments</t>
  </si>
  <si>
    <t>Additional Tier 1 Capital</t>
  </si>
  <si>
    <t>Tier 2 capital before regulatory adjustments</t>
  </si>
  <si>
    <t>Instruments that comply with the criteria for Tier 2 capital</t>
  </si>
  <si>
    <t>Stock surplus (share premium) that meet the criteria for Tier 2 capital</t>
  </si>
  <si>
    <t>General reserves, limited to a maximum of 1.25% of the bank’s credit risk-weighted exposures</t>
  </si>
  <si>
    <t>Regulatory Adjustments of Tier 2 Capital</t>
  </si>
  <si>
    <t>Investments in own shares that meet the criteria for Tier 2 capital</t>
  </si>
  <si>
    <t>Reciprocal cross-holdings in Tier 2 capital</t>
  </si>
  <si>
    <t>Significant investments in the Tier 2 capital (that are not common shares) of commercial banks, insurance entities and other financial institutions</t>
  </si>
  <si>
    <t>Tier 2 Capital</t>
  </si>
  <si>
    <t xml:space="preserve">   </t>
  </si>
  <si>
    <t>Table 9.1</t>
  </si>
  <si>
    <t>Minimum Requirements</t>
  </si>
  <si>
    <t>Ratios</t>
  </si>
  <si>
    <t>Amounts (GEL)</t>
  </si>
  <si>
    <t>Pillar 1 Requirements</t>
  </si>
  <si>
    <t>1.1</t>
  </si>
  <si>
    <t>Minimum CET1 Requirement</t>
  </si>
  <si>
    <t>1.2</t>
  </si>
  <si>
    <t>Minimum Tier 1 Requirement</t>
  </si>
  <si>
    <t>1.3</t>
  </si>
  <si>
    <t>Minimum Regulatory Capital Requirement</t>
  </si>
  <si>
    <t>2</t>
  </si>
  <si>
    <t>Combined Buffer</t>
  </si>
  <si>
    <t>2.1</t>
  </si>
  <si>
    <t>Capital Conservation Buffer</t>
  </si>
  <si>
    <t>2.2</t>
  </si>
  <si>
    <t>Countercyclical Buffer</t>
  </si>
  <si>
    <t>2.3</t>
  </si>
  <si>
    <t>Systemic Risk Buffer</t>
  </si>
  <si>
    <t>3</t>
  </si>
  <si>
    <t>Pillar 2 Requirements</t>
  </si>
  <si>
    <t>CET1 Pillar 2 Requirement</t>
  </si>
  <si>
    <t>Tier 1 Pillar2 Requirement</t>
  </si>
  <si>
    <t>Regulatory capital Pillar 2 Requirement</t>
  </si>
  <si>
    <t>Total Requirements</t>
  </si>
  <si>
    <t>CET1</t>
  </si>
  <si>
    <t>6</t>
  </si>
  <si>
    <t>Total regulatory Capital</t>
  </si>
  <si>
    <t>Table 10</t>
  </si>
  <si>
    <t xml:space="preserve"> Reconcilation of balance sheet to regulatory capital</t>
  </si>
  <si>
    <t>linkage  to capital table</t>
  </si>
  <si>
    <t>6.2.1</t>
  </si>
  <si>
    <t xml:space="preserve">              General Reserves</t>
  </si>
  <si>
    <t>6.2.2</t>
  </si>
  <si>
    <t xml:space="preserve">              COVID 19 related Reserves</t>
  </si>
  <si>
    <t>Of which intangible assets</t>
  </si>
  <si>
    <t>table 9 (Capital), N10</t>
  </si>
  <si>
    <t>Of which tier II capital qualifying instruments</t>
  </si>
  <si>
    <t>Table 11</t>
  </si>
  <si>
    <t>Credit Risk Weighted Exposures 
(On-balance items and off-balance items after credit conversion factor)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</si>
  <si>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</si>
  <si>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</si>
  <si>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</si>
  <si>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</si>
  <si>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</si>
  <si>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</si>
  <si>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</si>
  <si>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</si>
  <si>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</si>
  <si>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</si>
  <si>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</si>
  <si>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</si>
  <si>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</si>
  <si>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</si>
  <si>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</si>
  <si>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>Risk Weighted Exposures before Credit Risk Mitigation</t>
  </si>
  <si>
    <t>On-balance sheet amount</t>
  </si>
  <si>
    <t>Off-balance sheet amount</t>
  </si>
  <si>
    <t>Claims or contingent claims on central governments or central banks</t>
  </si>
  <si>
    <t>Claims or contingent claims on regional governments or local authorities</t>
  </si>
  <si>
    <t>Claims or contingent claims on public sector entities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</si>
  <si>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</si>
  <si>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</si>
  <si>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</si>
  <si>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</si>
  <si>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</si>
  <si>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</si>
  <si>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</si>
  <si>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</si>
  <si>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</si>
  <si>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>Claims in the form of collective investment undertakings (‘CIU’)</t>
  </si>
  <si>
    <t>Other items</t>
  </si>
  <si>
    <t>Table 12</t>
  </si>
  <si>
    <t>Credit Risk Mitigation</t>
  </si>
  <si>
    <t>Funded Credit Protection</t>
  </si>
  <si>
    <t>Unfunded Credit Protection</t>
  </si>
  <si>
    <t xml:space="preserve">Total Credit Risk Mitigation - On-balance sheet </t>
  </si>
  <si>
    <t xml:space="preserve">Total Credit Risk Mitigation - Off-balance sheet </t>
  </si>
  <si>
    <t>Total Credit Risk Mitigation</t>
  </si>
  <si>
    <t>On-balance sheet netting</t>
  </si>
  <si>
    <t>Cash on deposit with, or cash assimilated instruments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</si>
  <si>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</si>
  <si>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</si>
  <si>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</si>
  <si>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Debt securities with a short-term credit assessment, which has been determined by NBG to be associated with credit quality step 3 or above under the rules for the risk weighting of short term exposures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</si>
  <si>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</si>
  <si>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</si>
  <si>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</si>
  <si>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</si>
  <si>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Central governments or central banks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</si>
  <si>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</si>
  <si>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</si>
  <si>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</si>
  <si>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</si>
  <si>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</si>
  <si>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Other corporate entities that have a credit assessment, which has been determined by NBG to be associated with credit quality step 2 or above under the rules for the risk weighting of exposures to corporates</t>
  </si>
  <si>
    <t>Claims or contingent claims on  public sector entities</t>
  </si>
  <si>
    <t xml:space="preserve">Claims in the form of collective investment undertakings </t>
  </si>
  <si>
    <t>Table 13</t>
  </si>
  <si>
    <t>Standardized approach - Effect of credit risk mitigation</t>
  </si>
  <si>
    <t>Asset Classes</t>
  </si>
  <si>
    <t>On-balance sheet exposures</t>
  </si>
  <si>
    <t>Off-balance sheet exposures</t>
  </si>
  <si>
    <t>RWA before Credit Risk Mitigation</t>
  </si>
  <si>
    <t>RWA post Credit Risk Mitigation</t>
  </si>
  <si>
    <t>RWA Density
f=e/(a+c)</t>
  </si>
  <si>
    <t xml:space="preserve">Off-balance sheet exposures - Nominal value </t>
  </si>
  <si>
    <t>Off-balance sheet exposures post CCF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</si>
  <si>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</si>
  <si>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</si>
  <si>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</si>
  <si>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High-quality liquid assets</t>
  </si>
  <si>
    <t>Cash outflows</t>
  </si>
  <si>
    <t>Retail deposits</t>
  </si>
  <si>
    <t>Unsecured wholesale funding</t>
  </si>
  <si>
    <t>Secured wholesale funding</t>
  </si>
  <si>
    <t>Outflows related to off-balance sheet obligations and net short position of derivative exposures</t>
  </si>
  <si>
    <t>Other contractual funding obligations</t>
  </si>
  <si>
    <t>Other contingent funding obligations</t>
  </si>
  <si>
    <t>TOTAL CASH OUTFLOWS</t>
  </si>
  <si>
    <t>Cash inflows</t>
  </si>
  <si>
    <t>Secured lending (eg reverse repos)</t>
  </si>
  <si>
    <t>Inflows from fully performing exposures</t>
  </si>
  <si>
    <t>Other cash inflows</t>
  </si>
  <si>
    <t>TOTAL CASH INFLOWS</t>
  </si>
  <si>
    <t>Total value according to NBG's methodology* (with limits)</t>
  </si>
  <si>
    <t>Total value according to Basel methodology (with limits)</t>
  </si>
  <si>
    <t>Liquidity coverage ratio (%)</t>
  </si>
  <si>
    <t>* Commercial banks are required to comply with the limits by coefficients calculated according to NBG's methodology. The numbers calculated within Basel framework are given for illustratory purposes.</t>
  </si>
  <si>
    <t>Table 15</t>
  </si>
  <si>
    <t>Nominal amount</t>
  </si>
  <si>
    <t>Percentage</t>
  </si>
  <si>
    <t>Exposure value</t>
  </si>
  <si>
    <t>Counterparty Credit Risk Weighted Exposures</t>
  </si>
  <si>
    <t>FX contracts</t>
  </si>
  <si>
    <t>Maturity less than 1 year</t>
  </si>
  <si>
    <t>Maturity from 1 year up to 2 years</t>
  </si>
  <si>
    <t>Maturity from 2 years up to 3 years</t>
  </si>
  <si>
    <t>Maturity from 3 years up to 4 years</t>
  </si>
  <si>
    <t>Maturity from 4 years up to 5 years</t>
  </si>
  <si>
    <t>Maturity over 5 years</t>
  </si>
  <si>
    <t>Interest rate contracts</t>
  </si>
  <si>
    <t>Table 15.1</t>
  </si>
  <si>
    <t>On-balance sheet exposures (excluding derivatives and SFTs)</t>
  </si>
  <si>
    <t>On-balance sheet items (excluding derivatives, SFTs and fiduciary assets, but including collateral) *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</si>
  <si>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</si>
  <si>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</si>
  <si>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</si>
  <si>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</si>
  <si>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</si>
  <si>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</si>
  <si>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</si>
  <si>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</si>
  <si>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</si>
  <si>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</si>
  <si>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</si>
  <si>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</si>
  <si>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</si>
  <si>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</si>
  <si>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</si>
  <si>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</si>
  <si>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</si>
  <si>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</si>
  <si>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</si>
  <si>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</si>
  <si>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</si>
  <si>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</si>
  <si>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</si>
  <si>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</si>
  <si>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</si>
  <si>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</si>
  <si>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</si>
  <si>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</si>
  <si>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</si>
  <si>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</si>
  <si>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</si>
  <si>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</si>
  <si>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</si>
  <si>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</si>
  <si>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</si>
  <si>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</si>
  <si>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</si>
  <si>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</si>
  <si>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</si>
  <si>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</si>
  <si>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</si>
  <si>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*COVID 19 related provisions are deducted from balance sheet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</si>
</sst>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[$-409]mmm\-yy;@"/>
    <numFmt numFmtId="165" formatCode="#,##0_ ;[Red]\-#,##0\ "/>
    <numFmt numFmtId="166" formatCode="_(* #,##0_);_(* \(#,##0\);_(* &quot;-&quot;??_);_(@_)"/>
    <numFmt numFmtId="167" formatCode="_(#,##0_);_(\(#,##0\);_(\ \-\ _);_(@_)"/>
    <numFmt numFmtId="168" formatCode="#,##0.000000;[Red]#,##0.000000"/>
    <numFmt numFmtId="169" formatCode="0.0%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Sylfaen"/>
      <family val="1"/>
    </font>
    <font>
      <sz val="10"/>
      <color theme="1"/>
      <name val="Sylfaen"/>
      <family val="1"/>
    </font>
    <font>
      <sz val="10"/>
      <name val="Calibri"/>
      <family val="2"/>
      <scheme val="minor"/>
    </font>
    <font>
      <sz val="10"/>
      <name val="Sylfaen"/>
      <family val="1"/>
    </font>
    <font>
      <sz val="11"/>
      <color theme="1"/>
      <name val="Sylfaen"/>
      <family val="1"/>
    </font>
    <font>
      <u/>
      <sz val="10"/>
      <color indexed="12"/>
      <name val="Arial"/>
      <family val="2"/>
    </font>
    <font>
      <b/>
      <i/>
      <sz val="10"/>
      <color theme="1"/>
      <name val="Sylfaen"/>
      <family val="1"/>
    </font>
    <font>
      <sz val="10"/>
      <color theme="1"/>
      <name val="Calibri"/>
      <family val="1"/>
      <scheme val="minor"/>
    </font>
    <font>
      <b/>
      <sz val="10"/>
      <name val="Sylfaen"/>
      <family val="1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MS Sans Serif"/>
      <family val="2"/>
    </font>
    <font>
      <b/>
      <i/>
      <sz val="10"/>
      <name val="Arial"/>
      <family val="2"/>
    </font>
    <font>
      <sz val="10"/>
      <color rgb="FF333333"/>
      <name val="Sylfae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i/>
      <sz val="10"/>
      <name val="Sylfaen"/>
      <family val="1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Arial"/>
      <family val="2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name val="Arial"/>
      <family val="2"/>
      <charset val="204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i/>
      <sz val="9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sz val="7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164" fontId="16" fillId="3" borderId="0"/>
    <xf numFmtId="9" fontId="3" fillId="0" borderId="0" applyFont="0" applyFill="0" applyBorder="0" applyAlignment="0" applyProtection="0"/>
    <xf numFmtId="0" fontId="31" fillId="0" borderId="0"/>
    <xf numFmtId="0" fontId="3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03">
    <xf numFmtId="0" fontId="0" fillId="0" borderId="0" xfId="0"/>
    <xf numFmtId="0" fontId="2" fillId="0" borderId="1" xfId="0" applyFont="1" applyBorder="1"/>
    <xf numFmtId="0" fontId="4" fillId="0" borderId="1" xfId="3" applyFont="1" applyFill="1" applyBorder="1" applyAlignment="1" applyProtection="1">
      <alignment horizontal="center" vertical="center"/>
    </xf>
    <xf numFmtId="0" fontId="5" fillId="0" borderId="1" xfId="0" applyFont="1" applyBorder="1"/>
    <xf numFmtId="0" fontId="6" fillId="2" borderId="1" xfId="3" applyFont="1" applyFill="1" applyBorder="1" applyAlignment="1" applyProtection="1">
      <alignment horizontal="right" indent="1"/>
    </xf>
    <xf numFmtId="0" fontId="7" fillId="2" borderId="1" xfId="3" applyFont="1" applyFill="1" applyBorder="1" applyAlignment="1" applyProtection="1">
      <alignment horizontal="left" wrapText="1" indent="1"/>
    </xf>
    <xf numFmtId="0" fontId="8" fillId="0" borderId="1" xfId="0" applyFont="1" applyBorder="1"/>
    <xf numFmtId="0" fontId="1" fillId="0" borderId="0" xfId="0" applyFont="1"/>
    <xf numFmtId="0" fontId="7" fillId="0" borderId="1" xfId="3" applyFont="1" applyFill="1" applyBorder="1" applyAlignment="1" applyProtection="1">
      <alignment horizontal="left" wrapText="1" indent="1"/>
    </xf>
    <xf numFmtId="0" fontId="6" fillId="2" borderId="2" xfId="3" applyFont="1" applyFill="1" applyBorder="1" applyAlignment="1" applyProtection="1">
      <alignment horizontal="right" indent="1"/>
    </xf>
    <xf numFmtId="0" fontId="7" fillId="0" borderId="2" xfId="3" applyFont="1" applyFill="1" applyBorder="1" applyAlignment="1" applyProtection="1">
      <alignment horizontal="left" wrapText="1" indent="1"/>
    </xf>
    <xf numFmtId="0" fontId="9" fillId="0" borderId="1" xfId="4" applyBorder="1" applyAlignment="1" applyProtection="1"/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6" fillId="2" borderId="1" xfId="3" applyFont="1" applyFill="1" applyBorder="1" applyAlignment="1" applyProtection="1"/>
    <xf numFmtId="0" fontId="0" fillId="0" borderId="0" xfId="0" applyAlignment="1"/>
    <xf numFmtId="49" fontId="11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/>
    <xf numFmtId="0" fontId="2" fillId="0" borderId="0" xfId="0" applyFont="1" applyFill="1"/>
    <xf numFmtId="0" fontId="0" fillId="0" borderId="0" xfId="0" applyFill="1"/>
    <xf numFmtId="0" fontId="2" fillId="0" borderId="0" xfId="0" applyFont="1"/>
    <xf numFmtId="0" fontId="7" fillId="0" borderId="0" xfId="5" applyFont="1" applyFill="1" applyBorder="1" applyProtection="1"/>
    <xf numFmtId="0" fontId="6" fillId="0" borderId="0" xfId="0" applyFont="1"/>
    <xf numFmtId="14" fontId="6" fillId="0" borderId="0" xfId="0" applyNumberFormat="1" applyFont="1"/>
    <xf numFmtId="0" fontId="6" fillId="0" borderId="0" xfId="0" applyFont="1" applyBorder="1"/>
    <xf numFmtId="0" fontId="2" fillId="0" borderId="0" xfId="0" applyFont="1" applyBorder="1"/>
    <xf numFmtId="0" fontId="0" fillId="0" borderId="0" xfId="0" applyBorder="1"/>
    <xf numFmtId="0" fontId="7" fillId="0" borderId="5" xfId="0" applyFont="1" applyBorder="1"/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vertical="center" wrapText="1"/>
    </xf>
    <xf numFmtId="14" fontId="6" fillId="0" borderId="7" xfId="0" applyNumberFormat="1" applyFont="1" applyFill="1" applyBorder="1" applyAlignment="1">
      <alignment horizontal="left" vertical="center" wrapText="1" indent="1"/>
    </xf>
    <xf numFmtId="14" fontId="2" fillId="0" borderId="7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15" fillId="0" borderId="1" xfId="0" applyFont="1" applyFill="1" applyBorder="1" applyAlignment="1">
      <alignment horizontal="center" vertical="center" wrapText="1"/>
    </xf>
    <xf numFmtId="164" fontId="16" fillId="3" borderId="0" xfId="6" applyBorder="1"/>
    <xf numFmtId="164" fontId="16" fillId="3" borderId="9" xfId="6" applyBorder="1"/>
    <xf numFmtId="0" fontId="3" fillId="0" borderId="1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165" fontId="6" fillId="0" borderId="1" xfId="0" applyNumberFormat="1" applyFont="1" applyFill="1" applyBorder="1" applyAlignment="1" applyProtection="1">
      <alignment vertical="center" wrapText="1"/>
    </xf>
    <xf numFmtId="165" fontId="2" fillId="0" borderId="1" xfId="0" applyNumberFormat="1" applyFont="1" applyFill="1" applyBorder="1" applyAlignment="1" applyProtection="1">
      <alignment vertical="center" wrapText="1"/>
    </xf>
    <xf numFmtId="165" fontId="2" fillId="0" borderId="11" xfId="0" applyNumberFormat="1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16" fillId="3" borderId="0" xfId="6" applyBorder="1" applyProtection="1"/>
    <xf numFmtId="164" fontId="16" fillId="3" borderId="9" xfId="6" applyBorder="1" applyProtection="1"/>
    <xf numFmtId="165" fontId="6" fillId="0" borderId="1" xfId="0" applyNumberFormat="1" applyFont="1" applyFill="1" applyBorder="1" applyAlignment="1" applyProtection="1">
      <alignment horizontal="right" vertical="center" wrapText="1"/>
    </xf>
    <xf numFmtId="166" fontId="2" fillId="0" borderId="1" xfId="1" applyNumberFormat="1" applyFont="1" applyFill="1" applyBorder="1" applyAlignment="1" applyProtection="1">
      <alignment vertical="center" wrapText="1"/>
    </xf>
    <xf numFmtId="166" fontId="2" fillId="0" borderId="11" xfId="1" applyNumberFormat="1" applyFont="1" applyFill="1" applyBorder="1" applyAlignment="1" applyProtection="1">
      <alignment vertical="center" wrapText="1"/>
    </xf>
    <xf numFmtId="0" fontId="7" fillId="0" borderId="10" xfId="0" applyFont="1" applyBorder="1" applyAlignment="1">
      <alignment horizontal="right" vertical="center" wrapText="1"/>
    </xf>
    <xf numFmtId="10" fontId="2" fillId="0" borderId="1" xfId="2" applyNumberFormat="1" applyFont="1" applyFill="1" applyBorder="1" applyAlignment="1" applyProtection="1">
      <alignment horizontal="right" vertical="center" wrapText="1"/>
    </xf>
    <xf numFmtId="10" fontId="2" fillId="0" borderId="1" xfId="2" applyNumberFormat="1" applyFont="1" applyBorder="1" applyAlignment="1" applyProtection="1">
      <alignment vertical="center" wrapText="1"/>
    </xf>
    <xf numFmtId="10" fontId="2" fillId="0" borderId="11" xfId="2" applyNumberFormat="1" applyFont="1" applyBorder="1" applyAlignment="1" applyProtection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10" fontId="16" fillId="3" borderId="0" xfId="2" applyNumberFormat="1" applyFont="1" applyFill="1" applyBorder="1" applyProtection="1"/>
    <xf numFmtId="10" fontId="16" fillId="3" borderId="9" xfId="2" applyNumberFormat="1" applyFont="1" applyFill="1" applyBorder="1" applyProtection="1"/>
    <xf numFmtId="0" fontId="7" fillId="4" borderId="10" xfId="0" applyFont="1" applyFill="1" applyBorder="1" applyAlignment="1">
      <alignment horizontal="right" vertical="center"/>
    </xf>
    <xf numFmtId="10" fontId="7" fillId="4" borderId="1" xfId="2" applyNumberFormat="1" applyFont="1" applyFill="1" applyBorder="1" applyAlignment="1" applyProtection="1">
      <alignment vertical="center"/>
    </xf>
    <xf numFmtId="10" fontId="18" fillId="4" borderId="1" xfId="2" applyNumberFormat="1" applyFont="1" applyFill="1" applyBorder="1" applyAlignment="1" applyProtection="1">
      <alignment vertical="center"/>
    </xf>
    <xf numFmtId="10" fontId="18" fillId="4" borderId="11" xfId="2" applyNumberFormat="1" applyFont="1" applyFill="1" applyBorder="1" applyAlignment="1" applyProtection="1">
      <alignment vertical="center"/>
    </xf>
    <xf numFmtId="10" fontId="7" fillId="4" borderId="11" xfId="2" applyNumberFormat="1" applyFont="1" applyFill="1" applyBorder="1" applyAlignment="1" applyProtection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 applyProtection="1">
      <alignment vertical="center"/>
    </xf>
    <xf numFmtId="165" fontId="7" fillId="4" borderId="11" xfId="0" applyNumberFormat="1" applyFont="1" applyFill="1" applyBorder="1" applyAlignment="1" applyProtection="1">
      <alignment vertical="center"/>
    </xf>
    <xf numFmtId="165" fontId="18" fillId="4" borderId="1" xfId="0" applyNumberFormat="1" applyFont="1" applyFill="1" applyBorder="1" applyAlignment="1" applyProtection="1">
      <alignment vertical="center"/>
    </xf>
    <xf numFmtId="165" fontId="18" fillId="4" borderId="11" xfId="0" applyNumberFormat="1" applyFont="1" applyFill="1" applyBorder="1" applyAlignment="1" applyProtection="1">
      <alignment vertical="center"/>
    </xf>
    <xf numFmtId="0" fontId="7" fillId="4" borderId="12" xfId="0" applyFont="1" applyFill="1" applyBorder="1" applyAlignment="1">
      <alignment horizontal="right" vertical="center"/>
    </xf>
    <xf numFmtId="0" fontId="3" fillId="0" borderId="13" xfId="0" applyFont="1" applyBorder="1" applyAlignment="1">
      <alignment vertical="center" wrapText="1"/>
    </xf>
    <xf numFmtId="10" fontId="7" fillId="4" borderId="13" xfId="2" applyNumberFormat="1" applyFont="1" applyFill="1" applyBorder="1" applyAlignment="1" applyProtection="1">
      <alignment vertical="center"/>
    </xf>
    <xf numFmtId="10" fontId="7" fillId="4" borderId="14" xfId="2" applyNumberFormat="1" applyFont="1" applyFill="1" applyBorder="1" applyAlignment="1" applyProtection="1">
      <alignment vertic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0" xfId="0" applyFont="1" applyAlignment="1">
      <alignment wrapText="1"/>
    </xf>
    <xf numFmtId="0" fontId="3" fillId="0" borderId="0" xfId="5" applyFont="1" applyFill="1" applyBorder="1" applyProtection="1"/>
    <xf numFmtId="0" fontId="19" fillId="0" borderId="0" xfId="0" applyFont="1"/>
    <xf numFmtId="0" fontId="20" fillId="0" borderId="0" xfId="0" applyFont="1"/>
    <xf numFmtId="0" fontId="3" fillId="0" borderId="0" xfId="0" applyFont="1" applyFill="1" applyBorder="1" applyProtection="1"/>
    <xf numFmtId="0" fontId="15" fillId="0" borderId="0" xfId="0" applyFont="1" applyFill="1" applyBorder="1" applyAlignment="1" applyProtection="1">
      <alignment horizontal="center" vertical="center"/>
    </xf>
    <xf numFmtId="10" fontId="3" fillId="0" borderId="0" xfId="7" applyNumberFormat="1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15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Protection="1"/>
    <xf numFmtId="0" fontId="3" fillId="0" borderId="15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left" indent="1"/>
    </xf>
    <xf numFmtId="0" fontId="15" fillId="0" borderId="19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left"/>
    </xf>
    <xf numFmtId="165" fontId="3" fillId="0" borderId="1" xfId="1" applyNumberFormat="1" applyFont="1" applyFill="1" applyBorder="1" applyAlignment="1" applyProtection="1">
      <alignment horizontal="right"/>
    </xf>
    <xf numFmtId="165" fontId="3" fillId="5" borderId="1" xfId="1" applyNumberFormat="1" applyFont="1" applyFill="1" applyBorder="1" applyAlignment="1" applyProtection="1">
      <alignment horizontal="right"/>
    </xf>
    <xf numFmtId="165" fontId="3" fillId="0" borderId="20" xfId="0" applyNumberFormat="1" applyFont="1" applyFill="1" applyBorder="1" applyAlignment="1" applyProtection="1">
      <alignment horizontal="right"/>
    </xf>
    <xf numFmtId="165" fontId="3" fillId="0" borderId="1" xfId="0" applyNumberFormat="1" applyFont="1" applyFill="1" applyBorder="1" applyAlignment="1" applyProtection="1">
      <alignment horizontal="right"/>
    </xf>
    <xf numFmtId="165" fontId="3" fillId="5" borderId="11" xfId="0" applyNumberFormat="1" applyFont="1" applyFill="1" applyBorder="1" applyAlignment="1" applyProtection="1">
      <alignment horizontal="right"/>
    </xf>
    <xf numFmtId="165" fontId="20" fillId="0" borderId="0" xfId="0" applyNumberFormat="1" applyFont="1"/>
    <xf numFmtId="0" fontId="3" fillId="0" borderId="19" xfId="0" applyFont="1" applyFill="1" applyBorder="1" applyAlignment="1" applyProtection="1">
      <alignment horizontal="left" indent="2"/>
    </xf>
    <xf numFmtId="0" fontId="15" fillId="0" borderId="19" xfId="0" applyFont="1" applyFill="1" applyBorder="1" applyAlignment="1" applyProtection="1"/>
    <xf numFmtId="165" fontId="3" fillId="0" borderId="1" xfId="1" applyNumberFormat="1" applyFont="1" applyFill="1" applyBorder="1" applyAlignment="1" applyProtection="1">
      <alignment horizontal="right"/>
      <protection locked="0"/>
    </xf>
    <xf numFmtId="165" fontId="3" fillId="0" borderId="20" xfId="0" applyNumberFormat="1" applyFont="1" applyFill="1" applyBorder="1" applyAlignment="1" applyProtection="1">
      <alignment horizontal="right"/>
      <protection locked="0"/>
    </xf>
    <xf numFmtId="165" fontId="3" fillId="0" borderId="1" xfId="0" applyNumberFormat="1" applyFont="1" applyFill="1" applyBorder="1" applyAlignment="1" applyProtection="1">
      <alignment horizontal="right"/>
      <protection locked="0"/>
    </xf>
    <xf numFmtId="165" fontId="3" fillId="0" borderId="11" xfId="0" applyNumberFormat="1" applyFont="1" applyFill="1" applyBorder="1" applyAlignment="1" applyProtection="1">
      <alignment horizontal="right"/>
    </xf>
    <xf numFmtId="0" fontId="3" fillId="0" borderId="19" xfId="0" applyFont="1" applyFill="1" applyBorder="1" applyAlignment="1" applyProtection="1">
      <alignment horizontal="left" indent="1"/>
    </xf>
    <xf numFmtId="0" fontId="15" fillId="0" borderId="19" xfId="0" applyFon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left" indent="1"/>
    </xf>
    <xf numFmtId="0" fontId="15" fillId="0" borderId="21" xfId="0" applyFont="1" applyFill="1" applyBorder="1" applyAlignment="1" applyProtection="1"/>
    <xf numFmtId="165" fontId="3" fillId="5" borderId="13" xfId="1" applyNumberFormat="1" applyFont="1" applyFill="1" applyBorder="1" applyAlignment="1" applyProtection="1">
      <alignment horizontal="right"/>
    </xf>
    <xf numFmtId="165" fontId="3" fillId="5" borderId="14" xfId="0" applyNumberFormat="1" applyFont="1" applyFill="1" applyBorder="1" applyAlignment="1" applyProtection="1">
      <alignment horizontal="right"/>
    </xf>
    <xf numFmtId="0" fontId="22" fillId="0" borderId="0" xfId="0" applyFont="1" applyAlignment="1">
      <alignment vertical="center"/>
    </xf>
    <xf numFmtId="14" fontId="2" fillId="0" borderId="0" xfId="0" applyNumberFormat="1" applyFont="1"/>
    <xf numFmtId="0" fontId="7" fillId="0" borderId="0" xfId="0" applyFont="1" applyFill="1" applyBorder="1"/>
    <xf numFmtId="0" fontId="15" fillId="0" borderId="0" xfId="0" applyFont="1" applyAlignment="1">
      <alignment horizontal="center"/>
    </xf>
    <xf numFmtId="0" fontId="7" fillId="0" borderId="0" xfId="0" applyFont="1" applyFill="1" applyBorder="1" applyProtection="1">
      <protection locked="0"/>
    </xf>
    <xf numFmtId="0" fontId="23" fillId="0" borderId="0" xfId="0" applyFont="1" applyFill="1"/>
    <xf numFmtId="0" fontId="24" fillId="0" borderId="6" xfId="0" applyFont="1" applyFill="1" applyBorder="1" applyAlignment="1">
      <alignment horizontal="left" vertical="center" indent="1"/>
    </xf>
    <xf numFmtId="0" fontId="3" fillId="0" borderId="7" xfId="0" applyFont="1" applyFill="1" applyBorder="1" applyAlignment="1">
      <alignment horizontal="left" vertical="center"/>
    </xf>
    <xf numFmtId="0" fontId="7" fillId="0" borderId="15" xfId="0" applyFont="1" applyFill="1" applyBorder="1" applyAlignment="1" applyProtection="1">
      <alignment horizontal="center"/>
    </xf>
    <xf numFmtId="0" fontId="7" fillId="0" borderId="16" xfId="0" applyFont="1" applyFill="1" applyBorder="1" applyAlignment="1" applyProtection="1">
      <alignment horizontal="center"/>
    </xf>
    <xf numFmtId="0" fontId="7" fillId="0" borderId="17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/>
    </xf>
    <xf numFmtId="0" fontId="24" fillId="0" borderId="10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indent="1"/>
    </xf>
    <xf numFmtId="38" fontId="24" fillId="0" borderId="1" xfId="0" applyNumberFormat="1" applyFont="1" applyFill="1" applyBorder="1" applyAlignment="1" applyProtection="1">
      <alignment horizontal="right"/>
      <protection locked="0"/>
    </xf>
    <xf numFmtId="38" fontId="24" fillId="0" borderId="11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>
      <alignment horizontal="left" wrapText="1" indent="1"/>
    </xf>
    <xf numFmtId="166" fontId="24" fillId="0" borderId="1" xfId="1" applyNumberFormat="1" applyFont="1" applyFill="1" applyBorder="1" applyAlignment="1" applyProtection="1">
      <alignment horizontal="right"/>
      <protection locked="0"/>
    </xf>
    <xf numFmtId="166" fontId="25" fillId="0" borderId="1" xfId="1" applyNumberFormat="1" applyFont="1" applyFill="1" applyBorder="1" applyAlignment="1" applyProtection="1">
      <alignment horizontal="right"/>
      <protection locked="0"/>
    </xf>
    <xf numFmtId="166" fontId="7" fillId="5" borderId="1" xfId="1" applyNumberFormat="1" applyFont="1" applyFill="1" applyBorder="1" applyAlignment="1" applyProtection="1">
      <alignment horizontal="right"/>
    </xf>
    <xf numFmtId="166" fontId="7" fillId="5" borderId="11" xfId="1" applyNumberFormat="1" applyFont="1" applyFill="1" applyBorder="1" applyAlignment="1" applyProtection="1">
      <alignment horizontal="right"/>
    </xf>
    <xf numFmtId="166" fontId="24" fillId="5" borderId="1" xfId="1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wrapText="1" indent="2"/>
    </xf>
    <xf numFmtId="0" fontId="26" fillId="0" borderId="0" xfId="0" applyFont="1"/>
    <xf numFmtId="0" fontId="15" fillId="0" borderId="1" xfId="0" applyFont="1" applyFill="1" applyBorder="1" applyAlignment="1"/>
    <xf numFmtId="43" fontId="26" fillId="0" borderId="0" xfId="0" applyNumberFormat="1" applyFont="1"/>
    <xf numFmtId="166" fontId="7" fillId="0" borderId="1" xfId="1" applyNumberFormat="1" applyFont="1" applyFill="1" applyBorder="1" applyAlignment="1" applyProtection="1">
      <alignment horizontal="right"/>
    </xf>
    <xf numFmtId="166" fontId="7" fillId="0" borderId="11" xfId="1" applyNumberFormat="1" applyFont="1" applyFill="1" applyBorder="1" applyAlignment="1" applyProtection="1">
      <alignment horizontal="right"/>
    </xf>
    <xf numFmtId="166" fontId="26" fillId="0" borderId="0" xfId="0" applyNumberFormat="1" applyFont="1"/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166" fontId="27" fillId="0" borderId="1" xfId="1" applyNumberFormat="1" applyFont="1" applyFill="1" applyBorder="1" applyAlignment="1">
      <alignment horizontal="center"/>
    </xf>
    <xf numFmtId="166" fontId="27" fillId="0" borderId="1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indent="1"/>
    </xf>
    <xf numFmtId="166" fontId="24" fillId="5" borderId="1" xfId="1" applyNumberFormat="1" applyFont="1" applyFill="1" applyBorder="1" applyAlignment="1" applyProtection="1">
      <alignment horizontal="right"/>
    </xf>
    <xf numFmtId="166" fontId="24" fillId="0" borderId="11" xfId="1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 indent="1"/>
    </xf>
    <xf numFmtId="0" fontId="26" fillId="0" borderId="0" xfId="0" applyFont="1" applyAlignment="1">
      <alignment horizontal="left" indent="1"/>
    </xf>
    <xf numFmtId="0" fontId="15" fillId="0" borderId="1" xfId="0" applyFont="1" applyFill="1" applyBorder="1" applyAlignment="1">
      <alignment horizontal="left" indent="1"/>
    </xf>
    <xf numFmtId="0" fontId="15" fillId="0" borderId="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indent="1"/>
    </xf>
    <xf numFmtId="0" fontId="15" fillId="0" borderId="13" xfId="0" applyFont="1" applyFill="1" applyBorder="1" applyAlignment="1"/>
    <xf numFmtId="166" fontId="24" fillId="5" borderId="13" xfId="1" applyNumberFormat="1" applyFont="1" applyFill="1" applyBorder="1" applyAlignment="1">
      <alignment horizontal="right"/>
    </xf>
    <xf numFmtId="166" fontId="7" fillId="5" borderId="13" xfId="1" applyNumberFormat="1" applyFont="1" applyFill="1" applyBorder="1" applyAlignment="1" applyProtection="1">
      <alignment horizontal="right"/>
    </xf>
    <xf numFmtId="166" fontId="7" fillId="5" borderId="14" xfId="1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8" fillId="0" borderId="22" xfId="0" applyFont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left"/>
      <protection locked="0"/>
    </xf>
    <xf numFmtId="165" fontId="3" fillId="5" borderId="1" xfId="0" applyNumberFormat="1" applyFont="1" applyFill="1" applyBorder="1" applyAlignment="1" applyProtection="1">
      <alignment horizontal="right"/>
    </xf>
    <xf numFmtId="0" fontId="20" fillId="0" borderId="0" xfId="0" applyFont="1" applyFill="1"/>
    <xf numFmtId="0" fontId="3" fillId="0" borderId="1" xfId="0" applyFont="1" applyFill="1" applyBorder="1" applyAlignment="1" applyProtection="1">
      <alignment horizontal="left" indent="4"/>
      <protection locked="0"/>
    </xf>
    <xf numFmtId="0" fontId="15" fillId="0" borderId="20" xfId="0" applyNumberFormat="1" applyFont="1" applyFill="1" applyBorder="1" applyAlignment="1">
      <alignment vertical="center" wrapText="1"/>
    </xf>
    <xf numFmtId="0" fontId="3" fillId="0" borderId="20" xfId="0" applyNumberFormat="1" applyFont="1" applyFill="1" applyBorder="1" applyAlignment="1">
      <alignment horizontal="left" vertical="center" wrapText="1" indent="4"/>
    </xf>
    <xf numFmtId="0" fontId="13" fillId="0" borderId="20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 indent="11"/>
      <protection locked="0"/>
    </xf>
    <xf numFmtId="0" fontId="21" fillId="0" borderId="1" xfId="0" applyFont="1" applyFill="1" applyBorder="1" applyAlignment="1" applyProtection="1">
      <alignment horizontal="left" vertical="center" indent="17"/>
      <protection locked="0"/>
    </xf>
    <xf numFmtId="0" fontId="6" fillId="0" borderId="20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/>
    </xf>
    <xf numFmtId="0" fontId="15" fillId="0" borderId="26" xfId="0" applyNumberFormat="1" applyFont="1" applyFill="1" applyBorder="1" applyAlignment="1">
      <alignment vertical="center" wrapText="1"/>
    </xf>
    <xf numFmtId="165" fontId="3" fillId="0" borderId="13" xfId="0" applyNumberFormat="1" applyFont="1" applyFill="1" applyBorder="1" applyAlignment="1" applyProtection="1">
      <alignment horizontal="right"/>
    </xf>
    <xf numFmtId="165" fontId="3" fillId="5" borderId="13" xfId="0" applyNumberFormat="1" applyFont="1" applyFill="1" applyBorder="1" applyAlignment="1" applyProtection="1">
      <alignment horizontal="right"/>
    </xf>
    <xf numFmtId="0" fontId="26" fillId="0" borderId="0" xfId="0" applyFont="1" applyBorder="1"/>
    <xf numFmtId="0" fontId="2" fillId="0" borderId="5" xfId="0" applyFont="1" applyBorder="1"/>
    <xf numFmtId="0" fontId="14" fillId="0" borderId="5" xfId="0" applyFont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14" fontId="29" fillId="0" borderId="25" xfId="0" applyNumberFormat="1" applyFont="1" applyBorder="1" applyAlignment="1">
      <alignment horizontal="center" vertical="center" wrapText="1"/>
    </xf>
    <xf numFmtId="14" fontId="29" fillId="0" borderId="8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3" fontId="30" fillId="5" borderId="1" xfId="0" applyNumberFormat="1" applyFont="1" applyFill="1" applyBorder="1" applyAlignment="1">
      <alignment vertical="center" wrapText="1"/>
    </xf>
    <xf numFmtId="3" fontId="30" fillId="5" borderId="11" xfId="0" applyNumberFormat="1" applyFont="1" applyFill="1" applyBorder="1" applyAlignment="1">
      <alignment vertical="center" wrapText="1"/>
    </xf>
    <xf numFmtId="3" fontId="30" fillId="0" borderId="1" xfId="0" applyNumberFormat="1" applyFont="1" applyBorder="1" applyAlignment="1">
      <alignment vertical="center" wrapText="1"/>
    </xf>
    <xf numFmtId="3" fontId="30" fillId="0" borderId="11" xfId="0" applyNumberFormat="1" applyFont="1" applyBorder="1" applyAlignment="1">
      <alignment vertical="center" wrapText="1"/>
    </xf>
    <xf numFmtId="3" fontId="30" fillId="0" borderId="1" xfId="0" applyNumberFormat="1" applyFont="1" applyFill="1" applyBorder="1" applyAlignment="1">
      <alignment vertical="center" wrapText="1"/>
    </xf>
    <xf numFmtId="3" fontId="30" fillId="0" borderId="11" xfId="0" applyNumberFormat="1" applyFont="1" applyFill="1" applyBorder="1" applyAlignment="1">
      <alignment vertical="center" wrapText="1"/>
    </xf>
    <xf numFmtId="14" fontId="3" fillId="2" borderId="1" xfId="8" quotePrefix="1" applyNumberFormat="1" applyFont="1" applyFill="1" applyBorder="1" applyAlignment="1" applyProtection="1">
      <alignment horizontal="left"/>
      <protection locked="0"/>
    </xf>
    <xf numFmtId="0" fontId="29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vertical="center" wrapText="1"/>
    </xf>
    <xf numFmtId="3" fontId="30" fillId="5" borderId="13" xfId="0" applyNumberFormat="1" applyFont="1" applyFill="1" applyBorder="1" applyAlignment="1">
      <alignment vertical="center" wrapText="1"/>
    </xf>
    <xf numFmtId="3" fontId="30" fillId="5" borderId="14" xfId="0" applyNumberFormat="1" applyFont="1" applyFill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wrapText="1"/>
    </xf>
    <xf numFmtId="3" fontId="2" fillId="0" borderId="0" xfId="0" applyNumberFormat="1" applyFont="1"/>
    <xf numFmtId="0" fontId="2" fillId="0" borderId="0" xfId="0" applyFont="1" applyFill="1" applyBorder="1" applyAlignment="1">
      <alignment wrapText="1"/>
    </xf>
    <xf numFmtId="0" fontId="5" fillId="0" borderId="0" xfId="0" applyFont="1"/>
    <xf numFmtId="14" fontId="7" fillId="0" borderId="0" xfId="0" applyNumberFormat="1" applyFont="1"/>
    <xf numFmtId="0" fontId="7" fillId="0" borderId="0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right" wrapText="1"/>
    </xf>
    <xf numFmtId="0" fontId="7" fillId="0" borderId="6" xfId="0" applyFont="1" applyBorder="1"/>
    <xf numFmtId="0" fontId="12" fillId="0" borderId="15" xfId="0" applyFont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9" xfId="0" applyFont="1" applyBorder="1" applyAlignment="1">
      <alignment wrapText="1"/>
    </xf>
    <xf numFmtId="0" fontId="5" fillId="0" borderId="27" xfId="0" applyFont="1" applyBorder="1" applyAlignment="1"/>
    <xf numFmtId="0" fontId="7" fillId="0" borderId="19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12" fillId="0" borderId="19" xfId="0" applyFont="1" applyBorder="1" applyAlignment="1">
      <alignment horizontal="center" wrapText="1"/>
    </xf>
    <xf numFmtId="0" fontId="7" fillId="0" borderId="27" xfId="0" applyFont="1" applyBorder="1" applyAlignment="1">
      <alignment horizontal="center"/>
    </xf>
    <xf numFmtId="0" fontId="7" fillId="0" borderId="27" xfId="0" applyFont="1" applyBorder="1" applyAlignment="1"/>
    <xf numFmtId="0" fontId="7" fillId="0" borderId="27" xfId="0" applyFont="1" applyBorder="1" applyAlignment="1">
      <alignment wrapText="1"/>
    </xf>
    <xf numFmtId="0" fontId="12" fillId="0" borderId="1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9" fontId="5" fillId="0" borderId="27" xfId="0" applyNumberFormat="1" applyFont="1" applyBorder="1" applyAlignment="1"/>
    <xf numFmtId="0" fontId="7" fillId="0" borderId="28" xfId="0" applyFont="1" applyBorder="1" applyAlignment="1">
      <alignment vertical="center"/>
    </xf>
    <xf numFmtId="0" fontId="7" fillId="0" borderId="3" xfId="0" applyFont="1" applyBorder="1" applyAlignment="1">
      <alignment wrapText="1"/>
    </xf>
    <xf numFmtId="9" fontId="5" fillId="0" borderId="29" xfId="0" applyNumberFormat="1" applyFont="1" applyBorder="1" applyAlignment="1"/>
    <xf numFmtId="0" fontId="7" fillId="0" borderId="12" xfId="0" applyFont="1" applyBorder="1"/>
    <xf numFmtId="0" fontId="7" fillId="0" borderId="30" xfId="0" applyFont="1" applyBorder="1" applyAlignment="1">
      <alignment wrapText="1"/>
    </xf>
    <xf numFmtId="9" fontId="5" fillId="0" borderId="31" xfId="0" applyNumberFormat="1" applyFont="1" applyBorder="1" applyAlignment="1"/>
    <xf numFmtId="0" fontId="7" fillId="0" borderId="0" xfId="5" applyFont="1" applyFill="1" applyBorder="1" applyAlignment="1" applyProtection="1"/>
    <xf numFmtId="0" fontId="7" fillId="0" borderId="5" xfId="5" applyFont="1" applyFill="1" applyBorder="1" applyAlignment="1" applyProtection="1"/>
    <xf numFmtId="0" fontId="13" fillId="0" borderId="5" xfId="5" applyFont="1" applyFill="1" applyBorder="1" applyAlignment="1" applyProtection="1">
      <alignment horizontal="left" vertical="center"/>
    </xf>
    <xf numFmtId="0" fontId="7" fillId="0" borderId="0" xfId="5" applyFont="1" applyFill="1" applyBorder="1" applyAlignment="1" applyProtection="1">
      <alignment horizontal="left"/>
    </xf>
    <xf numFmtId="0" fontId="6" fillId="0" borderId="6" xfId="5" applyFont="1" applyFill="1" applyBorder="1" applyAlignment="1" applyProtection="1">
      <alignment vertical="center"/>
    </xf>
    <xf numFmtId="0" fontId="6" fillId="0" borderId="7" xfId="5" applyFont="1" applyFill="1" applyBorder="1" applyAlignment="1" applyProtection="1">
      <alignment vertical="center"/>
    </xf>
    <xf numFmtId="0" fontId="13" fillId="0" borderId="7" xfId="5" applyFont="1" applyFill="1" applyBorder="1" applyAlignment="1" applyProtection="1">
      <alignment horizontal="center" vertical="center"/>
    </xf>
    <xf numFmtId="0" fontId="13" fillId="0" borderId="8" xfId="5" applyFont="1" applyFill="1" applyBorder="1" applyAlignment="1" applyProtection="1">
      <alignment horizontal="center" vertical="center"/>
    </xf>
    <xf numFmtId="0" fontId="6" fillId="0" borderId="0" xfId="5" applyFont="1" applyFill="1" applyBorder="1" applyAlignment="1" applyProtection="1">
      <alignment vertical="center"/>
    </xf>
    <xf numFmtId="0" fontId="0" fillId="0" borderId="10" xfId="0" applyBorder="1"/>
    <xf numFmtId="0" fontId="28" fillId="0" borderId="1" xfId="0" applyFont="1" applyFill="1" applyBorder="1" applyAlignment="1">
      <alignment horizontal="center" vertical="center" wrapText="1"/>
    </xf>
    <xf numFmtId="0" fontId="15" fillId="0" borderId="1" xfId="5" applyFont="1" applyFill="1" applyBorder="1" applyAlignment="1" applyProtection="1">
      <alignment horizontal="center" vertical="center" wrapText="1"/>
    </xf>
    <xf numFmtId="0" fontId="15" fillId="0" borderId="11" xfId="5" applyFont="1" applyFill="1" applyBorder="1" applyAlignment="1" applyProtection="1">
      <alignment horizontal="center" vertical="center" wrapText="1"/>
    </xf>
    <xf numFmtId="0" fontId="0" fillId="0" borderId="0" xfId="0" applyFont="1" applyFill="1"/>
    <xf numFmtId="0" fontId="19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19" fillId="0" borderId="1" xfId="0" applyFont="1" applyFill="1" applyBorder="1"/>
    <xf numFmtId="165" fontId="19" fillId="0" borderId="1" xfId="0" applyNumberFormat="1" applyFont="1" applyFill="1" applyBorder="1" applyAlignment="1">
      <alignment horizontal="center" vertical="center"/>
    </xf>
    <xf numFmtId="165" fontId="19" fillId="0" borderId="11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19" fillId="0" borderId="1" xfId="0" applyFont="1" applyFill="1" applyBorder="1" applyAlignment="1">
      <alignment horizontal="left" indent="1"/>
    </xf>
    <xf numFmtId="165" fontId="22" fillId="0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166" fontId="0" fillId="0" borderId="0" xfId="1" applyNumberFormat="1" applyFont="1"/>
    <xf numFmtId="0" fontId="22" fillId="0" borderId="1" xfId="0" applyFont="1" applyFill="1" applyBorder="1" applyAlignment="1">
      <alignment horizontal="left" indent="1"/>
    </xf>
    <xf numFmtId="167" fontId="0" fillId="0" borderId="0" xfId="0" applyNumberFormat="1"/>
    <xf numFmtId="165" fontId="0" fillId="0" borderId="0" xfId="0" applyNumberFormat="1"/>
    <xf numFmtId="0" fontId="0" fillId="0" borderId="12" xfId="0" applyBorder="1"/>
    <xf numFmtId="165" fontId="28" fillId="5" borderId="13" xfId="0" applyNumberFormat="1" applyFont="1" applyFill="1" applyBorder="1" applyAlignment="1">
      <alignment horizontal="left" vertical="center" wrapText="1"/>
    </xf>
    <xf numFmtId="165" fontId="28" fillId="5" borderId="13" xfId="0" applyNumberFormat="1" applyFont="1" applyFill="1" applyBorder="1" applyAlignment="1">
      <alignment horizontal="center" vertical="center"/>
    </xf>
    <xf numFmtId="165" fontId="28" fillId="5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3" fontId="0" fillId="0" borderId="0" xfId="0" applyNumberFormat="1"/>
    <xf numFmtId="0" fontId="5" fillId="0" borderId="0" xfId="0" applyFont="1" applyAlignment="1">
      <alignment vertical="center"/>
    </xf>
    <xf numFmtId="165" fontId="2" fillId="0" borderId="0" xfId="0" applyNumberFormat="1" applyFont="1"/>
    <xf numFmtId="0" fontId="2" fillId="0" borderId="0" xfId="0" applyFont="1" applyAlignment="1">
      <alignment vertical="center"/>
    </xf>
    <xf numFmtId="166" fontId="2" fillId="0" borderId="0" xfId="0" applyNumberFormat="1" applyFont="1"/>
    <xf numFmtId="0" fontId="3" fillId="0" borderId="0" xfId="5" applyFont="1" applyFill="1" applyBorder="1" applyAlignment="1" applyProtection="1"/>
    <xf numFmtId="0" fontId="28" fillId="0" borderId="5" xfId="0" applyFont="1" applyBorder="1" applyAlignment="1">
      <alignment horizontal="left"/>
    </xf>
    <xf numFmtId="0" fontId="23" fillId="0" borderId="0" xfId="5" applyFont="1" applyFill="1" applyBorder="1" applyAlignment="1" applyProtection="1">
      <alignment horizontal="right"/>
    </xf>
    <xf numFmtId="0" fontId="19" fillId="0" borderId="6" xfId="0" applyFont="1" applyBorder="1" applyAlignment="1">
      <alignment horizontal="center" vertical="center"/>
    </xf>
    <xf numFmtId="0" fontId="28" fillId="5" borderId="32" xfId="0" applyFont="1" applyFill="1" applyBorder="1" applyAlignment="1">
      <alignment wrapText="1"/>
    </xf>
    <xf numFmtId="165" fontId="0" fillId="5" borderId="8" xfId="0" applyNumberForma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" xfId="0" applyFont="1" applyFill="1" applyBorder="1" applyAlignment="1"/>
    <xf numFmtId="165" fontId="0" fillId="0" borderId="11" xfId="0" applyNumberFormat="1" applyBorder="1" applyAlignment="1"/>
    <xf numFmtId="165" fontId="0" fillId="0" borderId="0" xfId="0" applyNumberFormat="1" applyAlignment="1"/>
    <xf numFmtId="0" fontId="19" fillId="0" borderId="10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165" fontId="0" fillId="0" borderId="11" xfId="0" applyNumberFormat="1" applyBorder="1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8" fillId="5" borderId="1" xfId="0" applyFont="1" applyFill="1" applyBorder="1" applyAlignment="1">
      <alignment wrapText="1"/>
    </xf>
    <xf numFmtId="165" fontId="0" fillId="5" borderId="11" xfId="0" applyNumberFormat="1" applyFill="1" applyBorder="1" applyAlignment="1">
      <alignment horizontal="center" vertical="center" wrapText="1"/>
    </xf>
    <xf numFmtId="0" fontId="19" fillId="0" borderId="33" xfId="0" applyFont="1" applyBorder="1" applyAlignment="1">
      <alignment wrapText="1"/>
    </xf>
    <xf numFmtId="165" fontId="0" fillId="0" borderId="11" xfId="0" applyNumberFormat="1" applyFill="1" applyBorder="1" applyAlignment="1"/>
    <xf numFmtId="0" fontId="19" fillId="0" borderId="1" xfId="0" applyFont="1" applyBorder="1" applyAlignment="1">
      <alignment wrapText="1"/>
    </xf>
    <xf numFmtId="0" fontId="19" fillId="0" borderId="12" xfId="0" applyFont="1" applyBorder="1" applyAlignment="1">
      <alignment horizontal="center" vertical="center" wrapText="1"/>
    </xf>
    <xf numFmtId="0" fontId="28" fillId="5" borderId="13" xfId="0" applyFont="1" applyFill="1" applyBorder="1" applyAlignment="1">
      <alignment wrapText="1"/>
    </xf>
    <xf numFmtId="165" fontId="0" fillId="5" borderId="14" xfId="0" applyNumberFormat="1" applyFill="1" applyBorder="1" applyAlignment="1">
      <alignment horizontal="center" vertical="center" wrapText="1"/>
    </xf>
    <xf numFmtId="168" fontId="0" fillId="0" borderId="0" xfId="0" applyNumberFormat="1"/>
    <xf numFmtId="0" fontId="5" fillId="0" borderId="0" xfId="0" applyFont="1" applyAlignment="1">
      <alignment horizontal="center" vertical="center"/>
    </xf>
    <xf numFmtId="0" fontId="19" fillId="0" borderId="0" xfId="0" applyFont="1" applyFill="1"/>
    <xf numFmtId="0" fontId="28" fillId="0" borderId="0" xfId="0" applyFont="1" applyAlignment="1">
      <alignment horizontal="center"/>
    </xf>
    <xf numFmtId="0" fontId="3" fillId="0" borderId="6" xfId="9" applyFont="1" applyFill="1" applyBorder="1" applyAlignment="1" applyProtection="1">
      <alignment horizontal="center" vertical="center"/>
      <protection locked="0"/>
    </xf>
    <xf numFmtId="0" fontId="15" fillId="2" borderId="23" xfId="9" applyFont="1" applyFill="1" applyBorder="1" applyAlignment="1" applyProtection="1">
      <alignment horizontal="center" vertical="center" wrapText="1"/>
      <protection locked="0"/>
    </xf>
    <xf numFmtId="166" fontId="3" fillId="2" borderId="8" xfId="10" applyNumberFormat="1" applyFont="1" applyFill="1" applyBorder="1" applyAlignment="1" applyProtection="1">
      <alignment horizontal="center" vertical="center"/>
      <protection locked="0"/>
    </xf>
    <xf numFmtId="0" fontId="3" fillId="0" borderId="10" xfId="9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>
      <alignment horizontal="left" vertical="top" wrapText="1"/>
    </xf>
    <xf numFmtId="165" fontId="3" fillId="5" borderId="11" xfId="10" applyNumberFormat="1" applyFont="1" applyFill="1" applyBorder="1" applyAlignment="1" applyProtection="1">
      <alignment vertical="top"/>
    </xf>
    <xf numFmtId="0" fontId="3" fillId="2" borderId="25" xfId="11" applyFont="1" applyFill="1" applyBorder="1" applyAlignment="1" applyProtection="1">
      <alignment vertical="center" wrapText="1"/>
      <protection locked="0"/>
    </xf>
    <xf numFmtId="165" fontId="3" fillId="2" borderId="11" xfId="10" applyNumberFormat="1" applyFont="1" applyFill="1" applyBorder="1" applyAlignment="1" applyProtection="1">
      <alignment vertical="top"/>
      <protection locked="0"/>
    </xf>
    <xf numFmtId="0" fontId="3" fillId="2" borderId="1" xfId="11" applyFont="1" applyFill="1" applyBorder="1" applyAlignment="1" applyProtection="1">
      <alignment vertical="center" wrapText="1"/>
      <protection locked="0"/>
    </xf>
    <xf numFmtId="0" fontId="3" fillId="2" borderId="2" xfId="11" applyFont="1" applyFill="1" applyBorder="1" applyAlignment="1" applyProtection="1">
      <alignment vertical="center" wrapText="1"/>
      <protection locked="0"/>
    </xf>
    <xf numFmtId="165" fontId="3" fillId="5" borderId="11" xfId="10" applyNumberFormat="1" applyFont="1" applyFill="1" applyBorder="1" applyAlignment="1" applyProtection="1">
      <alignment vertical="top" wrapText="1"/>
    </xf>
    <xf numFmtId="0" fontId="19" fillId="0" borderId="0" xfId="0" applyFont="1" applyAlignment="1">
      <alignment wrapText="1"/>
    </xf>
    <xf numFmtId="0" fontId="3" fillId="2" borderId="25" xfId="11" applyFont="1" applyFill="1" applyBorder="1" applyAlignment="1" applyProtection="1">
      <alignment horizontal="left" vertical="center" wrapText="1"/>
      <protection locked="0"/>
    </xf>
    <xf numFmtId="165" fontId="3" fillId="2" borderId="11" xfId="10" applyNumberFormat="1" applyFont="1" applyFill="1" applyBorder="1" applyAlignment="1" applyProtection="1">
      <alignment vertical="top" wrapText="1"/>
      <protection locked="0"/>
    </xf>
    <xf numFmtId="0" fontId="3" fillId="2" borderId="1" xfId="11" applyFont="1" applyFill="1" applyBorder="1" applyAlignment="1" applyProtection="1">
      <alignment horizontal="left" vertical="center" wrapText="1"/>
      <protection locked="0"/>
    </xf>
    <xf numFmtId="0" fontId="3" fillId="2" borderId="1" xfId="9" applyFont="1" applyFill="1" applyBorder="1" applyAlignment="1" applyProtection="1">
      <alignment horizontal="left" vertical="center" wrapText="1"/>
      <protection locked="0"/>
    </xf>
    <xf numFmtId="0" fontId="3" fillId="0" borderId="1" xfId="11" applyFont="1" applyBorder="1" applyAlignment="1" applyProtection="1">
      <alignment horizontal="left" vertical="center" wrapText="1"/>
      <protection locked="0"/>
    </xf>
    <xf numFmtId="0" fontId="3" fillId="0" borderId="0" xfId="11" applyFont="1" applyBorder="1" applyAlignment="1" applyProtection="1">
      <alignment wrapText="1"/>
      <protection locked="0"/>
    </xf>
    <xf numFmtId="0" fontId="3" fillId="0" borderId="1" xfId="11" applyFont="1" applyFill="1" applyBorder="1" applyAlignment="1" applyProtection="1">
      <alignment horizontal="left" vertical="center" wrapText="1"/>
      <protection locked="0"/>
    </xf>
    <xf numFmtId="1" fontId="15" fillId="5" borderId="1" xfId="10" applyNumberFormat="1" applyFont="1" applyFill="1" applyBorder="1" applyAlignment="1" applyProtection="1">
      <alignment horizontal="left" vertical="top" wrapText="1"/>
    </xf>
    <xf numFmtId="0" fontId="3" fillId="0" borderId="10" xfId="9" applyFont="1" applyFill="1" applyBorder="1" applyAlignment="1" applyProtection="1">
      <alignment horizontal="center" vertical="center" wrapText="1"/>
      <protection locked="0"/>
    </xf>
    <xf numFmtId="0" fontId="15" fillId="2" borderId="1" xfId="11" applyFont="1" applyFill="1" applyBorder="1" applyAlignment="1" applyProtection="1">
      <alignment vertical="center" wrapText="1"/>
      <protection locked="0"/>
    </xf>
    <xf numFmtId="165" fontId="3" fillId="5" borderId="11" xfId="10" applyNumberFormat="1" applyFont="1" applyFill="1" applyBorder="1" applyAlignment="1" applyProtection="1">
      <alignment vertical="top" wrapText="1"/>
      <protection locked="0"/>
    </xf>
    <xf numFmtId="0" fontId="3" fillId="2" borderId="1" xfId="11" applyFont="1" applyFill="1" applyBorder="1" applyAlignment="1" applyProtection="1">
      <alignment horizontal="left" vertical="center" wrapText="1" indent="2"/>
      <protection locked="0"/>
    </xf>
    <xf numFmtId="0" fontId="15" fillId="5" borderId="1" xfId="11" applyFont="1" applyFill="1" applyBorder="1" applyAlignment="1" applyProtection="1">
      <alignment vertical="center" wrapText="1"/>
      <protection locked="0"/>
    </xf>
    <xf numFmtId="0" fontId="3" fillId="0" borderId="12" xfId="9" applyFont="1" applyFill="1" applyBorder="1" applyAlignment="1" applyProtection="1">
      <alignment horizontal="center" vertical="center" wrapText="1"/>
      <protection locked="0"/>
    </xf>
    <xf numFmtId="0" fontId="15" fillId="5" borderId="13" xfId="11" applyFont="1" applyFill="1" applyBorder="1" applyAlignment="1" applyProtection="1">
      <alignment vertical="center" wrapText="1"/>
      <protection locked="0"/>
    </xf>
    <xf numFmtId="165" fontId="3" fillId="5" borderId="14" xfId="10" applyNumberFormat="1" applyFont="1" applyFill="1" applyBorder="1" applyAlignment="1" applyProtection="1">
      <alignment vertical="top" wrapText="1"/>
    </xf>
    <xf numFmtId="0" fontId="14" fillId="0" borderId="0" xfId="12" applyFont="1" applyFill="1" applyAlignment="1" applyProtection="1">
      <alignment horizontal="left" vertical="center"/>
      <protection locked="0"/>
    </xf>
    <xf numFmtId="0" fontId="14" fillId="5" borderId="34" xfId="0" applyFont="1" applyFill="1" applyBorder="1" applyAlignment="1">
      <alignment vertical="center" wrapText="1"/>
    </xf>
    <xf numFmtId="0" fontId="14" fillId="5" borderId="17" xfId="0" applyFont="1" applyFill="1" applyBorder="1" applyAlignment="1">
      <alignment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4" fillId="5" borderId="10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4" fillId="5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2" applyNumberFormat="1" applyFont="1" applyFill="1" applyBorder="1" applyAlignment="1">
      <alignment horizontal="left" vertical="center" wrapText="1"/>
    </xf>
    <xf numFmtId="166" fontId="2" fillId="0" borderId="11" xfId="1" applyNumberFormat="1" applyFont="1" applyFill="1" applyBorder="1" applyAlignment="1">
      <alignment horizontal="right" vertical="center" wrapText="1"/>
    </xf>
    <xf numFmtId="166" fontId="14" fillId="5" borderId="11" xfId="1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9" fontId="14" fillId="5" borderId="1" xfId="2" applyFont="1" applyFill="1" applyBorder="1" applyAlignment="1">
      <alignment horizontal="left" vertical="center" wrapText="1"/>
    </xf>
    <xf numFmtId="10" fontId="2" fillId="0" borderId="2" xfId="2" applyNumberFormat="1" applyFont="1" applyFill="1" applyBorder="1" applyAlignment="1">
      <alignment horizontal="left" vertical="center" wrapText="1"/>
    </xf>
    <xf numFmtId="0" fontId="14" fillId="5" borderId="35" xfId="0" applyFont="1" applyFill="1" applyBorder="1" applyAlignment="1">
      <alignment vertical="center" wrapText="1"/>
    </xf>
    <xf numFmtId="0" fontId="14" fillId="5" borderId="20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center" vertical="center" wrapText="1"/>
    </xf>
    <xf numFmtId="166" fontId="14" fillId="5" borderId="11" xfId="1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10" fontId="11" fillId="0" borderId="1" xfId="2" applyNumberFormat="1" applyFont="1" applyFill="1" applyBorder="1" applyAlignment="1">
      <alignment horizontal="left" vertical="center" wrapText="1"/>
    </xf>
    <xf numFmtId="49" fontId="32" fillId="0" borderId="12" xfId="13" applyNumberFormat="1" applyFont="1" applyFill="1" applyBorder="1" applyAlignment="1" applyProtection="1">
      <alignment horizontal="left" vertical="center"/>
      <protection locked="0"/>
    </xf>
    <xf numFmtId="0" fontId="33" fillId="0" borderId="13" xfId="9" applyFont="1" applyFill="1" applyBorder="1" applyAlignment="1" applyProtection="1">
      <alignment horizontal="left" vertical="center" wrapText="1"/>
      <protection locked="0"/>
    </xf>
    <xf numFmtId="10" fontId="33" fillId="0" borderId="13" xfId="2" applyNumberFormat="1" applyFont="1" applyFill="1" applyBorder="1" applyAlignment="1" applyProtection="1">
      <alignment horizontal="left" vertical="center"/>
    </xf>
    <xf numFmtId="166" fontId="2" fillId="0" borderId="14" xfId="1" applyNumberFormat="1" applyFont="1" applyFill="1" applyBorder="1" applyAlignment="1">
      <alignment horizontal="right" vertical="center" wrapText="1"/>
    </xf>
    <xf numFmtId="0" fontId="15" fillId="0" borderId="0" xfId="5" applyFont="1" applyFill="1" applyBorder="1" applyAlignment="1" applyProtection="1"/>
    <xf numFmtId="0" fontId="15" fillId="0" borderId="0" xfId="5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right"/>
      <protection locked="0"/>
    </xf>
    <xf numFmtId="0" fontId="19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38" xfId="0" applyFont="1" applyBorder="1" applyAlignment="1">
      <alignment wrapText="1"/>
    </xf>
    <xf numFmtId="165" fontId="19" fillId="0" borderId="39" xfId="0" applyNumberFormat="1" applyFont="1" applyBorder="1" applyAlignment="1">
      <alignment vertical="center"/>
    </xf>
    <xf numFmtId="167" fontId="19" fillId="0" borderId="40" xfId="0" applyNumberFormat="1" applyFont="1" applyBorder="1" applyAlignment="1">
      <alignment horizontal="center"/>
    </xf>
    <xf numFmtId="167" fontId="20" fillId="0" borderId="0" xfId="0" applyNumberFormat="1" applyFont="1" applyBorder="1" applyAlignment="1">
      <alignment horizontal="center"/>
    </xf>
    <xf numFmtId="0" fontId="19" fillId="0" borderId="41" xfId="0" applyFont="1" applyBorder="1" applyAlignment="1">
      <alignment wrapText="1"/>
    </xf>
    <xf numFmtId="165" fontId="19" fillId="0" borderId="33" xfId="0" applyNumberFormat="1" applyFont="1" applyBorder="1" applyAlignment="1">
      <alignment vertical="center"/>
    </xf>
    <xf numFmtId="167" fontId="19" fillId="0" borderId="42" xfId="0" applyNumberFormat="1" applyFont="1" applyBorder="1" applyAlignment="1">
      <alignment horizontal="center"/>
    </xf>
    <xf numFmtId="0" fontId="19" fillId="0" borderId="41" xfId="0" applyFont="1" applyBorder="1" applyAlignment="1">
      <alignment horizontal="left" wrapText="1" indent="1"/>
    </xf>
    <xf numFmtId="165" fontId="22" fillId="0" borderId="33" xfId="0" applyNumberFormat="1" applyFont="1" applyBorder="1" applyAlignment="1">
      <alignment vertical="center"/>
    </xf>
    <xf numFmtId="167" fontId="34" fillId="0" borderId="0" xfId="0" applyNumberFormat="1" applyFont="1" applyBorder="1" applyAlignment="1">
      <alignment horizontal="center"/>
    </xf>
    <xf numFmtId="0" fontId="22" fillId="0" borderId="41" xfId="0" applyFont="1" applyBorder="1" applyAlignment="1">
      <alignment horizontal="left" wrapText="1" indent="1"/>
    </xf>
    <xf numFmtId="165" fontId="19" fillId="5" borderId="33" xfId="0" applyNumberFormat="1" applyFont="1" applyFill="1" applyBorder="1" applyAlignment="1">
      <alignment vertical="center"/>
    </xf>
    <xf numFmtId="0" fontId="19" fillId="0" borderId="41" xfId="0" applyFont="1" applyFill="1" applyBorder="1" applyAlignment="1">
      <alignment wrapText="1"/>
    </xf>
    <xf numFmtId="0" fontId="22" fillId="0" borderId="41" xfId="0" applyFont="1" applyBorder="1" applyAlignment="1">
      <alignment horizontal="right" wrapText="1"/>
    </xf>
    <xf numFmtId="167" fontId="21" fillId="6" borderId="42" xfId="0" applyNumberFormat="1" applyFont="1" applyFill="1" applyBorder="1" applyAlignment="1">
      <alignment horizontal="center"/>
    </xf>
    <xf numFmtId="0" fontId="19" fillId="0" borderId="43" xfId="0" applyFont="1" applyBorder="1" applyAlignment="1">
      <alignment wrapText="1"/>
    </xf>
    <xf numFmtId="165" fontId="19" fillId="0" borderId="44" xfId="0" applyNumberFormat="1" applyFont="1" applyBorder="1" applyAlignment="1">
      <alignment vertical="center"/>
    </xf>
    <xf numFmtId="167" fontId="19" fillId="0" borderId="45" xfId="0" applyNumberFormat="1" applyFont="1" applyBorder="1" applyAlignment="1">
      <alignment horizontal="center"/>
    </xf>
    <xf numFmtId="0" fontId="28" fillId="5" borderId="46" xfId="0" applyFont="1" applyFill="1" applyBorder="1" applyAlignment="1">
      <alignment wrapText="1"/>
    </xf>
    <xf numFmtId="165" fontId="28" fillId="5" borderId="47" xfId="0" applyNumberFormat="1" applyFont="1" applyFill="1" applyBorder="1" applyAlignment="1">
      <alignment vertical="center"/>
    </xf>
    <xf numFmtId="167" fontId="28" fillId="5" borderId="48" xfId="0" applyNumberFormat="1" applyFont="1" applyFill="1" applyBorder="1" applyAlignment="1">
      <alignment horizontal="center"/>
    </xf>
    <xf numFmtId="167" fontId="35" fillId="0" borderId="0" xfId="0" applyNumberFormat="1" applyFont="1" applyFill="1" applyBorder="1" applyAlignment="1">
      <alignment horizontal="center"/>
    </xf>
    <xf numFmtId="165" fontId="19" fillId="0" borderId="49" xfId="0" applyNumberFormat="1" applyFont="1" applyBorder="1" applyAlignment="1">
      <alignment vertical="center"/>
    </xf>
    <xf numFmtId="167" fontId="19" fillId="0" borderId="50" xfId="0" applyNumberFormat="1" applyFont="1" applyBorder="1" applyAlignment="1">
      <alignment horizontal="center"/>
    </xf>
    <xf numFmtId="0" fontId="22" fillId="0" borderId="43" xfId="0" applyFont="1" applyBorder="1" applyAlignment="1">
      <alignment horizontal="right" wrapText="1"/>
    </xf>
    <xf numFmtId="0" fontId="19" fillId="0" borderId="12" xfId="0" applyFont="1" applyBorder="1" applyAlignment="1">
      <alignment horizontal="center"/>
    </xf>
    <xf numFmtId="0" fontId="28" fillId="5" borderId="51" xfId="0" applyFont="1" applyFill="1" applyBorder="1" applyAlignment="1">
      <alignment wrapText="1"/>
    </xf>
    <xf numFmtId="165" fontId="28" fillId="5" borderId="52" xfId="0" applyNumberFormat="1" applyFont="1" applyFill="1" applyBorder="1" applyAlignment="1">
      <alignment vertical="center"/>
    </xf>
    <xf numFmtId="167" fontId="28" fillId="5" borderId="5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wrapText="1"/>
    </xf>
    <xf numFmtId="0" fontId="2" fillId="0" borderId="54" xfId="0" applyFont="1" applyBorder="1"/>
    <xf numFmtId="0" fontId="2" fillId="0" borderId="55" xfId="0" applyFont="1" applyBorder="1"/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6" xfId="0" applyFont="1" applyBorder="1"/>
    <xf numFmtId="0" fontId="2" fillId="0" borderId="2" xfId="0" applyFont="1" applyBorder="1" applyAlignment="1">
      <alignment horizontal="center" vertical="center" wrapText="1"/>
    </xf>
    <xf numFmtId="9" fontId="2" fillId="0" borderId="19" xfId="0" applyNumberFormat="1" applyFont="1" applyBorder="1" applyAlignment="1">
      <alignment horizontal="center" vertical="center"/>
    </xf>
    <xf numFmtId="9" fontId="2" fillId="0" borderId="20" xfId="0" applyNumberFormat="1" applyFont="1" applyBorder="1" applyAlignment="1">
      <alignment horizontal="center" vertical="center"/>
    </xf>
    <xf numFmtId="0" fontId="3" fillId="2" borderId="57" xfId="11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2" borderId="58" xfId="1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vertical="center"/>
    </xf>
    <xf numFmtId="0" fontId="3" fillId="2" borderId="1" xfId="5" applyFont="1" applyFill="1" applyBorder="1" applyAlignment="1">
      <alignment horizontal="left" vertical="center" wrapText="1"/>
    </xf>
    <xf numFmtId="166" fontId="2" fillId="0" borderId="1" xfId="1" applyNumberFormat="1" applyFont="1" applyBorder="1" applyAlignment="1"/>
    <xf numFmtId="166" fontId="2" fillId="0" borderId="19" xfId="1" applyNumberFormat="1" applyFont="1" applyBorder="1" applyAlignment="1"/>
    <xf numFmtId="166" fontId="2" fillId="0" borderId="11" xfId="1" applyNumberFormat="1" applyFont="1" applyBorder="1" applyAlignment="1"/>
    <xf numFmtId="0" fontId="26" fillId="0" borderId="0" xfId="0" applyFont="1" applyAlignment="1"/>
    <xf numFmtId="0" fontId="6" fillId="2" borderId="12" xfId="9" applyFont="1" applyFill="1" applyBorder="1" applyAlignment="1" applyProtection="1">
      <alignment horizontal="left" vertical="center"/>
      <protection locked="0"/>
    </xf>
    <xf numFmtId="0" fontId="15" fillId="2" borderId="13" xfId="14" applyFont="1" applyFill="1" applyBorder="1" applyAlignment="1" applyProtection="1">
      <protection locked="0"/>
    </xf>
    <xf numFmtId="166" fontId="2" fillId="5" borderId="13" xfId="1" applyNumberFormat="1" applyFont="1" applyFill="1" applyBorder="1"/>
    <xf numFmtId="166" fontId="2" fillId="5" borderId="14" xfId="1" applyNumberFormat="1" applyFont="1" applyFill="1" applyBorder="1"/>
    <xf numFmtId="166" fontId="2" fillId="0" borderId="0" xfId="1" applyNumberFormat="1" applyFont="1"/>
    <xf numFmtId="0" fontId="36" fillId="0" borderId="0" xfId="0" applyFont="1"/>
    <xf numFmtId="0" fontId="19" fillId="0" borderId="6" xfId="0" applyFont="1" applyBorder="1"/>
    <xf numFmtId="0" fontId="19" fillId="0" borderId="8" xfId="0" applyFont="1" applyBorder="1"/>
    <xf numFmtId="166" fontId="15" fillId="2" borderId="34" xfId="15" applyNumberFormat="1" applyFont="1" applyFill="1" applyBorder="1" applyAlignment="1" applyProtection="1">
      <alignment horizontal="center"/>
      <protection locked="0"/>
    </xf>
    <xf numFmtId="166" fontId="15" fillId="2" borderId="16" xfId="15" applyNumberFormat="1" applyFont="1" applyFill="1" applyBorder="1" applyAlignment="1" applyProtection="1">
      <alignment horizontal="center"/>
      <protection locked="0"/>
    </xf>
    <xf numFmtId="166" fontId="15" fillId="2" borderId="18" xfId="15" applyNumberFormat="1" applyFont="1" applyFill="1" applyBorder="1" applyAlignment="1" applyProtection="1">
      <alignment horizontal="center"/>
      <protection locked="0"/>
    </xf>
    <xf numFmtId="166" fontId="15" fillId="0" borderId="6" xfId="15" applyNumberFormat="1" applyFont="1" applyFill="1" applyBorder="1" applyAlignment="1" applyProtection="1">
      <alignment horizontal="center"/>
      <protection locked="0"/>
    </xf>
    <xf numFmtId="166" fontId="15" fillId="0" borderId="7" xfId="15" applyNumberFormat="1" applyFont="1" applyFill="1" applyBorder="1" applyAlignment="1" applyProtection="1">
      <alignment horizontal="center"/>
      <protection locked="0"/>
    </xf>
    <xf numFmtId="166" fontId="15" fillId="0" borderId="8" xfId="15" applyNumberFormat="1" applyFont="1" applyFill="1" applyBorder="1" applyAlignment="1" applyProtection="1">
      <alignment horizontal="center"/>
      <protection locked="0"/>
    </xf>
    <xf numFmtId="166" fontId="15" fillId="0" borderId="59" xfId="15" applyNumberFormat="1" applyFont="1" applyFill="1" applyBorder="1" applyAlignment="1" applyProtection="1">
      <alignment horizontal="center" vertical="center" wrapText="1"/>
      <protection locked="0"/>
    </xf>
    <xf numFmtId="0" fontId="28" fillId="0" borderId="6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166" fontId="3" fillId="2" borderId="10" xfId="15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15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1" applyFont="1" applyFill="1" applyBorder="1" applyAlignment="1" applyProtection="1">
      <alignment horizontal="center" vertical="center" wrapText="1"/>
      <protection locked="0"/>
    </xf>
    <xf numFmtId="166" fontId="3" fillId="2" borderId="1" xfId="15" applyNumberFormat="1" applyFont="1" applyFill="1" applyBorder="1" applyAlignment="1" applyProtection="1">
      <alignment horizontal="center" vertical="center" wrapText="1"/>
      <protection locked="0"/>
    </xf>
    <xf numFmtId="166" fontId="3" fillId="2" borderId="11" xfId="15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15" applyNumberFormat="1" applyFont="1" applyFill="1" applyBorder="1" applyAlignment="1" applyProtection="1">
      <alignment horizontal="center" vertical="center" wrapText="1"/>
      <protection locked="0"/>
    </xf>
    <xf numFmtId="166" fontId="15" fillId="0" borderId="61" xfId="15" applyNumberFormat="1" applyFont="1" applyFill="1" applyBorder="1" applyAlignment="1" applyProtection="1">
      <alignment horizontal="center" vertical="center" wrapText="1"/>
      <protection locked="0"/>
    </xf>
    <xf numFmtId="0" fontId="28" fillId="0" borderId="6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" fillId="2" borderId="10" xfId="13" applyFont="1" applyFill="1" applyBorder="1" applyAlignment="1" applyProtection="1">
      <alignment horizontal="right" vertical="center"/>
      <protection locked="0"/>
    </xf>
    <xf numFmtId="166" fontId="19" fillId="0" borderId="10" xfId="1" applyNumberFormat="1" applyFont="1" applyBorder="1" applyAlignment="1"/>
    <xf numFmtId="166" fontId="19" fillId="0" borderId="1" xfId="1" applyNumberFormat="1" applyFont="1" applyBorder="1" applyAlignment="1"/>
    <xf numFmtId="166" fontId="19" fillId="0" borderId="11" xfId="1" applyNumberFormat="1" applyFont="1" applyBorder="1" applyAlignment="1"/>
    <xf numFmtId="166" fontId="19" fillId="0" borderId="27" xfId="1" applyNumberFormat="1" applyFont="1" applyBorder="1" applyAlignment="1"/>
    <xf numFmtId="166" fontId="19" fillId="5" borderId="62" xfId="1" applyNumberFormat="1" applyFont="1" applyFill="1" applyBorder="1" applyAlignment="1"/>
    <xf numFmtId="0" fontId="36" fillId="0" borderId="0" xfId="0" applyFont="1" applyAlignment="1"/>
    <xf numFmtId="0" fontId="3" fillId="2" borderId="12" xfId="9" applyFont="1" applyFill="1" applyBorder="1" applyAlignment="1" applyProtection="1">
      <alignment horizontal="left" vertical="center"/>
      <protection locked="0"/>
    </xf>
    <xf numFmtId="0" fontId="15" fillId="2" borderId="14" xfId="14" applyFont="1" applyFill="1" applyBorder="1" applyAlignment="1" applyProtection="1">
      <protection locked="0"/>
    </xf>
    <xf numFmtId="166" fontId="19" fillId="5" borderId="12" xfId="1" applyNumberFormat="1" applyFont="1" applyFill="1" applyBorder="1"/>
    <xf numFmtId="166" fontId="19" fillId="5" borderId="13" xfId="1" applyNumberFormat="1" applyFont="1" applyFill="1" applyBorder="1"/>
    <xf numFmtId="166" fontId="19" fillId="5" borderId="14" xfId="1" applyNumberFormat="1" applyFont="1" applyFill="1" applyBorder="1"/>
    <xf numFmtId="166" fontId="19" fillId="5" borderId="63" xfId="1" applyNumberFormat="1" applyFont="1" applyFill="1" applyBorder="1"/>
    <xf numFmtId="0" fontId="19" fillId="0" borderId="0" xfId="0" applyFont="1" applyBorder="1"/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7" xfId="0" applyFont="1" applyBorder="1"/>
    <xf numFmtId="0" fontId="2" fillId="0" borderId="7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6" fillId="0" borderId="0" xfId="0" applyFont="1" applyAlignment="1">
      <alignment wrapText="1"/>
    </xf>
    <xf numFmtId="0" fontId="19" fillId="0" borderId="10" xfId="0" applyFont="1" applyBorder="1"/>
    <xf numFmtId="0" fontId="28" fillId="0" borderId="64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vertical="center" wrapText="1"/>
    </xf>
    <xf numFmtId="0" fontId="19" fillId="0" borderId="56" xfId="0" applyFont="1" applyBorder="1" applyAlignment="1">
      <alignment wrapText="1"/>
    </xf>
    <xf numFmtId="0" fontId="28" fillId="0" borderId="65" xfId="0" applyFont="1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166" fontId="2" fillId="0" borderId="1" xfId="1" applyNumberFormat="1" applyFont="1" applyBorder="1"/>
    <xf numFmtId="166" fontId="2" fillId="0" borderId="1" xfId="1" applyNumberFormat="1" applyFont="1" applyFill="1" applyBorder="1"/>
    <xf numFmtId="166" fontId="2" fillId="0" borderId="19" xfId="1" applyNumberFormat="1" applyFont="1" applyBorder="1"/>
    <xf numFmtId="9" fontId="2" fillId="0" borderId="11" xfId="2" applyFont="1" applyBorder="1"/>
    <xf numFmtId="0" fontId="19" fillId="0" borderId="12" xfId="0" applyFont="1" applyBorder="1"/>
    <xf numFmtId="0" fontId="28" fillId="0" borderId="13" xfId="0" applyFont="1" applyBorder="1"/>
    <xf numFmtId="9" fontId="2" fillId="5" borderId="14" xfId="2" applyFont="1" applyFill="1" applyBorder="1"/>
    <xf numFmtId="0" fontId="14" fillId="0" borderId="0" xfId="0" applyFont="1" applyFill="1" applyAlignment="1">
      <alignment horizontal="center"/>
    </xf>
    <xf numFmtId="0" fontId="37" fillId="0" borderId="54" xfId="0" applyFont="1" applyFill="1" applyBorder="1" applyAlignment="1">
      <alignment horizontal="left" vertical="center"/>
    </xf>
    <xf numFmtId="0" fontId="37" fillId="0" borderId="55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37" fillId="2" borderId="67" xfId="0" applyFont="1" applyFill="1" applyBorder="1" applyAlignment="1">
      <alignment horizontal="left"/>
    </xf>
    <xf numFmtId="0" fontId="37" fillId="2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vertical="center"/>
    </xf>
    <xf numFmtId="0" fontId="2" fillId="2" borderId="68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166" fontId="2" fillId="0" borderId="19" xfId="1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vertical="center"/>
    </xf>
    <xf numFmtId="166" fontId="2" fillId="0" borderId="11" xfId="1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166" fontId="2" fillId="2" borderId="68" xfId="1" applyNumberFormat="1" applyFont="1" applyFill="1" applyBorder="1" applyAlignment="1">
      <alignment vertical="center"/>
    </xf>
    <xf numFmtId="166" fontId="2" fillId="2" borderId="27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166" fontId="2" fillId="0" borderId="13" xfId="1" applyNumberFormat="1" applyFont="1" applyFill="1" applyBorder="1" applyAlignment="1">
      <alignment vertical="center"/>
    </xf>
    <xf numFmtId="166" fontId="2" fillId="0" borderId="30" xfId="1" applyNumberFormat="1" applyFont="1" applyFill="1" applyBorder="1" applyAlignment="1">
      <alignment vertical="center"/>
    </xf>
    <xf numFmtId="166" fontId="2" fillId="0" borderId="14" xfId="1" applyNumberFormat="1" applyFont="1" applyFill="1" applyBorder="1" applyAlignment="1">
      <alignment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164" fontId="16" fillId="3" borderId="55" xfId="6" applyBorder="1"/>
    <xf numFmtId="166" fontId="2" fillId="0" borderId="15" xfId="1" applyNumberFormat="1" applyFont="1" applyFill="1" applyBorder="1" applyAlignment="1">
      <alignment vertical="center"/>
    </xf>
    <xf numFmtId="166" fontId="2" fillId="0" borderId="8" xfId="1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4" fontId="16" fillId="3" borderId="30" xfId="6" applyBorder="1"/>
    <xf numFmtId="164" fontId="16" fillId="3" borderId="69" xfId="6" applyBorder="1"/>
    <xf numFmtId="164" fontId="16" fillId="3" borderId="26" xfId="6" applyBorder="1"/>
    <xf numFmtId="166" fontId="2" fillId="0" borderId="3" xfId="1" applyNumberFormat="1" applyFont="1" applyFill="1" applyBorder="1" applyAlignment="1">
      <alignment vertical="center"/>
    </xf>
    <xf numFmtId="166" fontId="2" fillId="0" borderId="57" xfId="1" applyNumberFormat="1" applyFont="1" applyFill="1" applyBorder="1" applyAlignment="1">
      <alignment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vertical="center"/>
    </xf>
    <xf numFmtId="164" fontId="16" fillId="3" borderId="72" xfId="6" applyBorder="1"/>
    <xf numFmtId="9" fontId="2" fillId="0" borderId="73" xfId="2" applyFont="1" applyFill="1" applyBorder="1" applyAlignment="1">
      <alignment vertical="center"/>
    </xf>
    <xf numFmtId="9" fontId="2" fillId="0" borderId="74" xfId="2" applyFont="1" applyFill="1" applyBorder="1" applyAlignment="1">
      <alignment vertical="center"/>
    </xf>
    <xf numFmtId="0" fontId="15" fillId="0" borderId="0" xfId="8" applyFont="1" applyFill="1" applyBorder="1" applyAlignment="1" applyProtection="1">
      <alignment horizontal="center" vertical="center"/>
      <protection locked="0"/>
    </xf>
    <xf numFmtId="0" fontId="19" fillId="0" borderId="54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" fillId="2" borderId="10" xfId="13" applyFont="1" applyFill="1" applyBorder="1" applyAlignment="1" applyProtection="1">
      <alignment horizontal="left" vertical="center"/>
      <protection locked="0"/>
    </xf>
    <xf numFmtId="0" fontId="3" fillId="2" borderId="1" xfId="13" applyFont="1" applyFill="1" applyBorder="1" applyProtection="1">
      <protection locked="0"/>
    </xf>
    <xf numFmtId="0" fontId="3" fillId="2" borderId="1" xfId="11" applyFont="1" applyFill="1" applyBorder="1" applyAlignment="1" applyProtection="1">
      <alignment horizontal="center" vertical="center" wrapText="1"/>
      <protection locked="0"/>
    </xf>
    <xf numFmtId="3" fontId="3" fillId="2" borderId="1" xfId="15" applyNumberFormat="1" applyFont="1" applyFill="1" applyBorder="1" applyAlignment="1" applyProtection="1">
      <alignment horizontal="center" vertical="center" wrapText="1"/>
      <protection locked="0"/>
    </xf>
    <xf numFmtId="9" fontId="3" fillId="2" borderId="1" xfId="16" applyNumberFormat="1" applyFont="1" applyFill="1" applyBorder="1" applyAlignment="1" applyProtection="1">
      <alignment horizontal="center" vertical="center"/>
      <protection locked="0"/>
    </xf>
    <xf numFmtId="0" fontId="3" fillId="2" borderId="1" xfId="5" applyFont="1" applyFill="1" applyBorder="1" applyAlignment="1">
      <alignment horizontal="center" vertical="center" wrapText="1"/>
    </xf>
    <xf numFmtId="0" fontId="38" fillId="2" borderId="1" xfId="5" applyFont="1" applyFill="1" applyBorder="1" applyAlignment="1">
      <alignment horizontal="left" vertical="center"/>
    </xf>
    <xf numFmtId="0" fontId="39" fillId="2" borderId="1" xfId="5" applyFont="1" applyFill="1" applyBorder="1" applyAlignment="1">
      <alignment wrapText="1"/>
    </xf>
    <xf numFmtId="165" fontId="3" fillId="5" borderId="1" xfId="13" applyNumberFormat="1" applyFont="1" applyFill="1" applyBorder="1" applyProtection="1">
      <protection locked="0"/>
    </xf>
    <xf numFmtId="165" fontId="3" fillId="5" borderId="1" xfId="15" applyNumberFormat="1" applyFont="1" applyFill="1" applyBorder="1" applyProtection="1">
      <protection locked="0"/>
    </xf>
    <xf numFmtId="165" fontId="3" fillId="2" borderId="1" xfId="13" applyNumberFormat="1" applyFont="1" applyFill="1" applyBorder="1" applyProtection="1">
      <protection locked="0"/>
    </xf>
    <xf numFmtId="3" fontId="3" fillId="5" borderId="11" xfId="13" applyNumberFormat="1" applyFont="1" applyFill="1" applyBorder="1" applyProtection="1">
      <protection locked="0"/>
    </xf>
    <xf numFmtId="0" fontId="38" fillId="2" borderId="1" xfId="5" applyFont="1" applyFill="1" applyBorder="1" applyAlignment="1">
      <alignment horizontal="left" vertical="center" wrapText="1"/>
    </xf>
    <xf numFmtId="169" fontId="3" fillId="2" borderId="1" xfId="8" applyNumberFormat="1" applyFont="1" applyFill="1" applyBorder="1" applyAlignment="1" applyProtection="1">
      <alignment horizontal="right" wrapText="1"/>
      <protection locked="0"/>
    </xf>
    <xf numFmtId="0" fontId="38" fillId="0" borderId="1" xfId="5" applyFont="1" applyFill="1" applyBorder="1" applyAlignment="1">
      <alignment horizontal="left" vertical="center" wrapText="1"/>
    </xf>
    <xf numFmtId="169" fontId="3" fillId="7" borderId="1" xfId="8" applyNumberFormat="1" applyFont="1" applyFill="1" applyBorder="1" applyAlignment="1" applyProtection="1">
      <alignment horizontal="right" wrapText="1"/>
      <protection locked="0"/>
    </xf>
    <xf numFmtId="0" fontId="39" fillId="0" borderId="1" xfId="5" applyFont="1" applyFill="1" applyBorder="1" applyAlignment="1">
      <alignment wrapText="1"/>
    </xf>
    <xf numFmtId="165" fontId="3" fillId="0" borderId="1" xfId="15" applyNumberFormat="1" applyFont="1" applyFill="1" applyBorder="1" applyProtection="1">
      <protection locked="0"/>
    </xf>
    <xf numFmtId="0" fontId="38" fillId="2" borderId="1" xfId="9" applyFont="1" applyFill="1" applyBorder="1" applyAlignment="1" applyProtection="1">
      <alignment horizontal="left" vertical="center"/>
      <protection locked="0"/>
    </xf>
    <xf numFmtId="0" fontId="39" fillId="2" borderId="1" xfId="17" applyFont="1" applyFill="1" applyBorder="1" applyAlignment="1" applyProtection="1"/>
    <xf numFmtId="165" fontId="15" fillId="5" borderId="13" xfId="14" applyNumberFormat="1" applyFont="1" applyFill="1" applyBorder="1" applyAlignment="1" applyProtection="1">
      <protection locked="0"/>
    </xf>
    <xf numFmtId="3" fontId="15" fillId="5" borderId="13" xfId="14" applyNumberFormat="1" applyFont="1" applyFill="1" applyBorder="1" applyAlignment="1" applyProtection="1">
      <protection locked="0"/>
    </xf>
    <xf numFmtId="165" fontId="15" fillId="5" borderId="13" xfId="15" applyNumberFormat="1" applyFont="1" applyFill="1" applyBorder="1" applyAlignment="1" applyProtection="1">
      <protection locked="0"/>
    </xf>
    <xf numFmtId="165" fontId="3" fillId="2" borderId="13" xfId="13" applyNumberFormat="1" applyFont="1" applyFill="1" applyBorder="1" applyProtection="1">
      <protection locked="0"/>
    </xf>
    <xf numFmtId="166" fontId="15" fillId="5" borderId="14" xfId="15" applyNumberFormat="1" applyFont="1" applyFill="1" applyBorder="1" applyAlignment="1" applyProtection="1">
      <protection locked="0"/>
    </xf>
    <xf numFmtId="165" fontId="19" fillId="0" borderId="0" xfId="0" applyNumberFormat="1" applyFont="1"/>
    <xf numFmtId="0" fontId="3" fillId="0" borderId="0" xfId="18"/>
    <xf numFmtId="0" fontId="15" fillId="8" borderId="68" xfId="19" applyFont="1" applyFill="1" applyBorder="1" applyAlignment="1">
      <alignment vertical="center"/>
    </xf>
    <xf numFmtId="0" fontId="40" fillId="9" borderId="20" xfId="19" applyFont="1" applyFill="1" applyBorder="1" applyAlignment="1">
      <alignment horizontal="left" vertical="center" wrapText="1"/>
    </xf>
    <xf numFmtId="0" fontId="41" fillId="10" borderId="68" xfId="19" applyFont="1" applyFill="1" applyBorder="1" applyAlignment="1">
      <alignment vertical="top" wrapText="1"/>
    </xf>
    <xf numFmtId="0" fontId="40" fillId="9" borderId="68" xfId="19" applyFont="1" applyFill="1" applyBorder="1" applyAlignment="1">
      <alignment vertical="center" wrapText="1"/>
    </xf>
    <xf numFmtId="0" fontId="40" fillId="9" borderId="20" xfId="19" applyFont="1" applyFill="1" applyBorder="1" applyAlignment="1">
      <alignment horizontal="left" vertical="center"/>
    </xf>
    <xf numFmtId="0" fontId="40" fillId="2" borderId="20" xfId="19" applyFont="1" applyFill="1" applyBorder="1" applyAlignment="1">
      <alignment horizontal="left" vertical="center"/>
    </xf>
    <xf numFmtId="0" fontId="40" fillId="0" borderId="20" xfId="19" applyFont="1" applyFill="1" applyBorder="1" applyAlignment="1">
      <alignment horizontal="left" vertical="center"/>
    </xf>
    <xf numFmtId="0" fontId="41" fillId="10" borderId="68" xfId="19" applyFont="1" applyFill="1" applyBorder="1" applyAlignment="1">
      <alignment vertical="center"/>
    </xf>
    <xf numFmtId="0" fontId="41" fillId="8" borderId="68" xfId="19" applyFont="1" applyFill="1" applyBorder="1" applyAlignment="1">
      <alignment vertical="center"/>
    </xf>
    <xf numFmtId="0" fontId="15" fillId="10" borderId="68" xfId="19" applyFont="1" applyFill="1" applyBorder="1" applyAlignment="1">
      <alignment vertical="center"/>
    </xf>
    <xf numFmtId="0" fontId="15" fillId="2" borderId="68" xfId="19" applyFont="1" applyFill="1" applyBorder="1" applyAlignment="1">
      <alignment vertical="center"/>
    </xf>
    <xf numFmtId="0" fontId="15" fillId="8" borderId="34" xfId="19" applyFont="1" applyFill="1" applyBorder="1" applyAlignment="1">
      <alignment vertical="center"/>
    </xf>
    <xf numFmtId="0" fontId="15" fillId="8" borderId="16" xfId="19" applyFont="1" applyFill="1" applyBorder="1" applyAlignment="1">
      <alignment vertical="center"/>
    </xf>
    <xf numFmtId="0" fontId="15" fillId="8" borderId="18" xfId="19" applyFont="1" applyFill="1" applyBorder="1" applyAlignment="1">
      <alignment vertical="center"/>
    </xf>
    <xf numFmtId="0" fontId="40" fillId="9" borderId="28" xfId="19" applyFont="1" applyFill="1" applyBorder="1" applyAlignment="1">
      <alignment horizontal="center" vertical="center"/>
    </xf>
    <xf numFmtId="166" fontId="40" fillId="0" borderId="11" xfId="20" applyNumberFormat="1" applyFont="1" applyFill="1" applyBorder="1" applyAlignment="1" applyProtection="1">
      <alignment horizontal="right" vertical="center"/>
      <protection locked="0"/>
    </xf>
    <xf numFmtId="0" fontId="41" fillId="10" borderId="10" xfId="19" applyFont="1" applyFill="1" applyBorder="1" applyAlignment="1">
      <alignment horizontal="center" vertical="center"/>
    </xf>
    <xf numFmtId="0" fontId="15" fillId="8" borderId="35" xfId="19" applyFont="1" applyFill="1" applyBorder="1" applyAlignment="1">
      <alignment vertical="center"/>
    </xf>
    <xf numFmtId="166" fontId="15" fillId="8" borderId="27" xfId="20" applyNumberFormat="1" applyFont="1" applyFill="1" applyBorder="1" applyAlignment="1">
      <alignment horizontal="right" vertical="center"/>
    </xf>
    <xf numFmtId="0" fontId="42" fillId="9" borderId="28" xfId="19" applyFont="1" applyFill="1" applyBorder="1" applyAlignment="1">
      <alignment horizontal="center" vertical="center"/>
    </xf>
    <xf numFmtId="0" fontId="42" fillId="2" borderId="28" xfId="19" applyFont="1" applyFill="1" applyBorder="1" applyAlignment="1">
      <alignment horizontal="center" vertical="center"/>
    </xf>
    <xf numFmtId="0" fontId="42" fillId="0" borderId="28" xfId="19" applyFont="1" applyFill="1" applyBorder="1" applyAlignment="1">
      <alignment horizontal="center" vertical="center"/>
    </xf>
    <xf numFmtId="0" fontId="44" fillId="10" borderId="10" xfId="19" applyFont="1" applyFill="1" applyBorder="1" applyAlignment="1">
      <alignment horizontal="center" vertical="center"/>
    </xf>
    <xf numFmtId="166" fontId="40" fillId="10" borderId="11" xfId="20" applyNumberFormat="1" applyFont="1" applyFill="1" applyBorder="1" applyAlignment="1" applyProtection="1">
      <alignment horizontal="right" vertical="center"/>
      <protection locked="0"/>
    </xf>
    <xf numFmtId="0" fontId="41" fillId="8" borderId="35" xfId="19" applyFont="1" applyFill="1" applyBorder="1" applyAlignment="1">
      <alignment vertical="center"/>
    </xf>
    <xf numFmtId="166" fontId="41" fillId="8" borderId="27" xfId="20" applyNumberFormat="1" applyFont="1" applyFill="1" applyBorder="1" applyAlignment="1">
      <alignment horizontal="right" vertical="center"/>
    </xf>
    <xf numFmtId="0" fontId="45" fillId="2" borderId="28" xfId="19" applyFont="1" applyFill="1" applyBorder="1" applyAlignment="1">
      <alignment horizontal="center" vertical="center"/>
    </xf>
    <xf numFmtId="0" fontId="46" fillId="10" borderId="10" xfId="19" applyFont="1" applyFill="1" applyBorder="1" applyAlignment="1">
      <alignment horizontal="center" vertical="center"/>
    </xf>
    <xf numFmtId="0" fontId="45" fillId="9" borderId="28" xfId="19" applyFont="1" applyFill="1" applyBorder="1" applyAlignment="1">
      <alignment horizontal="center" vertical="center"/>
    </xf>
    <xf numFmtId="166" fontId="40" fillId="2" borderId="11" xfId="20" applyNumberFormat="1" applyFont="1" applyFill="1" applyBorder="1" applyAlignment="1" applyProtection="1">
      <alignment horizontal="right" vertical="center"/>
      <protection locked="0"/>
    </xf>
    <xf numFmtId="0" fontId="46" fillId="2" borderId="10" xfId="19" applyFont="1" applyFill="1" applyBorder="1" applyAlignment="1">
      <alignment horizontal="center" vertical="center"/>
    </xf>
    <xf numFmtId="10" fontId="40" fillId="0" borderId="11" xfId="21" applyNumberFormat="1" applyFont="1" applyFill="1" applyBorder="1" applyAlignment="1" applyProtection="1">
      <alignment horizontal="right" vertical="center"/>
      <protection locked="0"/>
    </xf>
    <xf numFmtId="0" fontId="42" fillId="9" borderId="10" xfId="19" applyFont="1" applyFill="1" applyBorder="1" applyAlignment="1">
      <alignment horizontal="center" vertical="center"/>
    </xf>
    <xf numFmtId="0" fontId="47" fillId="9" borderId="12" xfId="19" applyFont="1" applyFill="1" applyBorder="1" applyAlignment="1">
      <alignment horizontal="center" vertical="center"/>
    </xf>
    <xf numFmtId="0" fontId="40" fillId="9" borderId="26" xfId="19" applyFont="1" applyFill="1" applyBorder="1" applyAlignment="1">
      <alignment horizontal="left" vertical="center" wrapText="1"/>
    </xf>
    <xf numFmtId="166" fontId="40" fillId="2" borderId="14" xfId="20" applyNumberFormat="1" applyFont="1" applyFill="1" applyBorder="1" applyAlignment="1" applyProtection="1">
      <alignment horizontal="right" vertical="center"/>
      <protection locked="0"/>
    </xf>
    <xf numFmtId="0" fontId="40" fillId="2" borderId="20" xfId="19" applyFont="1" applyFill="1" applyBorder="1" applyAlignment="1">
      <alignment horizontal="left" vertical="center" wrapText="1"/>
    </xf>
    <xf numFmtId="0" fontId="48" fillId="0" borderId="0" xfId="0" applyFont="1"/>
  </cellXfs>
  <cellStyles count="22">
    <cellStyle name="=C:\WINNT35\SYSTEM32\COMMAND.COM" xfId="19"/>
    <cellStyle name="1Normal 2" xfId="6"/>
    <cellStyle name="Comma" xfId="1" builtinId="3"/>
    <cellStyle name="Comma 10" xfId="20"/>
    <cellStyle name="Comma 2" xfId="15"/>
    <cellStyle name="Comma 3" xfId="10"/>
    <cellStyle name="Hyperlink" xfId="4" builtinId="8"/>
    <cellStyle name="Normal" xfId="0" builtinId="0"/>
    <cellStyle name="Normal 10" xfId="18"/>
    <cellStyle name="Normal 121 2" xfId="12"/>
    <cellStyle name="Normal 122" xfId="3"/>
    <cellStyle name="Normal 2" xfId="5"/>
    <cellStyle name="Normal 2 2" xfId="13"/>
    <cellStyle name="Normal 4" xfId="11"/>
    <cellStyle name="Normal_Capital &amp; RWA N" xfId="8"/>
    <cellStyle name="Normal_Capital &amp; RWA N 2" xfId="14"/>
    <cellStyle name="Normal_Capital &amp; RWA N 2 2" xfId="17"/>
    <cellStyle name="Normal_Casestdy draft" xfId="16"/>
    <cellStyle name="Normal_Casestdy draft 2" xfId="9"/>
    <cellStyle name="Percent" xfId="2" builtinId="5"/>
    <cellStyle name="Percent 10 3" xfId="21"/>
    <cellStyle name="Percent 2" xfId="7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2" name="Straight Connector 1"/>
        <xdr:cNvCxnSpPr/>
      </xdr:nvCxnSpPr>
      <xdr:spPr>
        <a:xfrm>
          <a:off x="704850" y="981075"/>
          <a:ext cx="6324600" cy="1152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3" name="Straight Connector 2"/>
        <xdr:cNvCxnSpPr/>
      </xdr:nvCxnSpPr>
      <xdr:spPr>
        <a:xfrm>
          <a:off x="704850" y="981075"/>
          <a:ext cx="6324600" cy="1152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ene.amaglobeli\AppData\Local\Microsoft\Windows\INetCache\Content.Outlook\73F1XQ81\PE1-BBB-QQ-YYYYMMD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BG/Monthly%20Reports/2020/06/Workings/FRM-BKS-MM-20200630Working_Corrected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fo "/>
      <sheetName val="1. key ratios "/>
      <sheetName val="2.RC"/>
      <sheetName val="3.PL"/>
      <sheetName val="4. Off-Balance"/>
      <sheetName val="5. RWA "/>
      <sheetName val="6. Administrators-shareholders"/>
      <sheetName val="7. LI1 "/>
      <sheetName val="8. LI2"/>
      <sheetName val="9.Capital"/>
      <sheetName val="9.1. Capital Requirements"/>
      <sheetName val="10. CC2"/>
      <sheetName val="11. CRWA "/>
      <sheetName val="12. CRM"/>
      <sheetName val="13. CRME "/>
      <sheetName val="14. LCR"/>
      <sheetName val="15. CCR "/>
      <sheetName val="15.1 LR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CD"/>
      <sheetName val="NSFR Ratio"/>
      <sheetName val="AI"/>
      <sheetName val="LoansByProducts"/>
      <sheetName val="RCForBanks"/>
      <sheetName val="Info"/>
      <sheetName val="RC (2)"/>
      <sheetName val="D2"/>
      <sheetName val="RC"/>
      <sheetName val="RC-C"/>
      <sheetName val="RC-S"/>
      <sheetName val="RC-L"/>
      <sheetName val="RC-A"/>
      <sheetName val="RC-I"/>
      <sheetName val="RC-D"/>
      <sheetName val="RC-B"/>
      <sheetName val="RC-SD"/>
      <sheetName val="RC-O"/>
      <sheetName val="RC-P"/>
      <sheetName val="RI"/>
      <sheetName val="RI-C"/>
      <sheetName val="RI-AC"/>
      <sheetName val="RI-A"/>
      <sheetName val="Rents"/>
      <sheetName val="A-L"/>
      <sheetName val="A-L (2)"/>
      <sheetName val="A-G"/>
      <sheetName val="A-G (2)"/>
      <sheetName val="A-CP"/>
      <sheetName val="A-D"/>
      <sheetName val="A_CI"/>
      <sheetName val="FXD"/>
      <sheetName val="FX"/>
      <sheetName val="A-LD"/>
      <sheetName val="A-LS"/>
      <sheetName val="A"/>
      <sheetName val="Capital"/>
      <sheetName val="Capital Requirements"/>
      <sheetName val="Risk Weighted Risk Exposures"/>
      <sheetName val="LoansGuarantees"/>
      <sheetName val="CR-RWA"/>
      <sheetName val="CICR Buffer"/>
      <sheetName val="HHI Buffer"/>
      <sheetName val="CRM"/>
      <sheetName val="LCR"/>
      <sheetName val="LR"/>
      <sheetName val="GEL"/>
      <sheetName val="USD"/>
      <sheetName val="EUR"/>
      <sheetName val="OTHER"/>
      <sheetName val="RC by currency"/>
      <sheetName val="Loan by Products"/>
      <sheetName val="ROL"/>
      <sheetName val="Geographic"/>
      <sheetName val="Instruction"/>
      <sheetName val="ND"/>
      <sheetName val="LD"/>
      <sheetName val="Ratings"/>
      <sheetName val="CI"/>
      <sheetName val="Countries"/>
      <sheetName val="204"/>
      <sheetName val="Currency Codes"/>
      <sheetName val="Validation"/>
      <sheetName val="Branches and Service Centers"/>
      <sheetName val="ინსტრუქციები"/>
      <sheetName val="Sheet1"/>
      <sheetName val="Regional Data"/>
      <sheetName val="ინსტრუქციები 2"/>
      <sheetName val="RegionalData FromDB"/>
      <sheetName val="InterbankingAssetsLiabilities"/>
      <sheetName val="Balance"/>
      <sheetName val="OffBalance"/>
      <sheetName val="Reserve Changes"/>
      <sheetName val="NBG Loan Customers Number"/>
      <sheetName val="Borrowings"/>
      <sheetName val="BalanceByAccounts"/>
      <sheetName val="Deposits"/>
      <sheetName val="Consolidated Deposits"/>
      <sheetName val="LoanWriteOffRecovery"/>
      <sheetName val="Investment Securities"/>
      <sheetName val="LoanScedule"/>
      <sheetName val="Insiders List"/>
      <sheetName val="Previous Mont PNL"/>
      <sheetName val="Previous Month RI-A"/>
      <sheetName val="Manual Corrections"/>
      <sheetName val="Liquid Assets"/>
      <sheetName val="Checks"/>
      <sheetName val="Checks Summery"/>
      <sheetName val="RWA 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C7">
            <v>15585826.769999998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9">
          <cell r="C9">
            <v>18799667.289999999</v>
          </cell>
        </row>
      </sheetData>
      <sheetData sheetId="19"/>
      <sheetData sheetId="20">
        <row r="8">
          <cell r="C8">
            <v>537014.9</v>
          </cell>
        </row>
      </sheetData>
      <sheetData sheetId="21"/>
      <sheetData sheetId="22">
        <row r="12">
          <cell r="K12">
            <v>21033613.670000002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4">
          <cell r="C14">
            <v>200360333.93490389</v>
          </cell>
        </row>
      </sheetData>
      <sheetData sheetId="37">
        <row r="6">
          <cell r="C6">
            <v>152741011.19189069</v>
          </cell>
        </row>
      </sheetData>
      <sheetData sheetId="38">
        <row r="16">
          <cell r="D16">
            <v>1.1112566553306835E-2</v>
          </cell>
        </row>
      </sheetData>
      <sheetData sheetId="39">
        <row r="8">
          <cell r="C8">
            <v>838520020.72199857</v>
          </cell>
        </row>
      </sheetData>
      <sheetData sheetId="40">
        <row r="1">
          <cell r="C1" t="str">
            <v>Large Loans Limit</v>
          </cell>
        </row>
      </sheetData>
      <sheetData sheetId="41"/>
      <sheetData sheetId="42"/>
      <sheetData sheetId="43"/>
      <sheetData sheetId="44">
        <row r="10">
          <cell r="AC10">
            <v>0</v>
          </cell>
        </row>
      </sheetData>
      <sheetData sheetId="45"/>
      <sheetData sheetId="46">
        <row r="3">
          <cell r="C3">
            <v>1082483042.2899985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3">
          <cell r="A3" t="str">
            <v>AF</v>
          </cell>
        </row>
        <row r="4">
          <cell r="A4" t="str">
            <v>AX</v>
          </cell>
        </row>
        <row r="5">
          <cell r="A5" t="str">
            <v>AL</v>
          </cell>
        </row>
        <row r="6">
          <cell r="A6" t="str">
            <v>DZ</v>
          </cell>
        </row>
        <row r="7">
          <cell r="A7" t="str">
            <v>AS</v>
          </cell>
        </row>
        <row r="8">
          <cell r="A8" t="str">
            <v>AD</v>
          </cell>
        </row>
        <row r="9">
          <cell r="A9" t="str">
            <v>AO</v>
          </cell>
        </row>
        <row r="10">
          <cell r="A10" t="str">
            <v>AI</v>
          </cell>
        </row>
        <row r="11">
          <cell r="A11" t="str">
            <v>AQ</v>
          </cell>
        </row>
        <row r="12">
          <cell r="A12" t="str">
            <v>AG</v>
          </cell>
        </row>
        <row r="13">
          <cell r="A13" t="str">
            <v>AR</v>
          </cell>
        </row>
        <row r="14">
          <cell r="A14" t="str">
            <v>AM</v>
          </cell>
        </row>
        <row r="15">
          <cell r="A15" t="str">
            <v>AW</v>
          </cell>
        </row>
        <row r="16">
          <cell r="A16" t="str">
            <v>AC</v>
          </cell>
        </row>
        <row r="17">
          <cell r="A17" t="str">
            <v>AU</v>
          </cell>
        </row>
        <row r="18">
          <cell r="A18" t="str">
            <v>AT</v>
          </cell>
        </row>
        <row r="19">
          <cell r="A19" t="str">
            <v>AZ</v>
          </cell>
        </row>
        <row r="20">
          <cell r="A20" t="str">
            <v>BS</v>
          </cell>
        </row>
        <row r="21">
          <cell r="A21" t="str">
            <v>BH</v>
          </cell>
        </row>
        <row r="22">
          <cell r="A22" t="str">
            <v>BD</v>
          </cell>
        </row>
        <row r="23">
          <cell r="A23" t="str">
            <v>BB</v>
          </cell>
        </row>
        <row r="24">
          <cell r="A24" t="str">
            <v>BY</v>
          </cell>
        </row>
        <row r="25">
          <cell r="A25" t="str">
            <v>BE</v>
          </cell>
        </row>
        <row r="26">
          <cell r="A26" t="str">
            <v>BZ</v>
          </cell>
        </row>
        <row r="27">
          <cell r="A27" t="str">
            <v>BJ</v>
          </cell>
        </row>
        <row r="28">
          <cell r="A28" t="str">
            <v>BM</v>
          </cell>
        </row>
        <row r="29">
          <cell r="A29" t="str">
            <v>BT</v>
          </cell>
        </row>
        <row r="30">
          <cell r="A30" t="str">
            <v>BO</v>
          </cell>
        </row>
        <row r="31">
          <cell r="A31" t="str">
            <v>BA</v>
          </cell>
        </row>
        <row r="32">
          <cell r="A32" t="str">
            <v>BW</v>
          </cell>
        </row>
        <row r="33">
          <cell r="A33" t="str">
            <v>BV</v>
          </cell>
        </row>
        <row r="34">
          <cell r="A34" t="str">
            <v>BR</v>
          </cell>
        </row>
        <row r="35">
          <cell r="A35" t="str">
            <v>IO</v>
          </cell>
        </row>
        <row r="36">
          <cell r="A36" t="str">
            <v>VG</v>
          </cell>
        </row>
        <row r="37">
          <cell r="A37" t="str">
            <v>BN</v>
          </cell>
        </row>
        <row r="38">
          <cell r="A38" t="str">
            <v>BG</v>
          </cell>
        </row>
        <row r="39">
          <cell r="A39" t="str">
            <v>BF</v>
          </cell>
        </row>
        <row r="40">
          <cell r="A40" t="str">
            <v>BI</v>
          </cell>
        </row>
        <row r="41">
          <cell r="A41" t="str">
            <v>KH</v>
          </cell>
        </row>
        <row r="42">
          <cell r="A42" t="str">
            <v>CM</v>
          </cell>
        </row>
        <row r="43">
          <cell r="A43" t="str">
            <v>CA</v>
          </cell>
        </row>
        <row r="44">
          <cell r="A44" t="str">
            <v>CV</v>
          </cell>
        </row>
        <row r="45">
          <cell r="A45" t="str">
            <v>KY</v>
          </cell>
        </row>
        <row r="46">
          <cell r="A46" t="str">
            <v>CF</v>
          </cell>
        </row>
        <row r="47">
          <cell r="A47" t="str">
            <v>TD</v>
          </cell>
        </row>
        <row r="48">
          <cell r="A48" t="str">
            <v>CL</v>
          </cell>
        </row>
        <row r="49">
          <cell r="A49" t="str">
            <v>CN</v>
          </cell>
        </row>
        <row r="50">
          <cell r="A50" t="str">
            <v>CX</v>
          </cell>
        </row>
        <row r="51">
          <cell r="A51" t="str">
            <v>CC</v>
          </cell>
        </row>
        <row r="52">
          <cell r="A52" t="str">
            <v>CO</v>
          </cell>
        </row>
        <row r="53">
          <cell r="A53" t="str">
            <v>KM</v>
          </cell>
        </row>
        <row r="54">
          <cell r="A54" t="str">
            <v>CG</v>
          </cell>
        </row>
        <row r="55">
          <cell r="A55" t="str">
            <v>CD</v>
          </cell>
        </row>
        <row r="56">
          <cell r="A56" t="str">
            <v>CK</v>
          </cell>
        </row>
        <row r="57">
          <cell r="A57" t="str">
            <v>CR</v>
          </cell>
        </row>
        <row r="58">
          <cell r="A58" t="str">
            <v>CI</v>
          </cell>
        </row>
        <row r="59">
          <cell r="A59" t="str">
            <v>HR</v>
          </cell>
        </row>
        <row r="60">
          <cell r="A60" t="str">
            <v>CU</v>
          </cell>
        </row>
        <row r="61">
          <cell r="A61" t="str">
            <v>CY</v>
          </cell>
        </row>
        <row r="62">
          <cell r="A62" t="str">
            <v>CZ</v>
          </cell>
        </row>
        <row r="63">
          <cell r="A63" t="str">
            <v>CS</v>
          </cell>
        </row>
        <row r="64">
          <cell r="A64" t="str">
            <v>DK</v>
          </cell>
        </row>
        <row r="65">
          <cell r="A65" t="str">
            <v>DJ</v>
          </cell>
        </row>
        <row r="66">
          <cell r="A66" t="str">
            <v>DM</v>
          </cell>
        </row>
        <row r="67">
          <cell r="A67" t="str">
            <v>DO</v>
          </cell>
        </row>
        <row r="68">
          <cell r="A68" t="str">
            <v>TP</v>
          </cell>
        </row>
        <row r="69">
          <cell r="A69" t="str">
            <v>EC</v>
          </cell>
        </row>
        <row r="70">
          <cell r="A70" t="str">
            <v>EG</v>
          </cell>
        </row>
        <row r="71">
          <cell r="A71" t="str">
            <v>SV</v>
          </cell>
        </row>
        <row r="72">
          <cell r="A72" t="str">
            <v>GQ</v>
          </cell>
        </row>
        <row r="73">
          <cell r="A73" t="str">
            <v>ER</v>
          </cell>
        </row>
        <row r="74">
          <cell r="A74" t="str">
            <v>EE</v>
          </cell>
        </row>
        <row r="75">
          <cell r="A75" t="str">
            <v>ET</v>
          </cell>
        </row>
        <row r="76">
          <cell r="A76" t="str">
            <v>EU</v>
          </cell>
        </row>
        <row r="77">
          <cell r="A77" t="str">
            <v>MK</v>
          </cell>
        </row>
        <row r="78">
          <cell r="A78" t="str">
            <v>FK</v>
          </cell>
        </row>
        <row r="79">
          <cell r="A79" t="str">
            <v>FO</v>
          </cell>
        </row>
        <row r="80">
          <cell r="A80" t="str">
            <v>FJ</v>
          </cell>
        </row>
        <row r="81">
          <cell r="A81" t="str">
            <v>FI</v>
          </cell>
        </row>
        <row r="82">
          <cell r="A82" t="str">
            <v>FR</v>
          </cell>
        </row>
        <row r="83">
          <cell r="A83" t="str">
            <v>FX</v>
          </cell>
        </row>
        <row r="84">
          <cell r="A84" t="str">
            <v>GF</v>
          </cell>
        </row>
        <row r="85">
          <cell r="A85" t="str">
            <v>PF</v>
          </cell>
        </row>
        <row r="86">
          <cell r="A86" t="str">
            <v>TF</v>
          </cell>
        </row>
        <row r="87">
          <cell r="A87" t="str">
            <v>GA</v>
          </cell>
        </row>
        <row r="88">
          <cell r="A88" t="str">
            <v>GM</v>
          </cell>
        </row>
        <row r="89">
          <cell r="A89" t="str">
            <v>GE</v>
          </cell>
        </row>
        <row r="90">
          <cell r="A90" t="str">
            <v>DE</v>
          </cell>
        </row>
        <row r="91">
          <cell r="A91" t="str">
            <v>GH</v>
          </cell>
        </row>
        <row r="92">
          <cell r="A92" t="str">
            <v>GI</v>
          </cell>
        </row>
        <row r="93">
          <cell r="A93" t="str">
            <v>GB</v>
          </cell>
        </row>
        <row r="94">
          <cell r="A94" t="str">
            <v>GR</v>
          </cell>
        </row>
        <row r="95">
          <cell r="A95" t="str">
            <v>GL</v>
          </cell>
        </row>
        <row r="96">
          <cell r="A96" t="str">
            <v>GD</v>
          </cell>
        </row>
        <row r="97">
          <cell r="A97" t="str">
            <v>GP</v>
          </cell>
        </row>
        <row r="98">
          <cell r="A98" t="str">
            <v>GU</v>
          </cell>
        </row>
        <row r="99">
          <cell r="A99" t="str">
            <v>GT</v>
          </cell>
        </row>
        <row r="100">
          <cell r="A100" t="str">
            <v>GG</v>
          </cell>
        </row>
        <row r="101">
          <cell r="A101" t="str">
            <v>GN</v>
          </cell>
        </row>
        <row r="102">
          <cell r="A102" t="str">
            <v>GW</v>
          </cell>
        </row>
        <row r="103">
          <cell r="A103" t="str">
            <v>GY</v>
          </cell>
        </row>
        <row r="104">
          <cell r="A104" t="str">
            <v>HT</v>
          </cell>
        </row>
        <row r="105">
          <cell r="A105" t="str">
            <v>HM</v>
          </cell>
        </row>
        <row r="106">
          <cell r="A106" t="str">
            <v>HN</v>
          </cell>
        </row>
        <row r="107">
          <cell r="A107" t="str">
            <v>HK</v>
          </cell>
        </row>
        <row r="108">
          <cell r="A108" t="str">
            <v>HU</v>
          </cell>
        </row>
        <row r="109">
          <cell r="A109" t="str">
            <v>IS</v>
          </cell>
        </row>
        <row r="110">
          <cell r="A110" t="str">
            <v>IN</v>
          </cell>
        </row>
        <row r="111">
          <cell r="A111" t="str">
            <v>ID</v>
          </cell>
        </row>
        <row r="112">
          <cell r="A112" t="str">
            <v>IR</v>
          </cell>
        </row>
        <row r="113">
          <cell r="A113" t="str">
            <v>IQ</v>
          </cell>
        </row>
        <row r="114">
          <cell r="A114" t="str">
            <v>IE</v>
          </cell>
        </row>
        <row r="115">
          <cell r="A115" t="str">
            <v>IM</v>
          </cell>
        </row>
        <row r="116">
          <cell r="A116" t="str">
            <v>IL</v>
          </cell>
        </row>
        <row r="117">
          <cell r="A117" t="str">
            <v>IT</v>
          </cell>
        </row>
        <row r="118">
          <cell r="A118" t="str">
            <v>JM</v>
          </cell>
        </row>
        <row r="119">
          <cell r="A119" t="str">
            <v>JP</v>
          </cell>
        </row>
        <row r="120">
          <cell r="A120" t="str">
            <v>JE</v>
          </cell>
        </row>
        <row r="121">
          <cell r="A121" t="str">
            <v>JO</v>
          </cell>
        </row>
        <row r="122">
          <cell r="A122" t="str">
            <v>KZ</v>
          </cell>
        </row>
        <row r="123">
          <cell r="A123" t="str">
            <v>KE</v>
          </cell>
        </row>
        <row r="124">
          <cell r="A124" t="str">
            <v>KI</v>
          </cell>
        </row>
        <row r="125">
          <cell r="A125" t="str">
            <v>KP</v>
          </cell>
        </row>
        <row r="126">
          <cell r="A126" t="str">
            <v>KR</v>
          </cell>
        </row>
        <row r="127">
          <cell r="A127" t="str">
            <v>XK</v>
          </cell>
        </row>
        <row r="128">
          <cell r="A128" t="str">
            <v>KW</v>
          </cell>
        </row>
        <row r="129">
          <cell r="A129" t="str">
            <v>KG</v>
          </cell>
        </row>
        <row r="130">
          <cell r="A130" t="str">
            <v>LA</v>
          </cell>
        </row>
        <row r="131">
          <cell r="A131" t="str">
            <v>LV</v>
          </cell>
        </row>
        <row r="132">
          <cell r="A132" t="str">
            <v>LB</v>
          </cell>
        </row>
        <row r="133">
          <cell r="A133" t="str">
            <v>LS</v>
          </cell>
        </row>
        <row r="134">
          <cell r="A134" t="str">
            <v>LR</v>
          </cell>
        </row>
        <row r="135">
          <cell r="A135" t="str">
            <v>LY</v>
          </cell>
        </row>
        <row r="136">
          <cell r="A136" t="str">
            <v>LI</v>
          </cell>
        </row>
        <row r="137">
          <cell r="A137" t="str">
            <v>LT</v>
          </cell>
        </row>
        <row r="138">
          <cell r="A138" t="str">
            <v>LU</v>
          </cell>
        </row>
        <row r="139">
          <cell r="A139" t="str">
            <v>MO</v>
          </cell>
        </row>
        <row r="140">
          <cell r="A140" t="str">
            <v>MG</v>
          </cell>
        </row>
        <row r="141">
          <cell r="A141" t="str">
            <v>MW</v>
          </cell>
        </row>
        <row r="142">
          <cell r="A142" t="str">
            <v>MY</v>
          </cell>
        </row>
        <row r="143">
          <cell r="A143" t="str">
            <v>MV</v>
          </cell>
        </row>
        <row r="144">
          <cell r="A144" t="str">
            <v>ML</v>
          </cell>
        </row>
        <row r="145">
          <cell r="A145" t="str">
            <v>MT</v>
          </cell>
        </row>
        <row r="146">
          <cell r="A146" t="str">
            <v>MH</v>
          </cell>
        </row>
        <row r="147">
          <cell r="A147" t="str">
            <v>MQ</v>
          </cell>
        </row>
        <row r="148">
          <cell r="A148" t="str">
            <v>MR</v>
          </cell>
        </row>
        <row r="149">
          <cell r="A149" t="str">
            <v>MU</v>
          </cell>
        </row>
        <row r="150">
          <cell r="A150" t="str">
            <v>YT</v>
          </cell>
        </row>
        <row r="151">
          <cell r="A151" t="str">
            <v>MX</v>
          </cell>
        </row>
        <row r="152">
          <cell r="A152" t="str">
            <v>FM</v>
          </cell>
        </row>
        <row r="153">
          <cell r="A153" t="str">
            <v>MD</v>
          </cell>
        </row>
        <row r="154">
          <cell r="A154" t="str">
            <v>MC</v>
          </cell>
        </row>
        <row r="155">
          <cell r="A155" t="str">
            <v>MN</v>
          </cell>
        </row>
        <row r="156">
          <cell r="A156" t="str">
            <v>ME</v>
          </cell>
        </row>
        <row r="157">
          <cell r="A157" t="str">
            <v>MS</v>
          </cell>
        </row>
        <row r="158">
          <cell r="A158" t="str">
            <v>MA</v>
          </cell>
        </row>
        <row r="159">
          <cell r="A159" t="str">
            <v>MZ</v>
          </cell>
        </row>
        <row r="160">
          <cell r="A160" t="str">
            <v>MM</v>
          </cell>
        </row>
        <row r="161">
          <cell r="A161" t="str">
            <v>NA</v>
          </cell>
        </row>
        <row r="162">
          <cell r="A162" t="str">
            <v>NR</v>
          </cell>
        </row>
        <row r="163">
          <cell r="A163" t="str">
            <v>NP</v>
          </cell>
        </row>
        <row r="164">
          <cell r="A164" t="str">
            <v>NL</v>
          </cell>
        </row>
        <row r="165">
          <cell r="A165" t="str">
            <v>AN</v>
          </cell>
        </row>
        <row r="166">
          <cell r="A166" t="str">
            <v>NT</v>
          </cell>
        </row>
        <row r="167">
          <cell r="A167" t="str">
            <v>NC</v>
          </cell>
        </row>
        <row r="168">
          <cell r="A168" t="str">
            <v>NZ</v>
          </cell>
        </row>
        <row r="169">
          <cell r="A169" t="str">
            <v>NI</v>
          </cell>
        </row>
        <row r="170">
          <cell r="A170" t="str">
            <v>NE</v>
          </cell>
        </row>
        <row r="171">
          <cell r="A171" t="str">
            <v>NG</v>
          </cell>
        </row>
        <row r="172">
          <cell r="A172" t="str">
            <v>NU</v>
          </cell>
        </row>
        <row r="173">
          <cell r="A173" t="str">
            <v>NF</v>
          </cell>
        </row>
        <row r="174">
          <cell r="A174" t="str">
            <v>MP</v>
          </cell>
        </row>
        <row r="175">
          <cell r="A175" t="str">
            <v>NO</v>
          </cell>
        </row>
        <row r="176">
          <cell r="A176" t="str">
            <v>OM</v>
          </cell>
        </row>
        <row r="177">
          <cell r="A177" t="str">
            <v>PK</v>
          </cell>
        </row>
        <row r="178">
          <cell r="A178" t="str">
            <v>PW</v>
          </cell>
        </row>
        <row r="179">
          <cell r="A179" t="str">
            <v>PS</v>
          </cell>
        </row>
        <row r="180">
          <cell r="A180" t="str">
            <v>PA</v>
          </cell>
        </row>
        <row r="181">
          <cell r="A181" t="str">
            <v>PG</v>
          </cell>
        </row>
        <row r="182">
          <cell r="A182" t="str">
            <v>PY</v>
          </cell>
        </row>
        <row r="183">
          <cell r="A183" t="str">
            <v>PE</v>
          </cell>
        </row>
        <row r="184">
          <cell r="A184" t="str">
            <v>PH</v>
          </cell>
        </row>
        <row r="185">
          <cell r="A185" t="str">
            <v>PN</v>
          </cell>
        </row>
        <row r="186">
          <cell r="A186" t="str">
            <v>PL</v>
          </cell>
        </row>
        <row r="187">
          <cell r="A187" t="str">
            <v>PT</v>
          </cell>
        </row>
        <row r="188">
          <cell r="A188" t="str">
            <v>PR</v>
          </cell>
        </row>
        <row r="189">
          <cell r="A189" t="str">
            <v>QA</v>
          </cell>
        </row>
        <row r="190">
          <cell r="A190" t="str">
            <v>RE</v>
          </cell>
        </row>
        <row r="191">
          <cell r="A191" t="str">
            <v>RO</v>
          </cell>
        </row>
        <row r="192">
          <cell r="A192" t="str">
            <v>RU</v>
          </cell>
        </row>
        <row r="193">
          <cell r="A193" t="str">
            <v>RW</v>
          </cell>
        </row>
        <row r="194">
          <cell r="A194" t="str">
            <v>GS</v>
          </cell>
        </row>
        <row r="195">
          <cell r="A195" t="str">
            <v>KN</v>
          </cell>
        </row>
        <row r="196">
          <cell r="A196" t="str">
            <v>LC</v>
          </cell>
        </row>
        <row r="197">
          <cell r="A197" t="str">
            <v>MF</v>
          </cell>
        </row>
        <row r="198">
          <cell r="A198" t="str">
            <v>VC</v>
          </cell>
        </row>
        <row r="199">
          <cell r="A199" t="str">
            <v>WS</v>
          </cell>
        </row>
        <row r="200">
          <cell r="A200" t="str">
            <v>SM</v>
          </cell>
        </row>
        <row r="201">
          <cell r="A201" t="str">
            <v>ST</v>
          </cell>
        </row>
        <row r="202">
          <cell r="A202" t="str">
            <v>SA</v>
          </cell>
        </row>
        <row r="203">
          <cell r="A203" t="str">
            <v>SN</v>
          </cell>
        </row>
        <row r="204">
          <cell r="A204" t="str">
            <v>RS</v>
          </cell>
        </row>
        <row r="205">
          <cell r="A205" t="str">
            <v>YU</v>
          </cell>
        </row>
        <row r="206">
          <cell r="A206" t="str">
            <v>SC</v>
          </cell>
        </row>
        <row r="207">
          <cell r="A207" t="str">
            <v>SL</v>
          </cell>
        </row>
        <row r="208">
          <cell r="A208" t="str">
            <v>SG</v>
          </cell>
        </row>
        <row r="209">
          <cell r="A209" t="str">
            <v>SK</v>
          </cell>
        </row>
        <row r="210">
          <cell r="A210" t="str">
            <v>SI</v>
          </cell>
        </row>
        <row r="211">
          <cell r="A211" t="str">
            <v>SB</v>
          </cell>
        </row>
        <row r="212">
          <cell r="A212" t="str">
            <v>SO</v>
          </cell>
        </row>
        <row r="213">
          <cell r="A213" t="str">
            <v>ZA</v>
          </cell>
        </row>
        <row r="214">
          <cell r="A214" t="str">
            <v>SS</v>
          </cell>
        </row>
        <row r="215">
          <cell r="A215" t="str">
            <v>ES</v>
          </cell>
        </row>
        <row r="216">
          <cell r="A216" t="str">
            <v>LK</v>
          </cell>
        </row>
        <row r="217">
          <cell r="A217" t="str">
            <v>SH</v>
          </cell>
        </row>
        <row r="218">
          <cell r="A218" t="str">
            <v>PM</v>
          </cell>
        </row>
        <row r="219">
          <cell r="A219" t="str">
            <v>SD</v>
          </cell>
        </row>
        <row r="220">
          <cell r="A220" t="str">
            <v>SR</v>
          </cell>
        </row>
        <row r="221">
          <cell r="A221" t="str">
            <v>SJ</v>
          </cell>
        </row>
        <row r="222">
          <cell r="A222" t="str">
            <v>SZ</v>
          </cell>
        </row>
        <row r="223">
          <cell r="A223" t="str">
            <v>SE</v>
          </cell>
        </row>
        <row r="224">
          <cell r="A224" t="str">
            <v>CH</v>
          </cell>
        </row>
        <row r="225">
          <cell r="A225" t="str">
            <v>SY</v>
          </cell>
        </row>
        <row r="226">
          <cell r="A226" t="str">
            <v>TW</v>
          </cell>
        </row>
        <row r="227">
          <cell r="A227" t="str">
            <v>TJ</v>
          </cell>
        </row>
        <row r="228">
          <cell r="A228" t="str">
            <v>TZ</v>
          </cell>
        </row>
        <row r="229">
          <cell r="A229" t="str">
            <v>TH</v>
          </cell>
        </row>
        <row r="230">
          <cell r="A230" t="str">
            <v>TG</v>
          </cell>
        </row>
        <row r="231">
          <cell r="A231" t="str">
            <v>TK</v>
          </cell>
        </row>
        <row r="232">
          <cell r="A232" t="str">
            <v>TO</v>
          </cell>
        </row>
        <row r="233">
          <cell r="A233" t="str">
            <v>TT</v>
          </cell>
        </row>
        <row r="234">
          <cell r="A234" t="str">
            <v>TN</v>
          </cell>
        </row>
        <row r="235">
          <cell r="A235" t="str">
            <v>TR</v>
          </cell>
        </row>
        <row r="236">
          <cell r="A236" t="str">
            <v>TM</v>
          </cell>
        </row>
        <row r="237">
          <cell r="A237" t="str">
            <v>TC</v>
          </cell>
        </row>
        <row r="238">
          <cell r="A238" t="str">
            <v>TV</v>
          </cell>
        </row>
        <row r="239">
          <cell r="A239" t="str">
            <v>UG</v>
          </cell>
        </row>
        <row r="240">
          <cell r="A240" t="str">
            <v>UA</v>
          </cell>
        </row>
        <row r="241">
          <cell r="A241" t="str">
            <v>AE</v>
          </cell>
        </row>
        <row r="242">
          <cell r="A242" t="str">
            <v>UK</v>
          </cell>
        </row>
        <row r="243">
          <cell r="A243" t="str">
            <v>US</v>
          </cell>
        </row>
        <row r="244">
          <cell r="A244" t="str">
            <v>UY</v>
          </cell>
        </row>
        <row r="245">
          <cell r="A245" t="str">
            <v>UM</v>
          </cell>
        </row>
        <row r="246">
          <cell r="A246" t="str">
            <v>SU</v>
          </cell>
        </row>
        <row r="247">
          <cell r="A247" t="str">
            <v>UZ</v>
          </cell>
        </row>
        <row r="248">
          <cell r="A248" t="str">
            <v>VU</v>
          </cell>
        </row>
        <row r="249">
          <cell r="A249" t="str">
            <v>VA</v>
          </cell>
        </row>
        <row r="250">
          <cell r="A250" t="str">
            <v>VE</v>
          </cell>
        </row>
        <row r="251">
          <cell r="A251" t="str">
            <v>VN</v>
          </cell>
        </row>
        <row r="252">
          <cell r="A252" t="str">
            <v>VI</v>
          </cell>
        </row>
        <row r="253">
          <cell r="A253" t="str">
            <v>WF</v>
          </cell>
        </row>
        <row r="254">
          <cell r="A254" t="str">
            <v>EH</v>
          </cell>
        </row>
        <row r="255">
          <cell r="A255" t="str">
            <v>YE</v>
          </cell>
        </row>
        <row r="256">
          <cell r="A256" t="str">
            <v>ZR</v>
          </cell>
        </row>
        <row r="257">
          <cell r="A257" t="str">
            <v>ZM</v>
          </cell>
        </row>
        <row r="258">
          <cell r="A258" t="str">
            <v>ZW</v>
          </cell>
        </row>
        <row r="259">
          <cell r="A259" t="str">
            <v>IFI</v>
          </cell>
        </row>
      </sheetData>
      <sheetData sheetId="61"/>
      <sheetData sheetId="62">
        <row r="3">
          <cell r="A3" t="str">
            <v>AED</v>
          </cell>
        </row>
        <row r="4">
          <cell r="A4" t="str">
            <v>AFN</v>
          </cell>
        </row>
        <row r="5">
          <cell r="A5" t="str">
            <v>ALL</v>
          </cell>
        </row>
        <row r="6">
          <cell r="A6" t="str">
            <v>AMD</v>
          </cell>
        </row>
        <row r="7">
          <cell r="A7" t="str">
            <v>ANG</v>
          </cell>
        </row>
        <row r="8">
          <cell r="A8" t="str">
            <v>AOA</v>
          </cell>
        </row>
        <row r="9">
          <cell r="A9" t="str">
            <v>ARS</v>
          </cell>
        </row>
        <row r="10">
          <cell r="A10" t="str">
            <v>AUD</v>
          </cell>
        </row>
        <row r="11">
          <cell r="A11" t="str">
            <v>AWG</v>
          </cell>
        </row>
        <row r="12">
          <cell r="A12" t="str">
            <v>AZN</v>
          </cell>
        </row>
        <row r="13">
          <cell r="A13" t="str">
            <v>BAM</v>
          </cell>
        </row>
        <row r="14">
          <cell r="A14" t="str">
            <v>BBD</v>
          </cell>
        </row>
        <row r="15">
          <cell r="A15" t="str">
            <v>BDT</v>
          </cell>
        </row>
        <row r="16">
          <cell r="A16" t="str">
            <v>BGN</v>
          </cell>
        </row>
        <row r="17">
          <cell r="A17" t="str">
            <v>BHD</v>
          </cell>
        </row>
        <row r="18">
          <cell r="A18" t="str">
            <v>BIF</v>
          </cell>
        </row>
        <row r="19">
          <cell r="A19" t="str">
            <v>BMD</v>
          </cell>
        </row>
        <row r="20">
          <cell r="A20" t="str">
            <v>BND</v>
          </cell>
        </row>
        <row r="21">
          <cell r="A21" t="str">
            <v>BOB</v>
          </cell>
        </row>
        <row r="22">
          <cell r="A22" t="str">
            <v>BRL</v>
          </cell>
        </row>
        <row r="23">
          <cell r="A23" t="str">
            <v>BSD</v>
          </cell>
        </row>
        <row r="24">
          <cell r="A24" t="str">
            <v>BTN</v>
          </cell>
        </row>
        <row r="25">
          <cell r="A25" t="str">
            <v>BWP</v>
          </cell>
        </row>
        <row r="26">
          <cell r="A26" t="str">
            <v>BYR</v>
          </cell>
        </row>
        <row r="27">
          <cell r="A27" t="str">
            <v>BZD</v>
          </cell>
        </row>
        <row r="28">
          <cell r="A28" t="str">
            <v>CAD</v>
          </cell>
        </row>
        <row r="29">
          <cell r="A29" t="str">
            <v>CDF</v>
          </cell>
        </row>
        <row r="30">
          <cell r="A30" t="str">
            <v>CHF</v>
          </cell>
        </row>
        <row r="31">
          <cell r="A31" t="str">
            <v>CLP</v>
          </cell>
        </row>
        <row r="32">
          <cell r="A32" t="str">
            <v>CNY</v>
          </cell>
        </row>
        <row r="33">
          <cell r="A33" t="str">
            <v>COP</v>
          </cell>
        </row>
        <row r="34">
          <cell r="A34" t="str">
            <v>CRC</v>
          </cell>
        </row>
        <row r="35">
          <cell r="A35" t="str">
            <v>CUC</v>
          </cell>
        </row>
        <row r="36">
          <cell r="A36" t="str">
            <v>CUP</v>
          </cell>
        </row>
        <row r="37">
          <cell r="A37" t="str">
            <v>CVE</v>
          </cell>
        </row>
        <row r="38">
          <cell r="A38" t="str">
            <v>CZK</v>
          </cell>
        </row>
        <row r="39">
          <cell r="A39" t="str">
            <v>DJF</v>
          </cell>
        </row>
        <row r="40">
          <cell r="A40" t="str">
            <v>DKK</v>
          </cell>
        </row>
        <row r="41">
          <cell r="A41" t="str">
            <v>DOP</v>
          </cell>
        </row>
        <row r="42">
          <cell r="A42" t="str">
            <v>DZD</v>
          </cell>
        </row>
        <row r="43">
          <cell r="A43" t="str">
            <v>EGP</v>
          </cell>
        </row>
        <row r="44">
          <cell r="A44" t="str">
            <v>ERN</v>
          </cell>
        </row>
        <row r="45">
          <cell r="A45" t="str">
            <v>ETB</v>
          </cell>
        </row>
        <row r="46">
          <cell r="A46" t="str">
            <v>EUR</v>
          </cell>
        </row>
        <row r="47">
          <cell r="A47" t="str">
            <v>FJD</v>
          </cell>
        </row>
        <row r="48">
          <cell r="A48" t="str">
            <v>FKP</v>
          </cell>
        </row>
        <row r="49">
          <cell r="A49" t="str">
            <v>GBP</v>
          </cell>
        </row>
        <row r="50">
          <cell r="A50" t="str">
            <v>GEL</v>
          </cell>
        </row>
        <row r="51">
          <cell r="A51" t="str">
            <v>GGP</v>
          </cell>
        </row>
        <row r="52">
          <cell r="A52" t="str">
            <v>GHS</v>
          </cell>
        </row>
        <row r="53">
          <cell r="A53" t="str">
            <v>GIP</v>
          </cell>
        </row>
        <row r="54">
          <cell r="A54" t="str">
            <v>GMD</v>
          </cell>
        </row>
        <row r="55">
          <cell r="A55" t="str">
            <v>GNF</v>
          </cell>
        </row>
        <row r="56">
          <cell r="A56" t="str">
            <v>GTQ</v>
          </cell>
        </row>
        <row r="57">
          <cell r="A57" t="str">
            <v>GYD</v>
          </cell>
        </row>
        <row r="58">
          <cell r="A58" t="str">
            <v>HKD</v>
          </cell>
        </row>
        <row r="59">
          <cell r="A59" t="str">
            <v>HNL</v>
          </cell>
        </row>
        <row r="60">
          <cell r="A60" t="str">
            <v>HRK</v>
          </cell>
        </row>
        <row r="61">
          <cell r="A61" t="str">
            <v>HTG</v>
          </cell>
        </row>
        <row r="62">
          <cell r="A62" t="str">
            <v>HUF</v>
          </cell>
        </row>
        <row r="63">
          <cell r="A63" t="str">
            <v>IDR</v>
          </cell>
        </row>
        <row r="64">
          <cell r="A64" t="str">
            <v>ILS</v>
          </cell>
        </row>
        <row r="65">
          <cell r="A65" t="str">
            <v>IMP</v>
          </cell>
        </row>
        <row r="66">
          <cell r="A66" t="str">
            <v>INR</v>
          </cell>
        </row>
        <row r="67">
          <cell r="A67" t="str">
            <v>IQD</v>
          </cell>
        </row>
        <row r="68">
          <cell r="A68" t="str">
            <v>IRR</v>
          </cell>
        </row>
        <row r="69">
          <cell r="A69" t="str">
            <v>ISK</v>
          </cell>
        </row>
        <row r="70">
          <cell r="A70" t="str">
            <v>JEP</v>
          </cell>
        </row>
        <row r="71">
          <cell r="A71" t="str">
            <v>JMD</v>
          </cell>
        </row>
        <row r="72">
          <cell r="A72" t="str">
            <v>JOD</v>
          </cell>
        </row>
        <row r="73">
          <cell r="A73" t="str">
            <v>JPY</v>
          </cell>
        </row>
        <row r="74">
          <cell r="A74" t="str">
            <v>KES</v>
          </cell>
        </row>
        <row r="75">
          <cell r="A75" t="str">
            <v>KGS</v>
          </cell>
        </row>
        <row r="76">
          <cell r="A76" t="str">
            <v>KHR</v>
          </cell>
        </row>
        <row r="77">
          <cell r="A77" t="str">
            <v>KMF</v>
          </cell>
        </row>
        <row r="78">
          <cell r="A78" t="str">
            <v>KPW</v>
          </cell>
        </row>
        <row r="79">
          <cell r="A79" t="str">
            <v>KRW</v>
          </cell>
        </row>
        <row r="80">
          <cell r="A80" t="str">
            <v>KWD</v>
          </cell>
        </row>
        <row r="81">
          <cell r="A81" t="str">
            <v>KYD</v>
          </cell>
        </row>
        <row r="82">
          <cell r="A82" t="str">
            <v>KZT</v>
          </cell>
        </row>
        <row r="83">
          <cell r="A83" t="str">
            <v>LAK</v>
          </cell>
        </row>
        <row r="84">
          <cell r="A84" t="str">
            <v>LBP</v>
          </cell>
        </row>
        <row r="85">
          <cell r="A85" t="str">
            <v>LKR</v>
          </cell>
        </row>
        <row r="86">
          <cell r="A86" t="str">
            <v>LRD</v>
          </cell>
        </row>
        <row r="87">
          <cell r="A87" t="str">
            <v>LSL</v>
          </cell>
        </row>
        <row r="88">
          <cell r="A88" t="str">
            <v>LTL</v>
          </cell>
        </row>
        <row r="89">
          <cell r="A89" t="str">
            <v>LVL</v>
          </cell>
        </row>
        <row r="90">
          <cell r="A90" t="str">
            <v>LYD</v>
          </cell>
        </row>
        <row r="91">
          <cell r="A91" t="str">
            <v>MAD</v>
          </cell>
        </row>
        <row r="92">
          <cell r="A92" t="str">
            <v>MDL</v>
          </cell>
        </row>
        <row r="93">
          <cell r="A93" t="str">
            <v>MGA</v>
          </cell>
        </row>
        <row r="94">
          <cell r="A94" t="str">
            <v>MKD</v>
          </cell>
        </row>
        <row r="95">
          <cell r="A95" t="str">
            <v>MMK</v>
          </cell>
        </row>
        <row r="96">
          <cell r="A96" t="str">
            <v>MNT</v>
          </cell>
        </row>
        <row r="97">
          <cell r="A97" t="str">
            <v>MOP</v>
          </cell>
        </row>
        <row r="98">
          <cell r="A98" t="str">
            <v>MRO</v>
          </cell>
        </row>
        <row r="99">
          <cell r="A99" t="str">
            <v>MUR</v>
          </cell>
        </row>
        <row r="100">
          <cell r="A100" t="str">
            <v>MVR</v>
          </cell>
        </row>
        <row r="101">
          <cell r="A101" t="str">
            <v>MWK</v>
          </cell>
        </row>
        <row r="102">
          <cell r="A102" t="str">
            <v>MXN</v>
          </cell>
        </row>
        <row r="103">
          <cell r="A103" t="str">
            <v>MYR</v>
          </cell>
        </row>
        <row r="104">
          <cell r="A104" t="str">
            <v>MZN</v>
          </cell>
        </row>
        <row r="105">
          <cell r="A105" t="str">
            <v>NAD</v>
          </cell>
        </row>
        <row r="106">
          <cell r="A106" t="str">
            <v>NGN</v>
          </cell>
        </row>
        <row r="107">
          <cell r="A107" t="str">
            <v>NIO</v>
          </cell>
        </row>
        <row r="108">
          <cell r="A108" t="str">
            <v>NOK</v>
          </cell>
        </row>
        <row r="109">
          <cell r="A109" t="str">
            <v>NPR</v>
          </cell>
        </row>
        <row r="110">
          <cell r="A110" t="str">
            <v>NZD</v>
          </cell>
        </row>
        <row r="111">
          <cell r="A111" t="str">
            <v>OMR</v>
          </cell>
        </row>
        <row r="112">
          <cell r="A112" t="str">
            <v>PAB</v>
          </cell>
        </row>
        <row r="113">
          <cell r="A113" t="str">
            <v>PEN</v>
          </cell>
        </row>
        <row r="114">
          <cell r="A114" t="str">
            <v>PGK</v>
          </cell>
        </row>
        <row r="115">
          <cell r="A115" t="str">
            <v>PHP</v>
          </cell>
        </row>
        <row r="116">
          <cell r="A116" t="str">
            <v>PKR</v>
          </cell>
        </row>
        <row r="117">
          <cell r="A117" t="str">
            <v>PLN</v>
          </cell>
        </row>
        <row r="118">
          <cell r="A118" t="str">
            <v>PYG</v>
          </cell>
        </row>
        <row r="119">
          <cell r="A119" t="str">
            <v>QAR</v>
          </cell>
        </row>
        <row r="120">
          <cell r="A120" t="str">
            <v>RON</v>
          </cell>
        </row>
        <row r="121">
          <cell r="A121" t="str">
            <v>RSD</v>
          </cell>
        </row>
        <row r="122">
          <cell r="A122" t="str">
            <v>RUB</v>
          </cell>
        </row>
        <row r="123">
          <cell r="A123" t="str">
            <v>RWF</v>
          </cell>
        </row>
        <row r="124">
          <cell r="A124" t="str">
            <v>SAR</v>
          </cell>
        </row>
        <row r="125">
          <cell r="A125" t="str">
            <v>SBD</v>
          </cell>
        </row>
        <row r="126">
          <cell r="A126" t="str">
            <v>SCR</v>
          </cell>
        </row>
        <row r="127">
          <cell r="A127" t="str">
            <v>SDG</v>
          </cell>
        </row>
        <row r="128">
          <cell r="A128" t="str">
            <v>SEK</v>
          </cell>
        </row>
        <row r="129">
          <cell r="A129" t="str">
            <v>SGD</v>
          </cell>
        </row>
        <row r="130">
          <cell r="A130" t="str">
            <v>SHP</v>
          </cell>
        </row>
        <row r="131">
          <cell r="A131" t="str">
            <v>SLL</v>
          </cell>
        </row>
        <row r="132">
          <cell r="A132" t="str">
            <v>SOS</v>
          </cell>
        </row>
        <row r="133">
          <cell r="A133" t="str">
            <v>SPL*</v>
          </cell>
        </row>
        <row r="134">
          <cell r="A134" t="str">
            <v>SRD</v>
          </cell>
        </row>
        <row r="135">
          <cell r="A135" t="str">
            <v>STD</v>
          </cell>
        </row>
        <row r="136">
          <cell r="A136" t="str">
            <v>SVC</v>
          </cell>
        </row>
        <row r="137">
          <cell r="A137" t="str">
            <v>SYP</v>
          </cell>
        </row>
        <row r="138">
          <cell r="A138" t="str">
            <v>SZL</v>
          </cell>
        </row>
        <row r="139">
          <cell r="A139" t="str">
            <v>THB</v>
          </cell>
        </row>
        <row r="140">
          <cell r="A140" t="str">
            <v>TJS</v>
          </cell>
        </row>
        <row r="141">
          <cell r="A141" t="str">
            <v>TMT</v>
          </cell>
        </row>
        <row r="142">
          <cell r="A142" t="str">
            <v>TND</v>
          </cell>
        </row>
        <row r="143">
          <cell r="A143" t="str">
            <v>TOP</v>
          </cell>
        </row>
        <row r="144">
          <cell r="A144" t="str">
            <v>TRY</v>
          </cell>
        </row>
        <row r="145">
          <cell r="A145" t="str">
            <v>TTD</v>
          </cell>
        </row>
        <row r="146">
          <cell r="A146" t="str">
            <v>TVD</v>
          </cell>
        </row>
        <row r="147">
          <cell r="A147" t="str">
            <v>TWD</v>
          </cell>
        </row>
        <row r="148">
          <cell r="A148" t="str">
            <v>TZS</v>
          </cell>
        </row>
        <row r="149">
          <cell r="A149" t="str">
            <v>UAH</v>
          </cell>
        </row>
        <row r="150">
          <cell r="A150" t="str">
            <v>UGX</v>
          </cell>
        </row>
        <row r="151">
          <cell r="A151" t="str">
            <v>USD</v>
          </cell>
        </row>
        <row r="152">
          <cell r="A152" t="str">
            <v>UYU</v>
          </cell>
        </row>
        <row r="153">
          <cell r="A153" t="str">
            <v>UZS</v>
          </cell>
        </row>
        <row r="154">
          <cell r="A154" t="str">
            <v>VEF</v>
          </cell>
        </row>
        <row r="155">
          <cell r="A155" t="str">
            <v>VND</v>
          </cell>
        </row>
        <row r="156">
          <cell r="A156" t="str">
            <v>VUV</v>
          </cell>
        </row>
        <row r="157">
          <cell r="A157" t="str">
            <v>WST</v>
          </cell>
        </row>
        <row r="158">
          <cell r="A158" t="str">
            <v>XAF</v>
          </cell>
        </row>
        <row r="159">
          <cell r="A159" t="str">
            <v>XCD</v>
          </cell>
        </row>
        <row r="160">
          <cell r="A160" t="str">
            <v>XDR</v>
          </cell>
        </row>
        <row r="161">
          <cell r="A161" t="str">
            <v>XOF</v>
          </cell>
        </row>
        <row r="162">
          <cell r="A162" t="str">
            <v>XPF</v>
          </cell>
        </row>
        <row r="163">
          <cell r="A163" t="str">
            <v>YER</v>
          </cell>
        </row>
        <row r="164">
          <cell r="A164" t="str">
            <v>ZAR</v>
          </cell>
        </row>
        <row r="165">
          <cell r="A165" t="str">
            <v>ZMK</v>
          </cell>
        </row>
        <row r="166">
          <cell r="A166" t="str">
            <v>ZWD</v>
          </cell>
        </row>
      </sheetData>
      <sheetData sheetId="63">
        <row r="3">
          <cell r="A3">
            <v>0</v>
          </cell>
        </row>
        <row r="4">
          <cell r="A4">
            <v>1</v>
          </cell>
        </row>
        <row r="8">
          <cell r="A8">
            <v>1</v>
          </cell>
          <cell r="B8">
            <v>0</v>
          </cell>
          <cell r="C8">
            <v>1</v>
          </cell>
          <cell r="D8">
            <v>1</v>
          </cell>
          <cell r="E8">
            <v>1</v>
          </cell>
          <cell r="F8">
            <v>0</v>
          </cell>
        </row>
        <row r="9">
          <cell r="A9">
            <v>2</v>
          </cell>
          <cell r="B9">
            <v>1</v>
          </cell>
          <cell r="C9">
            <v>2</v>
          </cell>
          <cell r="D9">
            <v>0</v>
          </cell>
          <cell r="E9">
            <v>0</v>
          </cell>
          <cell r="F9">
            <v>1</v>
          </cell>
        </row>
        <row r="10">
          <cell r="A10">
            <v>3</v>
          </cell>
          <cell r="B10">
            <v>2</v>
          </cell>
          <cell r="C10">
            <v>3</v>
          </cell>
          <cell r="F10">
            <v>2</v>
          </cell>
        </row>
        <row r="11">
          <cell r="A11">
            <v>4</v>
          </cell>
          <cell r="B11">
            <v>3</v>
          </cell>
          <cell r="C11">
            <v>4</v>
          </cell>
        </row>
        <row r="12">
          <cell r="A12">
            <v>5</v>
          </cell>
          <cell r="C12">
            <v>5</v>
          </cell>
        </row>
        <row r="13">
          <cell r="A13">
            <v>0</v>
          </cell>
          <cell r="C13">
            <v>6</v>
          </cell>
        </row>
        <row r="14">
          <cell r="C14">
            <v>7</v>
          </cell>
        </row>
        <row r="15">
          <cell r="C15">
            <v>8</v>
          </cell>
        </row>
      </sheetData>
      <sheetData sheetId="64"/>
      <sheetData sheetId="65"/>
      <sheetData sheetId="66">
        <row r="1">
          <cell r="C1" t="str">
            <v>აბაშა</v>
          </cell>
        </row>
        <row r="2">
          <cell r="C2" t="str">
            <v xml:space="preserve"> ადიგენი</v>
          </cell>
        </row>
        <row r="3">
          <cell r="C3" t="str">
            <v xml:space="preserve"> ამბროლაური</v>
          </cell>
        </row>
        <row r="4">
          <cell r="C4" t="str">
            <v xml:space="preserve"> ასპინძა</v>
          </cell>
        </row>
        <row r="5">
          <cell r="C5" t="str">
            <v xml:space="preserve"> ახალგორი</v>
          </cell>
        </row>
        <row r="6">
          <cell r="C6" t="str">
            <v xml:space="preserve"> ახალქალაქი</v>
          </cell>
        </row>
        <row r="7">
          <cell r="C7" t="str">
            <v xml:space="preserve"> ახალციხე</v>
          </cell>
        </row>
        <row r="8">
          <cell r="C8" t="str">
            <v xml:space="preserve"> ახმეტა</v>
          </cell>
        </row>
        <row r="9">
          <cell r="C9" t="str">
            <v xml:space="preserve"> ბათუმი</v>
          </cell>
        </row>
        <row r="10">
          <cell r="C10" t="str">
            <v xml:space="preserve"> ბაკურიანი</v>
          </cell>
        </row>
        <row r="11">
          <cell r="C11" t="str">
            <v xml:space="preserve"> ბაღდათი</v>
          </cell>
        </row>
        <row r="12">
          <cell r="C12" t="str">
            <v xml:space="preserve"> ბოლნისი</v>
          </cell>
        </row>
        <row r="13">
          <cell r="C13" t="str">
            <v xml:space="preserve"> ბორჯომი</v>
          </cell>
        </row>
        <row r="14">
          <cell r="C14" t="str">
            <v xml:space="preserve"> გაგრა</v>
          </cell>
        </row>
        <row r="15">
          <cell r="C15" t="str">
            <v xml:space="preserve"> გალი</v>
          </cell>
        </row>
        <row r="16">
          <cell r="C16" t="str">
            <v xml:space="preserve"> გარდაბანი</v>
          </cell>
        </row>
        <row r="17">
          <cell r="C17" t="str">
            <v xml:space="preserve"> გორი</v>
          </cell>
        </row>
        <row r="18">
          <cell r="C18" t="str">
            <v xml:space="preserve"> გუდაუთა</v>
          </cell>
        </row>
        <row r="19">
          <cell r="C19" t="str">
            <v xml:space="preserve"> გუდაური</v>
          </cell>
        </row>
        <row r="20">
          <cell r="C20" t="str">
            <v xml:space="preserve"> გულრიფში</v>
          </cell>
        </row>
        <row r="21">
          <cell r="C21" t="str">
            <v xml:space="preserve"> გურჯაანი</v>
          </cell>
        </row>
        <row r="22">
          <cell r="C22" t="str">
            <v xml:space="preserve"> დედოფლის წყარო</v>
          </cell>
        </row>
        <row r="23">
          <cell r="C23" t="str">
            <v xml:space="preserve">  დმანისი</v>
          </cell>
        </row>
        <row r="24">
          <cell r="C24" t="str">
            <v xml:space="preserve"> დუშეთი</v>
          </cell>
        </row>
        <row r="25">
          <cell r="C25" t="str">
            <v xml:space="preserve"> ვაზისუბანი</v>
          </cell>
        </row>
        <row r="26">
          <cell r="C26" t="str">
            <v xml:space="preserve"> ვანი</v>
          </cell>
        </row>
        <row r="27">
          <cell r="C27" t="str">
            <v xml:space="preserve"> ვეჯინი</v>
          </cell>
        </row>
        <row r="28">
          <cell r="C28" t="str">
            <v xml:space="preserve"> ზესტაფონი</v>
          </cell>
        </row>
        <row r="29">
          <cell r="C29" t="str">
            <v xml:space="preserve"> ზნაური</v>
          </cell>
        </row>
        <row r="30">
          <cell r="C30" t="str">
            <v xml:space="preserve"> ზუგდიდი</v>
          </cell>
        </row>
        <row r="31">
          <cell r="C31" t="str">
            <v xml:space="preserve"> თბილისი</v>
          </cell>
        </row>
        <row r="32">
          <cell r="C32" t="str">
            <v xml:space="preserve"> თეთრიწყარო</v>
          </cell>
        </row>
        <row r="33">
          <cell r="C33" t="str">
            <v xml:space="preserve"> თელავი</v>
          </cell>
        </row>
        <row r="34">
          <cell r="C34" t="str">
            <v xml:space="preserve"> თერჯოლა</v>
          </cell>
        </row>
        <row r="35">
          <cell r="C35" t="str">
            <v xml:space="preserve"> თიანეთი</v>
          </cell>
        </row>
        <row r="36">
          <cell r="C36" t="str">
            <v xml:space="preserve"> კარდენახი</v>
          </cell>
        </row>
        <row r="37">
          <cell r="C37" t="str">
            <v xml:space="preserve"> კასპი</v>
          </cell>
        </row>
        <row r="38">
          <cell r="C38" t="str">
            <v xml:space="preserve"> კაჭრეთი</v>
          </cell>
        </row>
        <row r="39">
          <cell r="C39" t="str">
            <v xml:space="preserve"> ლაგოდეხი</v>
          </cell>
        </row>
        <row r="40">
          <cell r="C40" t="str">
            <v xml:space="preserve"> ლანჩხუთი</v>
          </cell>
        </row>
        <row r="41">
          <cell r="C41" t="str">
            <v xml:space="preserve"> ლენტეხი</v>
          </cell>
        </row>
        <row r="42">
          <cell r="C42" t="str">
            <v xml:space="preserve"> მარნეული</v>
          </cell>
        </row>
        <row r="43">
          <cell r="C43" t="str">
            <v xml:space="preserve"> მარტვილი</v>
          </cell>
        </row>
        <row r="44">
          <cell r="C44" t="str">
            <v xml:space="preserve"> მესტია</v>
          </cell>
        </row>
        <row r="45">
          <cell r="C45" t="str">
            <v xml:space="preserve"> მცხეთა</v>
          </cell>
        </row>
        <row r="46">
          <cell r="C46" t="str">
            <v xml:space="preserve"> ნინოწმინდა</v>
          </cell>
        </row>
        <row r="47">
          <cell r="C47" t="str">
            <v xml:space="preserve"> ოზურგეთი</v>
          </cell>
        </row>
        <row r="48">
          <cell r="C48" t="str">
            <v xml:space="preserve"> ონი</v>
          </cell>
        </row>
        <row r="49">
          <cell r="C49" t="str">
            <v xml:space="preserve"> რუსთავი</v>
          </cell>
        </row>
        <row r="50">
          <cell r="C50" t="str">
            <v xml:space="preserve"> საჩხერე</v>
          </cell>
        </row>
        <row r="51">
          <cell r="C51" t="str">
            <v xml:space="preserve"> საგარეჯო</v>
          </cell>
        </row>
        <row r="52">
          <cell r="C52" t="str">
            <v xml:space="preserve"> სამტრედია</v>
          </cell>
        </row>
        <row r="53">
          <cell r="C53" t="str">
            <v xml:space="preserve"> სენაკი</v>
          </cell>
        </row>
        <row r="54">
          <cell r="C54" t="str">
            <v xml:space="preserve"> სიღნაღი</v>
          </cell>
        </row>
        <row r="55">
          <cell r="C55" t="str">
            <v xml:space="preserve"> სოხუმი</v>
          </cell>
        </row>
        <row r="56">
          <cell r="C56" t="str">
            <v xml:space="preserve"> სურამი</v>
          </cell>
        </row>
        <row r="57">
          <cell r="C57" t="str">
            <v xml:space="preserve"> ტყვარჩელი</v>
          </cell>
        </row>
        <row r="58">
          <cell r="C58" t="str">
            <v xml:space="preserve"> ტყიბული</v>
          </cell>
        </row>
        <row r="59">
          <cell r="C59" t="str">
            <v xml:space="preserve"> ფოთი</v>
          </cell>
        </row>
        <row r="60">
          <cell r="C60" t="str">
            <v xml:space="preserve"> ქარელი</v>
          </cell>
        </row>
        <row r="61">
          <cell r="C61" t="str">
            <v xml:space="preserve"> ქედა</v>
          </cell>
        </row>
        <row r="62">
          <cell r="C62" t="str">
            <v xml:space="preserve"> ქობულეთი</v>
          </cell>
        </row>
        <row r="63">
          <cell r="C63" t="str">
            <v xml:space="preserve"> ქუთაისი</v>
          </cell>
        </row>
        <row r="64">
          <cell r="C64" t="str">
            <v xml:space="preserve"> ყაზბეგი</v>
          </cell>
        </row>
        <row r="65">
          <cell r="C65" t="str">
            <v xml:space="preserve"> ყვარელი</v>
          </cell>
        </row>
        <row r="66">
          <cell r="C66" t="str">
            <v xml:space="preserve"> ყორნისი</v>
          </cell>
        </row>
        <row r="67">
          <cell r="C67" t="str">
            <v xml:space="preserve"> შუახევი</v>
          </cell>
        </row>
        <row r="68">
          <cell r="C68" t="str">
            <v xml:space="preserve"> ჩოხატაური</v>
          </cell>
        </row>
        <row r="69">
          <cell r="C69" t="str">
            <v xml:space="preserve"> ჩხოროწყუ</v>
          </cell>
        </row>
        <row r="70">
          <cell r="C70" t="str">
            <v xml:space="preserve"> ცაგერი</v>
          </cell>
        </row>
        <row r="71">
          <cell r="C71" t="str">
            <v xml:space="preserve"> ცხინვალი</v>
          </cell>
        </row>
        <row r="72">
          <cell r="C72" t="str">
            <v xml:space="preserve"> წალენჯიხა</v>
          </cell>
        </row>
        <row r="73">
          <cell r="C73" t="str">
            <v xml:space="preserve"> წალკა</v>
          </cell>
        </row>
        <row r="74">
          <cell r="C74" t="str">
            <v xml:space="preserve"> წინანდალი</v>
          </cell>
        </row>
        <row r="75">
          <cell r="C75" t="str">
            <v xml:space="preserve"> წყალტუბო</v>
          </cell>
        </row>
        <row r="76">
          <cell r="C76" t="str">
            <v xml:space="preserve"> ჭიათურა</v>
          </cell>
        </row>
        <row r="77">
          <cell r="C77" t="str">
            <v xml:space="preserve"> ხარაგაული</v>
          </cell>
        </row>
        <row r="78">
          <cell r="C78" t="str">
            <v xml:space="preserve"> ხაშური</v>
          </cell>
        </row>
        <row r="79">
          <cell r="C79" t="str">
            <v xml:space="preserve"> ხელვაჩაური</v>
          </cell>
        </row>
        <row r="80">
          <cell r="C80" t="str">
            <v xml:space="preserve"> ხობი</v>
          </cell>
        </row>
        <row r="81">
          <cell r="C81" t="str">
            <v xml:space="preserve"> ხონი</v>
          </cell>
        </row>
        <row r="82">
          <cell r="C82" t="str">
            <v xml:space="preserve"> ხულო</v>
          </cell>
        </row>
        <row r="83">
          <cell r="C83" t="str">
            <v xml:space="preserve"> ჯავა</v>
          </cell>
        </row>
      </sheetData>
      <sheetData sheetId="67"/>
      <sheetData sheetId="68"/>
      <sheetData sheetId="69"/>
      <sheetData sheetId="70"/>
      <sheetData sheetId="71"/>
      <sheetData sheetId="72">
        <row r="5">
          <cell r="C5" t="str">
            <v>BAL_ACC4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rabank.ge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C26"/>
  <sheetViews>
    <sheetView tabSelected="1" zoomScaleNormal="100" workbookViewId="0">
      <selection activeCell="B5" sqref="B5"/>
    </sheetView>
  </sheetViews>
  <sheetFormatPr defaultRowHeight="15" x14ac:dyDescent="0.25"/>
  <cols>
    <col min="1" max="1" width="10.28515625" style="21" customWidth="1"/>
    <col min="2" max="2" width="134.7109375" bestFit="1" customWidth="1"/>
    <col min="3" max="3" width="39.42578125" customWidth="1"/>
    <col min="7" max="7" width="25" customWidth="1"/>
  </cols>
  <sheetData>
    <row r="1" spans="1:3" ht="15.75" x14ac:dyDescent="0.3">
      <c r="A1" s="1"/>
      <c r="B1" s="2" t="s">
        <v>0</v>
      </c>
      <c r="C1" s="3"/>
    </row>
    <row r="2" spans="1:3" s="7" customFormat="1" ht="15.75" x14ac:dyDescent="0.3">
      <c r="A2" s="4">
        <v>1</v>
      </c>
      <c r="B2" s="5" t="s">
        <v>1</v>
      </c>
      <c r="C2" s="6" t="s">
        <v>2</v>
      </c>
    </row>
    <row r="3" spans="1:3" s="7" customFormat="1" ht="15.75" x14ac:dyDescent="0.3">
      <c r="A3" s="4">
        <v>2</v>
      </c>
      <c r="B3" s="8" t="s">
        <v>3</v>
      </c>
      <c r="C3" s="6" t="s">
        <v>4</v>
      </c>
    </row>
    <row r="4" spans="1:3" s="7" customFormat="1" ht="15.75" x14ac:dyDescent="0.3">
      <c r="A4" s="4">
        <v>3</v>
      </c>
      <c r="B4" s="8" t="s">
        <v>5</v>
      </c>
      <c r="C4" s="6" t="s">
        <v>6</v>
      </c>
    </row>
    <row r="5" spans="1:3" s="7" customFormat="1" ht="15.75" x14ac:dyDescent="0.3">
      <c r="A5" s="9">
        <v>4</v>
      </c>
      <c r="B5" s="10" t="s">
        <v>7</v>
      </c>
      <c r="C5" s="11" t="s">
        <v>8</v>
      </c>
    </row>
    <row r="6" spans="1:3" s="14" customFormat="1" ht="65.25" customHeight="1" x14ac:dyDescent="0.3">
      <c r="A6" s="12" t="s">
        <v>9</v>
      </c>
      <c r="B6" s="13"/>
      <c r="C6" s="13"/>
    </row>
    <row r="7" spans="1:3" x14ac:dyDescent="0.25">
      <c r="A7" s="15" t="s">
        <v>10</v>
      </c>
      <c r="B7" s="2" t="s">
        <v>11</v>
      </c>
    </row>
    <row r="8" spans="1:3" x14ac:dyDescent="0.25">
      <c r="A8" s="1">
        <v>1</v>
      </c>
      <c r="B8" s="11" t="s">
        <v>12</v>
      </c>
    </row>
    <row r="9" spans="1:3" x14ac:dyDescent="0.25">
      <c r="A9" s="1">
        <v>2</v>
      </c>
      <c r="B9" s="11" t="s">
        <v>13</v>
      </c>
    </row>
    <row r="10" spans="1:3" x14ac:dyDescent="0.25">
      <c r="A10" s="1">
        <v>3</v>
      </c>
      <c r="B10" s="11" t="s">
        <v>14</v>
      </c>
    </row>
    <row r="11" spans="1:3" x14ac:dyDescent="0.25">
      <c r="A11" s="1">
        <v>4</v>
      </c>
      <c r="B11" s="11" t="s">
        <v>15</v>
      </c>
      <c r="C11" s="16"/>
    </row>
    <row r="12" spans="1:3" x14ac:dyDescent="0.25">
      <c r="A12" s="1">
        <v>5</v>
      </c>
      <c r="B12" s="11" t="s">
        <v>16</v>
      </c>
    </row>
    <row r="13" spans="1:3" x14ac:dyDescent="0.25">
      <c r="A13" s="1">
        <v>6</v>
      </c>
      <c r="B13" s="11" t="s">
        <v>17</v>
      </c>
    </row>
    <row r="14" spans="1:3" x14ac:dyDescent="0.25">
      <c r="A14" s="1">
        <v>7</v>
      </c>
      <c r="B14" s="11" t="s">
        <v>18</v>
      </c>
    </row>
    <row r="15" spans="1:3" x14ac:dyDescent="0.25">
      <c r="A15" s="1">
        <v>8</v>
      </c>
      <c r="B15" s="11" t="s">
        <v>19</v>
      </c>
    </row>
    <row r="16" spans="1:3" x14ac:dyDescent="0.25">
      <c r="A16" s="1">
        <v>9</v>
      </c>
      <c r="B16" s="11" t="s">
        <v>20</v>
      </c>
    </row>
    <row r="17" spans="1:2" x14ac:dyDescent="0.25">
      <c r="A17" s="17" t="s">
        <v>21</v>
      </c>
      <c r="B17" s="11" t="s">
        <v>22</v>
      </c>
    </row>
    <row r="18" spans="1:2" x14ac:dyDescent="0.25">
      <c r="A18" s="1">
        <v>10</v>
      </c>
      <c r="B18" s="11" t="s">
        <v>23</v>
      </c>
    </row>
    <row r="19" spans="1:2" x14ac:dyDescent="0.25">
      <c r="A19" s="1">
        <v>11</v>
      </c>
      <c r="B19" s="11" t="s">
        <v>24</v>
      </c>
    </row>
    <row r="20" spans="1:2" x14ac:dyDescent="0.25">
      <c r="A20" s="1">
        <v>12</v>
      </c>
      <c r="B20" s="11" t="s">
        <v>25</v>
      </c>
    </row>
    <row r="21" spans="1:2" x14ac:dyDescent="0.25">
      <c r="A21" s="1">
        <v>13</v>
      </c>
      <c r="B21" s="11" t="s">
        <v>26</v>
      </c>
    </row>
    <row r="22" spans="1:2" x14ac:dyDescent="0.25">
      <c r="A22" s="1">
        <v>14</v>
      </c>
      <c r="B22" s="11" t="s">
        <v>27</v>
      </c>
    </row>
    <row r="23" spans="1:2" x14ac:dyDescent="0.25">
      <c r="A23" s="18">
        <v>15</v>
      </c>
      <c r="B23" s="11" t="s">
        <v>28</v>
      </c>
    </row>
    <row r="24" spans="1:2" x14ac:dyDescent="0.25">
      <c r="A24" s="18">
        <v>15.1</v>
      </c>
      <c r="B24" s="11" t="s">
        <v>29</v>
      </c>
    </row>
    <row r="25" spans="1:2" x14ac:dyDescent="0.25">
      <c r="A25" s="19"/>
      <c r="B25" s="20"/>
    </row>
    <row r="26" spans="1:2" x14ac:dyDescent="0.25">
      <c r="A26" s="19"/>
      <c r="B26" s="20"/>
    </row>
  </sheetData>
  <mergeCells count="1">
    <mergeCell ref="A6:C6"/>
  </mergeCells>
  <hyperlinks>
    <hyperlink ref="C5" r:id="rId1"/>
    <hyperlink ref="B24" location="'15.1 LRE'!A1" display="Leverage Ratio"/>
    <hyperlink ref="B8" location="'1. key ratiosE  '!A1" display="Key ratios"/>
    <hyperlink ref="B9" location="'2.RCE '!A1" display="Balance Sheet"/>
    <hyperlink ref="B10" location="'3.PLE '!A1" display="Income statement"/>
    <hyperlink ref="B11" location="'4. Off-BalanceE '!A1" display="Off-balance sheet"/>
    <hyperlink ref="B12" location="'5. RWAE  '!A1" display="Risk-Weighted Assets (RWA)"/>
    <hyperlink ref="B13" location="'6. Administrators-shareholdersE'!A1" display="Information about supervisory board, senior management and shareholders"/>
    <hyperlink ref="B14" location="'7. LI1E '!A1" display="Linkages between financial statement assets and  balance sheet items subject to credit risk weighting"/>
    <hyperlink ref="B15" location="'8. LI2E'!A1" display="Differences between carrying values of balance sheet items and exposure amounts subject to credit risk weighting"/>
    <hyperlink ref="B16" location="'9.CapitalE'!A1" display="Regulatory Capital"/>
    <hyperlink ref="B17" location="'9.1. Capital RequirementsE'!A1" display="Capital Adequacy Requirements"/>
    <hyperlink ref="B18" location="'10. CC2E'!A1" display="Reconciliation of regulatory capital to balance sheet "/>
    <hyperlink ref="B19" location="'11. CRWA E'!A1" display="Credit risk weighted exposures"/>
    <hyperlink ref="B20" location="'12. CRME'!A1" display="Credit risk mitigation"/>
    <hyperlink ref="B21" location="'13. CRME E'!A1" display="Standardized approach - effect of credit risk mitigation"/>
    <hyperlink ref="B22" location="'14. LCRE'!A1" display="Liquidity Coverage Ratio"/>
    <hyperlink ref="B23" location="'15. CCR E'!A1" display="Counterparty credit risk"/>
  </hyperlinks>
  <pageMargins left="0.7" right="0.7" top="0.75" bottom="0.75" header="0.3" footer="0.3"/>
  <pageSetup paperSize="9" scale="71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C55"/>
  <sheetViews>
    <sheetView zoomScale="90" zoomScaleNormal="90" workbookViewId="0">
      <pane xSplit="1" ySplit="5" topLeftCell="B6" activePane="bottomRight" state="frozen"/>
      <selection activeCell="D13" sqref="D13"/>
      <selection pane="topRight" activeCell="D13" sqref="D13"/>
      <selection pane="bottomLeft" activeCell="D13" sqref="D13"/>
      <selection pane="bottomRight" activeCell="D13" sqref="D13"/>
    </sheetView>
  </sheetViews>
  <sheetFormatPr defaultColWidth="9.140625" defaultRowHeight="12.75" x14ac:dyDescent="0.2"/>
  <cols>
    <col min="1" max="1" width="9.5703125" style="302" bestFit="1" customWidth="1"/>
    <col min="2" max="2" width="132.42578125" style="79" customWidth="1"/>
    <col min="3" max="3" width="18.42578125" style="79" customWidth="1"/>
    <col min="4" max="16384" width="9.140625" style="79"/>
  </cols>
  <sheetData>
    <row r="1" spans="1:3" x14ac:dyDescent="0.2">
      <c r="A1" s="78" t="s">
        <v>30</v>
      </c>
      <c r="B1" s="23" t="str">
        <f>Info!C2</f>
        <v>Terabank</v>
      </c>
    </row>
    <row r="2" spans="1:3" s="277" customFormat="1" ht="15.75" customHeight="1" x14ac:dyDescent="0.2">
      <c r="A2" s="277" t="s">
        <v>31</v>
      </c>
      <c r="B2" s="24">
        <v>44012</v>
      </c>
    </row>
    <row r="3" spans="1:3" s="277" customFormat="1" ht="15.75" customHeight="1" x14ac:dyDescent="0.2"/>
    <row r="4" spans="1:3" ht="13.5" thickBot="1" x14ac:dyDescent="0.25">
      <c r="A4" s="302" t="s">
        <v>279</v>
      </c>
      <c r="B4" s="303" t="s">
        <v>280</v>
      </c>
    </row>
    <row r="5" spans="1:3" x14ac:dyDescent="0.2">
      <c r="A5" s="304" t="s">
        <v>34</v>
      </c>
      <c r="B5" s="305"/>
      <c r="C5" s="306" t="s">
        <v>69</v>
      </c>
    </row>
    <row r="6" spans="1:3" x14ac:dyDescent="0.2">
      <c r="A6" s="307">
        <v>1</v>
      </c>
      <c r="B6" s="308" t="s">
        <v>281</v>
      </c>
      <c r="C6" s="309">
        <f>SUM(C7:C11)</f>
        <v>119774682.27000009</v>
      </c>
    </row>
    <row r="7" spans="1:3" x14ac:dyDescent="0.2">
      <c r="A7" s="307">
        <v>2</v>
      </c>
      <c r="B7" s="310" t="s">
        <v>282</v>
      </c>
      <c r="C7" s="311">
        <v>121372000.00000001</v>
      </c>
    </row>
    <row r="8" spans="1:3" x14ac:dyDescent="0.2">
      <c r="A8" s="307">
        <v>3</v>
      </c>
      <c r="B8" s="312" t="s">
        <v>283</v>
      </c>
      <c r="C8" s="311">
        <v>0</v>
      </c>
    </row>
    <row r="9" spans="1:3" x14ac:dyDescent="0.2">
      <c r="A9" s="307">
        <v>4</v>
      </c>
      <c r="B9" s="312" t="s">
        <v>284</v>
      </c>
      <c r="C9" s="311">
        <v>0</v>
      </c>
    </row>
    <row r="10" spans="1:3" x14ac:dyDescent="0.2">
      <c r="A10" s="307">
        <v>5</v>
      </c>
      <c r="B10" s="312" t="s">
        <v>285</v>
      </c>
      <c r="C10" s="311">
        <v>0</v>
      </c>
    </row>
    <row r="11" spans="1:3" x14ac:dyDescent="0.2">
      <c r="A11" s="307">
        <v>6</v>
      </c>
      <c r="B11" s="313" t="s">
        <v>286</v>
      </c>
      <c r="C11" s="311">
        <v>-1597317.7299999297</v>
      </c>
    </row>
    <row r="12" spans="1:3" s="315" customFormat="1" x14ac:dyDescent="0.2">
      <c r="A12" s="307">
        <v>7</v>
      </c>
      <c r="B12" s="308" t="s">
        <v>287</v>
      </c>
      <c r="C12" s="314">
        <f>SUM(C13:C27)</f>
        <v>23290049</v>
      </c>
    </row>
    <row r="13" spans="1:3" s="315" customFormat="1" x14ac:dyDescent="0.2">
      <c r="A13" s="307">
        <v>8</v>
      </c>
      <c r="B13" s="316" t="s">
        <v>288</v>
      </c>
      <c r="C13" s="317">
        <v>0</v>
      </c>
    </row>
    <row r="14" spans="1:3" s="315" customFormat="1" ht="25.5" x14ac:dyDescent="0.2">
      <c r="A14" s="307">
        <v>9</v>
      </c>
      <c r="B14" s="318" t="s">
        <v>289</v>
      </c>
      <c r="C14" s="317">
        <v>0</v>
      </c>
    </row>
    <row r="15" spans="1:3" s="315" customFormat="1" x14ac:dyDescent="0.2">
      <c r="A15" s="307">
        <v>10</v>
      </c>
      <c r="B15" s="319" t="s">
        <v>290</v>
      </c>
      <c r="C15" s="317">
        <v>23290049</v>
      </c>
    </row>
    <row r="16" spans="1:3" s="315" customFormat="1" x14ac:dyDescent="0.2">
      <c r="A16" s="307">
        <v>11</v>
      </c>
      <c r="B16" s="320" t="s">
        <v>291</v>
      </c>
      <c r="C16" s="317">
        <v>0</v>
      </c>
    </row>
    <row r="17" spans="1:3" s="315" customFormat="1" x14ac:dyDescent="0.2">
      <c r="A17" s="307">
        <v>12</v>
      </c>
      <c r="B17" s="319" t="s">
        <v>292</v>
      </c>
      <c r="C17" s="317">
        <v>0</v>
      </c>
    </row>
    <row r="18" spans="1:3" s="315" customFormat="1" x14ac:dyDescent="0.2">
      <c r="A18" s="307">
        <v>13</v>
      </c>
      <c r="B18" s="319" t="s">
        <v>293</v>
      </c>
      <c r="C18" s="317">
        <v>0</v>
      </c>
    </row>
    <row r="19" spans="1:3" s="315" customFormat="1" x14ac:dyDescent="0.2">
      <c r="A19" s="307">
        <v>14</v>
      </c>
      <c r="B19" s="319" t="s">
        <v>294</v>
      </c>
      <c r="C19" s="317">
        <v>0</v>
      </c>
    </row>
    <row r="20" spans="1:3" s="315" customFormat="1" x14ac:dyDescent="0.2">
      <c r="A20" s="307">
        <v>15</v>
      </c>
      <c r="B20" s="319" t="s">
        <v>295</v>
      </c>
      <c r="C20" s="317">
        <v>0</v>
      </c>
    </row>
    <row r="21" spans="1:3" s="315" customFormat="1" ht="25.5" x14ac:dyDescent="0.2">
      <c r="A21" s="307">
        <v>16</v>
      </c>
      <c r="B21" s="318" t="s">
        <v>296</v>
      </c>
      <c r="C21" s="317">
        <v>0</v>
      </c>
    </row>
    <row r="22" spans="1:3" s="315" customFormat="1" x14ac:dyDescent="0.2">
      <c r="A22" s="307">
        <v>17</v>
      </c>
      <c r="B22" s="321" t="s">
        <v>297</v>
      </c>
      <c r="C22" s="317">
        <v>0</v>
      </c>
    </row>
    <row r="23" spans="1:3" s="315" customFormat="1" x14ac:dyDescent="0.2">
      <c r="A23" s="307">
        <v>18</v>
      </c>
      <c r="B23" s="318" t="s">
        <v>298</v>
      </c>
      <c r="C23" s="317">
        <v>0</v>
      </c>
    </row>
    <row r="24" spans="1:3" s="315" customFormat="1" ht="25.5" x14ac:dyDescent="0.2">
      <c r="A24" s="307">
        <v>19</v>
      </c>
      <c r="B24" s="318" t="s">
        <v>299</v>
      </c>
      <c r="C24" s="317">
        <v>0</v>
      </c>
    </row>
    <row r="25" spans="1:3" s="315" customFormat="1" x14ac:dyDescent="0.2">
      <c r="A25" s="307">
        <v>20</v>
      </c>
      <c r="B25" s="322" t="s">
        <v>300</v>
      </c>
      <c r="C25" s="317">
        <v>0</v>
      </c>
    </row>
    <row r="26" spans="1:3" s="315" customFormat="1" x14ac:dyDescent="0.2">
      <c r="A26" s="307">
        <v>21</v>
      </c>
      <c r="B26" s="322" t="s">
        <v>301</v>
      </c>
      <c r="C26" s="317">
        <v>0</v>
      </c>
    </row>
    <row r="27" spans="1:3" s="315" customFormat="1" x14ac:dyDescent="0.2">
      <c r="A27" s="307">
        <v>22</v>
      </c>
      <c r="B27" s="322" t="s">
        <v>302</v>
      </c>
      <c r="C27" s="317">
        <v>0</v>
      </c>
    </row>
    <row r="28" spans="1:3" s="315" customFormat="1" x14ac:dyDescent="0.2">
      <c r="A28" s="307">
        <v>23</v>
      </c>
      <c r="B28" s="323" t="s">
        <v>303</v>
      </c>
      <c r="C28" s="314">
        <f>C6-C12</f>
        <v>96484633.270000085</v>
      </c>
    </row>
    <row r="29" spans="1:3" s="315" customFormat="1" x14ac:dyDescent="0.2">
      <c r="A29" s="324"/>
      <c r="B29" s="325"/>
      <c r="C29" s="317"/>
    </row>
    <row r="30" spans="1:3" s="315" customFormat="1" x14ac:dyDescent="0.2">
      <c r="A30" s="324">
        <v>24</v>
      </c>
      <c r="B30" s="323" t="s">
        <v>304</v>
      </c>
      <c r="C30" s="314">
        <f>C31+C34</f>
        <v>0</v>
      </c>
    </row>
    <row r="31" spans="1:3" s="315" customFormat="1" x14ac:dyDescent="0.2">
      <c r="A31" s="324">
        <v>25</v>
      </c>
      <c r="B31" s="312" t="s">
        <v>305</v>
      </c>
      <c r="C31" s="326">
        <f>C32+C33</f>
        <v>0</v>
      </c>
    </row>
    <row r="32" spans="1:3" s="315" customFormat="1" x14ac:dyDescent="0.2">
      <c r="A32" s="324">
        <v>26</v>
      </c>
      <c r="B32" s="327" t="s">
        <v>306</v>
      </c>
      <c r="C32" s="317">
        <v>0</v>
      </c>
    </row>
    <row r="33" spans="1:3" s="315" customFormat="1" x14ac:dyDescent="0.2">
      <c r="A33" s="324">
        <v>27</v>
      </c>
      <c r="B33" s="327" t="s">
        <v>307</v>
      </c>
      <c r="C33" s="317">
        <v>0</v>
      </c>
    </row>
    <row r="34" spans="1:3" s="315" customFormat="1" x14ac:dyDescent="0.2">
      <c r="A34" s="324">
        <v>28</v>
      </c>
      <c r="B34" s="312" t="s">
        <v>308</v>
      </c>
      <c r="C34" s="317">
        <v>0</v>
      </c>
    </row>
    <row r="35" spans="1:3" s="315" customFormat="1" x14ac:dyDescent="0.2">
      <c r="A35" s="324">
        <v>29</v>
      </c>
      <c r="B35" s="323" t="s">
        <v>309</v>
      </c>
      <c r="C35" s="314">
        <f>SUM(C36:C40)</f>
        <v>0</v>
      </c>
    </row>
    <row r="36" spans="1:3" s="315" customFormat="1" x14ac:dyDescent="0.2">
      <c r="A36" s="324">
        <v>30</v>
      </c>
      <c r="B36" s="318" t="s">
        <v>310</v>
      </c>
      <c r="C36" s="317">
        <v>0</v>
      </c>
    </row>
    <row r="37" spans="1:3" s="315" customFormat="1" x14ac:dyDescent="0.2">
      <c r="A37" s="324">
        <v>31</v>
      </c>
      <c r="B37" s="319" t="s">
        <v>311</v>
      </c>
      <c r="C37" s="317">
        <v>0</v>
      </c>
    </row>
    <row r="38" spans="1:3" s="315" customFormat="1" ht="25.5" x14ac:dyDescent="0.2">
      <c r="A38" s="324">
        <v>32</v>
      </c>
      <c r="B38" s="318" t="s">
        <v>312</v>
      </c>
      <c r="C38" s="317">
        <v>0</v>
      </c>
    </row>
    <row r="39" spans="1:3" s="315" customFormat="1" ht="25.5" x14ac:dyDescent="0.2">
      <c r="A39" s="324">
        <v>33</v>
      </c>
      <c r="B39" s="318" t="s">
        <v>299</v>
      </c>
      <c r="C39" s="317">
        <v>0</v>
      </c>
    </row>
    <row r="40" spans="1:3" s="315" customFormat="1" x14ac:dyDescent="0.2">
      <c r="A40" s="324">
        <v>34</v>
      </c>
      <c r="B40" s="322" t="s">
        <v>313</v>
      </c>
      <c r="C40" s="317">
        <v>0</v>
      </c>
    </row>
    <row r="41" spans="1:3" s="315" customFormat="1" x14ac:dyDescent="0.2">
      <c r="A41" s="324">
        <v>35</v>
      </c>
      <c r="B41" s="323" t="s">
        <v>314</v>
      </c>
      <c r="C41" s="314">
        <f>C30-C35</f>
        <v>0</v>
      </c>
    </row>
    <row r="42" spans="1:3" s="315" customFormat="1" x14ac:dyDescent="0.2">
      <c r="A42" s="324"/>
      <c r="B42" s="325"/>
      <c r="C42" s="317"/>
    </row>
    <row r="43" spans="1:3" s="315" customFormat="1" x14ac:dyDescent="0.2">
      <c r="A43" s="324">
        <v>36</v>
      </c>
      <c r="B43" s="328" t="s">
        <v>315</v>
      </c>
      <c r="C43" s="314">
        <f>SUM(C44:C46)</f>
        <v>56256377.921890609</v>
      </c>
    </row>
    <row r="44" spans="1:3" s="315" customFormat="1" x14ac:dyDescent="0.2">
      <c r="A44" s="324">
        <v>37</v>
      </c>
      <c r="B44" s="312" t="s">
        <v>316</v>
      </c>
      <c r="C44" s="317">
        <v>45907070.219999999</v>
      </c>
    </row>
    <row r="45" spans="1:3" s="315" customFormat="1" x14ac:dyDescent="0.2">
      <c r="A45" s="324">
        <v>38</v>
      </c>
      <c r="B45" s="312" t="s">
        <v>317</v>
      </c>
      <c r="C45" s="317">
        <v>0</v>
      </c>
    </row>
    <row r="46" spans="1:3" s="315" customFormat="1" x14ac:dyDescent="0.2">
      <c r="A46" s="324">
        <v>39</v>
      </c>
      <c r="B46" s="312" t="s">
        <v>318</v>
      </c>
      <c r="C46" s="317">
        <v>10349307.70189061</v>
      </c>
    </row>
    <row r="47" spans="1:3" s="315" customFormat="1" x14ac:dyDescent="0.2">
      <c r="A47" s="324">
        <v>40</v>
      </c>
      <c r="B47" s="328" t="s">
        <v>319</v>
      </c>
      <c r="C47" s="314">
        <f>SUM(C48:C51)</f>
        <v>0</v>
      </c>
    </row>
    <row r="48" spans="1:3" s="315" customFormat="1" x14ac:dyDescent="0.2">
      <c r="A48" s="324">
        <v>41</v>
      </c>
      <c r="B48" s="318" t="s">
        <v>320</v>
      </c>
      <c r="C48" s="317">
        <v>0</v>
      </c>
    </row>
    <row r="49" spans="1:3" s="315" customFormat="1" x14ac:dyDescent="0.2">
      <c r="A49" s="324">
        <v>42</v>
      </c>
      <c r="B49" s="319" t="s">
        <v>321</v>
      </c>
      <c r="C49" s="317">
        <v>0</v>
      </c>
    </row>
    <row r="50" spans="1:3" s="315" customFormat="1" x14ac:dyDescent="0.2">
      <c r="A50" s="324">
        <v>43</v>
      </c>
      <c r="B50" s="318" t="s">
        <v>322</v>
      </c>
      <c r="C50" s="317">
        <v>0</v>
      </c>
    </row>
    <row r="51" spans="1:3" s="315" customFormat="1" ht="25.5" x14ac:dyDescent="0.2">
      <c r="A51" s="324">
        <v>44</v>
      </c>
      <c r="B51" s="318" t="s">
        <v>299</v>
      </c>
      <c r="C51" s="317">
        <v>0</v>
      </c>
    </row>
    <row r="52" spans="1:3" s="315" customFormat="1" ht="13.5" thickBot="1" x14ac:dyDescent="0.25">
      <c r="A52" s="329">
        <v>45</v>
      </c>
      <c r="B52" s="330" t="s">
        <v>323</v>
      </c>
      <c r="C52" s="331">
        <f>C43-C47</f>
        <v>56256377.921890609</v>
      </c>
    </row>
    <row r="55" spans="1:3" x14ac:dyDescent="0.2">
      <c r="B55" s="79" t="s">
        <v>324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pageSetup paperSize="9" scale="5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F23"/>
  <sheetViews>
    <sheetView topLeftCell="A5" zoomScaleNormal="100" workbookViewId="0">
      <selection activeCell="D13" sqref="D13"/>
    </sheetView>
  </sheetViews>
  <sheetFormatPr defaultColWidth="9.140625" defaultRowHeight="12.75" x14ac:dyDescent="0.2"/>
  <cols>
    <col min="1" max="1" width="9.42578125" style="21" bestFit="1" customWidth="1"/>
    <col min="2" max="2" width="59" style="21" customWidth="1"/>
    <col min="3" max="3" width="16.7109375" style="21" bestFit="1" customWidth="1"/>
    <col min="4" max="4" width="14.28515625" style="21" bestFit="1" customWidth="1"/>
    <col min="5" max="16384" width="9.140625" style="21"/>
  </cols>
  <sheetData>
    <row r="1" spans="1:4" ht="15" x14ac:dyDescent="0.3">
      <c r="A1" s="22" t="s">
        <v>30</v>
      </c>
      <c r="B1" s="23" t="str">
        <f>Info!C2</f>
        <v>Terabank</v>
      </c>
    </row>
    <row r="2" spans="1:4" s="239" customFormat="1" ht="15.75" customHeight="1" x14ac:dyDescent="0.3">
      <c r="A2" s="239" t="s">
        <v>31</v>
      </c>
      <c r="B2" s="24">
        <v>44012</v>
      </c>
    </row>
    <row r="3" spans="1:4" s="239" customFormat="1" ht="15.75" customHeight="1" x14ac:dyDescent="0.3"/>
    <row r="4" spans="1:4" ht="13.5" thickBot="1" x14ac:dyDescent="0.25">
      <c r="A4" s="19" t="s">
        <v>325</v>
      </c>
      <c r="B4" s="332" t="s">
        <v>22</v>
      </c>
    </row>
    <row r="5" spans="1:4" s="337" customFormat="1" ht="12.75" customHeight="1" x14ac:dyDescent="0.25">
      <c r="A5" s="333"/>
      <c r="B5" s="334" t="s">
        <v>326</v>
      </c>
      <c r="C5" s="335" t="s">
        <v>327</v>
      </c>
      <c r="D5" s="336" t="s">
        <v>328</v>
      </c>
    </row>
    <row r="6" spans="1:4" s="341" customFormat="1" x14ac:dyDescent="0.25">
      <c r="A6" s="338">
        <v>1</v>
      </c>
      <c r="B6" s="339" t="s">
        <v>329</v>
      </c>
      <c r="C6" s="339"/>
      <c r="D6" s="340"/>
    </row>
    <row r="7" spans="1:4" s="341" customFormat="1" x14ac:dyDescent="0.25">
      <c r="A7" s="342" t="s">
        <v>330</v>
      </c>
      <c r="B7" s="343" t="s">
        <v>331</v>
      </c>
      <c r="C7" s="344">
        <v>4.4999999999999998E-2</v>
      </c>
      <c r="D7" s="345">
        <f>C7*'5. RWA'!$C$13</f>
        <v>42526635.697799928</v>
      </c>
    </row>
    <row r="8" spans="1:4" s="341" customFormat="1" x14ac:dyDescent="0.25">
      <c r="A8" s="342" t="s">
        <v>332</v>
      </c>
      <c r="B8" s="343" t="s">
        <v>333</v>
      </c>
      <c r="C8" s="344">
        <v>0.06</v>
      </c>
      <c r="D8" s="345">
        <f>C8*'5. RWA'!$C$13</f>
        <v>56702180.93039991</v>
      </c>
    </row>
    <row r="9" spans="1:4" s="341" customFormat="1" x14ac:dyDescent="0.25">
      <c r="A9" s="342" t="s">
        <v>334</v>
      </c>
      <c r="B9" s="343" t="s">
        <v>335</v>
      </c>
      <c r="C9" s="344">
        <v>0.08</v>
      </c>
      <c r="D9" s="345">
        <f>C9*'5. RWA'!$C$13</f>
        <v>75602907.907199875</v>
      </c>
    </row>
    <row r="10" spans="1:4" s="341" customFormat="1" x14ac:dyDescent="0.25">
      <c r="A10" s="338" t="s">
        <v>336</v>
      </c>
      <c r="B10" s="339" t="s">
        <v>337</v>
      </c>
      <c r="C10" s="339"/>
      <c r="D10" s="346"/>
    </row>
    <row r="11" spans="1:4" s="349" customFormat="1" x14ac:dyDescent="0.25">
      <c r="A11" s="347" t="s">
        <v>338</v>
      </c>
      <c r="B11" s="348" t="s">
        <v>339</v>
      </c>
      <c r="C11" s="344">
        <v>0</v>
      </c>
      <c r="D11" s="345">
        <f>C11*'5. RWA'!$C$13</f>
        <v>0</v>
      </c>
    </row>
    <row r="12" spans="1:4" s="349" customFormat="1" x14ac:dyDescent="0.25">
      <c r="A12" s="347" t="s">
        <v>340</v>
      </c>
      <c r="B12" s="348" t="s">
        <v>341</v>
      </c>
      <c r="C12" s="344">
        <v>0</v>
      </c>
      <c r="D12" s="345">
        <f>C12*'5. RWA'!$C$13</f>
        <v>0</v>
      </c>
    </row>
    <row r="13" spans="1:4" s="349" customFormat="1" x14ac:dyDescent="0.25">
      <c r="A13" s="347" t="s">
        <v>342</v>
      </c>
      <c r="B13" s="348" t="s">
        <v>343</v>
      </c>
      <c r="C13" s="344">
        <v>0</v>
      </c>
      <c r="D13" s="345">
        <f>C13*'5. RWA'!$C$13</f>
        <v>0</v>
      </c>
    </row>
    <row r="14" spans="1:4" s="349" customFormat="1" x14ac:dyDescent="0.25">
      <c r="A14" s="338" t="s">
        <v>344</v>
      </c>
      <c r="B14" s="339" t="s">
        <v>345</v>
      </c>
      <c r="C14" s="350"/>
      <c r="D14" s="346"/>
    </row>
    <row r="15" spans="1:4" s="349" customFormat="1" x14ac:dyDescent="0.25">
      <c r="A15" s="347">
        <v>3.1</v>
      </c>
      <c r="B15" s="348" t="s">
        <v>346</v>
      </c>
      <c r="C15" s="344">
        <v>1.1112566553306835E-2</v>
      </c>
      <c r="D15" s="345">
        <f>C15*'5. RWA'!$C$13</f>
        <v>10501779.321778579</v>
      </c>
    </row>
    <row r="16" spans="1:4" s="349" customFormat="1" x14ac:dyDescent="0.25">
      <c r="A16" s="347">
        <v>3.2</v>
      </c>
      <c r="B16" s="348" t="s">
        <v>347</v>
      </c>
      <c r="C16" s="344">
        <v>1.4849251219799443E-2</v>
      </c>
      <c r="D16" s="345">
        <f>C16*'5. RWA'!$C$13</f>
        <v>14033082.15576716</v>
      </c>
    </row>
    <row r="17" spans="1:6" s="341" customFormat="1" x14ac:dyDescent="0.25">
      <c r="A17" s="347">
        <v>3.3</v>
      </c>
      <c r="B17" s="348" t="s">
        <v>348</v>
      </c>
      <c r="C17" s="351">
        <v>4.743720840197372E-2</v>
      </c>
      <c r="D17" s="345">
        <f>C17*'5. RWA'!$C$13</f>
        <v>44829886.227363341</v>
      </c>
    </row>
    <row r="18" spans="1:6" s="337" customFormat="1" ht="12.75" customHeight="1" x14ac:dyDescent="0.25">
      <c r="A18" s="352"/>
      <c r="B18" s="353" t="s">
        <v>349</v>
      </c>
      <c r="C18" s="354" t="s">
        <v>327</v>
      </c>
      <c r="D18" s="355" t="s">
        <v>328</v>
      </c>
    </row>
    <row r="19" spans="1:6" s="341" customFormat="1" x14ac:dyDescent="0.25">
      <c r="A19" s="356">
        <v>4</v>
      </c>
      <c r="B19" s="348" t="s">
        <v>350</v>
      </c>
      <c r="C19" s="357">
        <f>C7+C11+C12+C13+C15</f>
        <v>5.6112566553306834E-2</v>
      </c>
      <c r="D19" s="345">
        <f>C19*'5. RWA'!$C$13</f>
        <v>53028415.019578509</v>
      </c>
    </row>
    <row r="20" spans="1:6" s="341" customFormat="1" x14ac:dyDescent="0.25">
      <c r="A20" s="356">
        <v>5</v>
      </c>
      <c r="B20" s="348" t="s">
        <v>38</v>
      </c>
      <c r="C20" s="357">
        <f>C8+C11+C12+C13+C16</f>
        <v>7.4849251219799434E-2</v>
      </c>
      <c r="D20" s="345">
        <f>C20*'5. RWA'!$C$13</f>
        <v>70735263.086167067</v>
      </c>
    </row>
    <row r="21" spans="1:6" s="341" customFormat="1" ht="13.5" thickBot="1" x14ac:dyDescent="0.3">
      <c r="A21" s="358" t="s">
        <v>351</v>
      </c>
      <c r="B21" s="359" t="s">
        <v>352</v>
      </c>
      <c r="C21" s="360">
        <f>C9+C11+C12+C13+C17</f>
        <v>0.12743720840197373</v>
      </c>
      <c r="D21" s="361">
        <f>C21*'5. RWA'!$C$13</f>
        <v>120432794.13456324</v>
      </c>
    </row>
    <row r="22" spans="1:6" x14ac:dyDescent="0.2">
      <c r="F22" s="19"/>
    </row>
    <row r="23" spans="1:6" ht="51" x14ac:dyDescent="0.2">
      <c r="B23" s="77" t="s">
        <v>65</v>
      </c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scale="8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F41"/>
  <sheetViews>
    <sheetView zoomScaleNormal="100" workbookViewId="0">
      <pane xSplit="1" ySplit="5" topLeftCell="B10" activePane="bottomRight" state="frozen"/>
      <selection activeCell="D13" sqref="D13"/>
      <selection pane="topRight" activeCell="D13" sqref="D13"/>
      <selection pane="bottomLeft" activeCell="D13" sqref="D13"/>
      <selection pane="bottomRight" activeCell="D13" sqref="D13"/>
    </sheetView>
  </sheetViews>
  <sheetFormatPr defaultColWidth="9.140625" defaultRowHeight="14.25" x14ac:dyDescent="0.2"/>
  <cols>
    <col min="1" max="1" width="10.7109375" style="79" customWidth="1"/>
    <col min="2" max="2" width="91.85546875" style="79" customWidth="1"/>
    <col min="3" max="3" width="53.140625" style="79" customWidth="1"/>
    <col min="4" max="4" width="32.28515625" style="79" customWidth="1"/>
    <col min="5" max="5" width="9.42578125" style="80" customWidth="1"/>
    <col min="6" max="16384" width="9.140625" style="80"/>
  </cols>
  <sheetData>
    <row r="1" spans="1:6" x14ac:dyDescent="0.2">
      <c r="A1" s="78" t="s">
        <v>30</v>
      </c>
      <c r="B1" s="23" t="str">
        <f>Info!C2</f>
        <v>Terabank</v>
      </c>
      <c r="E1" s="79"/>
      <c r="F1" s="79"/>
    </row>
    <row r="2" spans="1:6" s="277" customFormat="1" ht="15.75" customHeight="1" x14ac:dyDescent="0.2">
      <c r="A2" s="78" t="s">
        <v>31</v>
      </c>
      <c r="B2" s="24">
        <v>44012</v>
      </c>
    </row>
    <row r="3" spans="1:6" s="277" customFormat="1" ht="15.75" customHeight="1" x14ac:dyDescent="0.2">
      <c r="A3" s="362"/>
    </row>
    <row r="4" spans="1:6" s="277" customFormat="1" ht="15.75" customHeight="1" thickBot="1" x14ac:dyDescent="0.25">
      <c r="A4" s="277" t="s">
        <v>353</v>
      </c>
      <c r="B4" s="363" t="s">
        <v>354</v>
      </c>
      <c r="D4" s="364" t="s">
        <v>69</v>
      </c>
    </row>
    <row r="5" spans="1:6" ht="25.5" x14ac:dyDescent="0.2">
      <c r="A5" s="365" t="s">
        <v>34</v>
      </c>
      <c r="B5" s="366" t="s">
        <v>170</v>
      </c>
      <c r="C5" s="367" t="s">
        <v>262</v>
      </c>
      <c r="D5" s="368" t="s">
        <v>355</v>
      </c>
    </row>
    <row r="6" spans="1:6" x14ac:dyDescent="0.2">
      <c r="A6" s="369">
        <v>1</v>
      </c>
      <c r="B6" s="370" t="s">
        <v>76</v>
      </c>
      <c r="C6" s="371">
        <v>33983292.949999996</v>
      </c>
      <c r="D6" s="372"/>
      <c r="E6" s="373"/>
    </row>
    <row r="7" spans="1:6" x14ac:dyDescent="0.2">
      <c r="A7" s="369">
        <v>2</v>
      </c>
      <c r="B7" s="374" t="s">
        <v>77</v>
      </c>
      <c r="C7" s="375">
        <v>125394852.02000001</v>
      </c>
      <c r="D7" s="376"/>
      <c r="E7" s="373"/>
    </row>
    <row r="8" spans="1:6" x14ac:dyDescent="0.2">
      <c r="A8" s="369">
        <v>3</v>
      </c>
      <c r="B8" s="374" t="s">
        <v>78</v>
      </c>
      <c r="C8" s="375">
        <v>29481285.140000001</v>
      </c>
      <c r="D8" s="376"/>
      <c r="E8" s="373"/>
    </row>
    <row r="9" spans="1:6" x14ac:dyDescent="0.2">
      <c r="A9" s="369">
        <v>4</v>
      </c>
      <c r="B9" s="374" t="s">
        <v>79</v>
      </c>
      <c r="C9" s="375">
        <v>0</v>
      </c>
      <c r="D9" s="376"/>
      <c r="E9" s="373"/>
    </row>
    <row r="10" spans="1:6" x14ac:dyDescent="0.2">
      <c r="A10" s="369">
        <v>5</v>
      </c>
      <c r="B10" s="374" t="s">
        <v>80</v>
      </c>
      <c r="C10" s="375">
        <v>81275060.280000001</v>
      </c>
      <c r="D10" s="376"/>
      <c r="E10" s="373"/>
    </row>
    <row r="11" spans="1:6" x14ac:dyDescent="0.2">
      <c r="A11" s="369">
        <v>6.1</v>
      </c>
      <c r="B11" s="377" t="s">
        <v>81</v>
      </c>
      <c r="C11" s="378">
        <v>819731799.29999733</v>
      </c>
      <c r="D11" s="376"/>
      <c r="E11" s="379"/>
    </row>
    <row r="12" spans="1:6" x14ac:dyDescent="0.2">
      <c r="A12" s="369">
        <v>6.2</v>
      </c>
      <c r="B12" s="380" t="s">
        <v>82</v>
      </c>
      <c r="C12" s="378">
        <v>-67866135.150000334</v>
      </c>
      <c r="D12" s="376"/>
      <c r="E12" s="379"/>
    </row>
    <row r="13" spans="1:6" x14ac:dyDescent="0.2">
      <c r="A13" s="369" t="s">
        <v>356</v>
      </c>
      <c r="B13" s="380" t="s">
        <v>357</v>
      </c>
      <c r="C13" s="378">
        <v>-12315303.580000028</v>
      </c>
      <c r="D13" s="376"/>
      <c r="E13" s="379"/>
    </row>
    <row r="14" spans="1:6" x14ac:dyDescent="0.2">
      <c r="A14" s="369" t="s">
        <v>358</v>
      </c>
      <c r="B14" s="380" t="s">
        <v>359</v>
      </c>
      <c r="C14" s="378">
        <v>-10131756.66</v>
      </c>
      <c r="D14" s="376"/>
      <c r="E14" s="379"/>
    </row>
    <row r="15" spans="1:6" x14ac:dyDescent="0.2">
      <c r="A15" s="369">
        <v>6</v>
      </c>
      <c r="B15" s="374" t="s">
        <v>83</v>
      </c>
      <c r="C15" s="381">
        <f>C11+C12</f>
        <v>751865664.149997</v>
      </c>
      <c r="D15" s="376"/>
      <c r="E15" s="373"/>
    </row>
    <row r="16" spans="1:6" x14ac:dyDescent="0.2">
      <c r="A16" s="369">
        <v>7</v>
      </c>
      <c r="B16" s="374" t="s">
        <v>84</v>
      </c>
      <c r="C16" s="375">
        <v>15488100.439999994</v>
      </c>
      <c r="D16" s="376"/>
      <c r="E16" s="373"/>
    </row>
    <row r="17" spans="1:5" x14ac:dyDescent="0.2">
      <c r="A17" s="369">
        <v>8</v>
      </c>
      <c r="B17" s="382" t="s">
        <v>85</v>
      </c>
      <c r="C17" s="375">
        <v>2067124.8100000024</v>
      </c>
      <c r="D17" s="376"/>
      <c r="E17" s="373"/>
    </row>
    <row r="18" spans="1:5" x14ac:dyDescent="0.2">
      <c r="A18" s="369">
        <v>9</v>
      </c>
      <c r="B18" s="374" t="s">
        <v>86</v>
      </c>
      <c r="C18" s="375">
        <v>0</v>
      </c>
      <c r="D18" s="376"/>
      <c r="E18" s="373"/>
    </row>
    <row r="19" spans="1:5" x14ac:dyDescent="0.2">
      <c r="A19" s="369">
        <v>10</v>
      </c>
      <c r="B19" s="374" t="s">
        <v>87</v>
      </c>
      <c r="C19" s="375">
        <v>48255000.220000029</v>
      </c>
      <c r="D19" s="376"/>
      <c r="E19" s="373"/>
    </row>
    <row r="20" spans="1:5" x14ac:dyDescent="0.2">
      <c r="A20" s="369">
        <v>10.1</v>
      </c>
      <c r="B20" s="383" t="s">
        <v>360</v>
      </c>
      <c r="C20" s="375">
        <v>23290049</v>
      </c>
      <c r="D20" s="384" t="s">
        <v>361</v>
      </c>
      <c r="E20" s="373"/>
    </row>
    <row r="21" spans="1:5" x14ac:dyDescent="0.2">
      <c r="A21" s="369">
        <v>11</v>
      </c>
      <c r="B21" s="385" t="s">
        <v>88</v>
      </c>
      <c r="C21" s="386">
        <v>7087965.7210000008</v>
      </c>
      <c r="D21" s="387"/>
      <c r="E21" s="373"/>
    </row>
    <row r="22" spans="1:5" ht="15" x14ac:dyDescent="0.25">
      <c r="A22" s="369">
        <v>12</v>
      </c>
      <c r="B22" s="388" t="s">
        <v>89</v>
      </c>
      <c r="C22" s="389">
        <f>SUM(C6:C10,C15:C18,C19,C21)</f>
        <v>1094898345.7309968</v>
      </c>
      <c r="D22" s="390"/>
      <c r="E22" s="391"/>
    </row>
    <row r="23" spans="1:5" x14ac:dyDescent="0.2">
      <c r="A23" s="369">
        <v>13</v>
      </c>
      <c r="B23" s="374" t="s">
        <v>91</v>
      </c>
      <c r="C23" s="392">
        <v>5919162.4200000009</v>
      </c>
      <c r="D23" s="393"/>
      <c r="E23" s="373"/>
    </row>
    <row r="24" spans="1:5" x14ac:dyDescent="0.2">
      <c r="A24" s="369">
        <v>14</v>
      </c>
      <c r="B24" s="374" t="s">
        <v>92</v>
      </c>
      <c r="C24" s="375">
        <v>189337989.73999161</v>
      </c>
      <c r="D24" s="376"/>
      <c r="E24" s="373"/>
    </row>
    <row r="25" spans="1:5" x14ac:dyDescent="0.2">
      <c r="A25" s="369">
        <v>15</v>
      </c>
      <c r="B25" s="374" t="s">
        <v>93</v>
      </c>
      <c r="C25" s="375">
        <v>168722552.55000007</v>
      </c>
      <c r="D25" s="376"/>
      <c r="E25" s="373"/>
    </row>
    <row r="26" spans="1:5" x14ac:dyDescent="0.2">
      <c r="A26" s="369">
        <v>16</v>
      </c>
      <c r="B26" s="374" t="s">
        <v>94</v>
      </c>
      <c r="C26" s="375">
        <v>352922191.36999995</v>
      </c>
      <c r="D26" s="376"/>
      <c r="E26" s="373"/>
    </row>
    <row r="27" spans="1:5" x14ac:dyDescent="0.2">
      <c r="A27" s="369">
        <v>17</v>
      </c>
      <c r="B27" s="374" t="s">
        <v>95</v>
      </c>
      <c r="C27" s="375">
        <v>0</v>
      </c>
      <c r="D27" s="376"/>
      <c r="E27" s="373"/>
    </row>
    <row r="28" spans="1:5" x14ac:dyDescent="0.2">
      <c r="A28" s="369">
        <v>18</v>
      </c>
      <c r="B28" s="374" t="s">
        <v>96</v>
      </c>
      <c r="C28" s="375">
        <v>174824304</v>
      </c>
      <c r="D28" s="376"/>
      <c r="E28" s="373"/>
    </row>
    <row r="29" spans="1:5" x14ac:dyDescent="0.2">
      <c r="A29" s="369">
        <v>19</v>
      </c>
      <c r="B29" s="374" t="s">
        <v>97</v>
      </c>
      <c r="C29" s="375">
        <v>5209363.2099999953</v>
      </c>
      <c r="D29" s="376"/>
      <c r="E29" s="373"/>
    </row>
    <row r="30" spans="1:5" x14ac:dyDescent="0.2">
      <c r="A30" s="369">
        <v>20</v>
      </c>
      <c r="B30" s="374" t="s">
        <v>98</v>
      </c>
      <c r="C30" s="375">
        <v>20631186.350000001</v>
      </c>
      <c r="D30" s="376"/>
      <c r="E30" s="373"/>
    </row>
    <row r="31" spans="1:5" x14ac:dyDescent="0.2">
      <c r="A31" s="369">
        <v>21</v>
      </c>
      <c r="B31" s="385" t="s">
        <v>99</v>
      </c>
      <c r="C31" s="375">
        <v>57556912.420000002</v>
      </c>
      <c r="D31" s="376"/>
      <c r="E31" s="373"/>
    </row>
    <row r="32" spans="1:5" x14ac:dyDescent="0.2">
      <c r="A32" s="369">
        <v>21.1</v>
      </c>
      <c r="B32" s="394" t="s">
        <v>362</v>
      </c>
      <c r="C32" s="375">
        <v>45907070.219999999</v>
      </c>
      <c r="D32" s="376"/>
      <c r="E32" s="373"/>
    </row>
    <row r="33" spans="1:5" ht="15" x14ac:dyDescent="0.25">
      <c r="A33" s="369">
        <v>22</v>
      </c>
      <c r="B33" s="388" t="s">
        <v>100</v>
      </c>
      <c r="C33" s="389">
        <f>SUM(C23:C31)</f>
        <v>975123662.0599916</v>
      </c>
      <c r="D33" s="390"/>
      <c r="E33" s="391"/>
    </row>
    <row r="34" spans="1:5" x14ac:dyDescent="0.2">
      <c r="A34" s="369">
        <v>23</v>
      </c>
      <c r="B34" s="385" t="s">
        <v>102</v>
      </c>
      <c r="C34" s="375">
        <v>121372000</v>
      </c>
      <c r="D34" s="376"/>
      <c r="E34" s="373"/>
    </row>
    <row r="35" spans="1:5" x14ac:dyDescent="0.2">
      <c r="A35" s="369">
        <v>24</v>
      </c>
      <c r="B35" s="385" t="s">
        <v>103</v>
      </c>
      <c r="C35" s="375">
        <v>0</v>
      </c>
      <c r="D35" s="376"/>
      <c r="E35" s="373"/>
    </row>
    <row r="36" spans="1:5" x14ac:dyDescent="0.2">
      <c r="A36" s="369">
        <v>25</v>
      </c>
      <c r="B36" s="385" t="s">
        <v>104</v>
      </c>
      <c r="C36" s="375">
        <v>0</v>
      </c>
      <c r="D36" s="376"/>
      <c r="E36" s="373"/>
    </row>
    <row r="37" spans="1:5" x14ac:dyDescent="0.2">
      <c r="A37" s="369">
        <v>26</v>
      </c>
      <c r="B37" s="385" t="s">
        <v>105</v>
      </c>
      <c r="C37" s="375">
        <v>0</v>
      </c>
      <c r="D37" s="376"/>
      <c r="E37" s="373"/>
    </row>
    <row r="38" spans="1:5" x14ac:dyDescent="0.2">
      <c r="A38" s="369">
        <v>27</v>
      </c>
      <c r="B38" s="385" t="s">
        <v>106</v>
      </c>
      <c r="C38" s="375">
        <v>0</v>
      </c>
      <c r="D38" s="376"/>
      <c r="E38" s="373"/>
    </row>
    <row r="39" spans="1:5" x14ac:dyDescent="0.2">
      <c r="A39" s="369">
        <v>28</v>
      </c>
      <c r="B39" s="385" t="s">
        <v>107</v>
      </c>
      <c r="C39" s="375">
        <v>-1597317.7400000133</v>
      </c>
      <c r="D39" s="376"/>
      <c r="E39" s="373"/>
    </row>
    <row r="40" spans="1:5" x14ac:dyDescent="0.2">
      <c r="A40" s="369">
        <v>29</v>
      </c>
      <c r="B40" s="385" t="s">
        <v>108</v>
      </c>
      <c r="C40" s="375">
        <v>0</v>
      </c>
      <c r="D40" s="376"/>
      <c r="E40" s="373"/>
    </row>
    <row r="41" spans="1:5" ht="15.75" thickBot="1" x14ac:dyDescent="0.3">
      <c r="A41" s="395">
        <v>30</v>
      </c>
      <c r="B41" s="396" t="s">
        <v>109</v>
      </c>
      <c r="C41" s="397">
        <f>SUM(C34:C40)</f>
        <v>119774682.25999999</v>
      </c>
      <c r="D41" s="398"/>
      <c r="E41" s="391"/>
    </row>
  </sheetData>
  <pageMargins left="0.7" right="0.7" top="0.75" bottom="0.75" header="0.3" footer="0.3"/>
  <pageSetup paperSize="9" scale="4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S25"/>
  <sheetViews>
    <sheetView zoomScale="85" zoomScaleNormal="85" workbookViewId="0">
      <pane xSplit="1" ySplit="4" topLeftCell="G12" activePane="bottomRight" state="frozen"/>
      <selection activeCell="D13" sqref="D13"/>
      <selection pane="topRight" activeCell="D13" sqref="D13"/>
      <selection pane="bottomLeft" activeCell="D13" sqref="D13"/>
      <selection pane="bottomRight" activeCell="D13" sqref="D13"/>
    </sheetView>
  </sheetViews>
  <sheetFormatPr defaultColWidth="9.140625" defaultRowHeight="12.75" x14ac:dyDescent="0.2"/>
  <cols>
    <col min="1" max="1" width="10.5703125" style="21" bestFit="1" customWidth="1"/>
    <col min="2" max="2" width="105.140625" style="21" bestFit="1" customWidth="1"/>
    <col min="3" max="3" width="16.28515625" style="21" bestFit="1" customWidth="1"/>
    <col min="4" max="4" width="13.42578125" style="21" bestFit="1" customWidth="1"/>
    <col min="5" max="5" width="16.140625" style="21" bestFit="1" customWidth="1"/>
    <col min="6" max="6" width="13.42578125" style="21" bestFit="1" customWidth="1"/>
    <col min="7" max="7" width="12.28515625" style="21" bestFit="1" customWidth="1"/>
    <col min="8" max="8" width="13.42578125" style="21" bestFit="1" customWidth="1"/>
    <col min="9" max="9" width="15.5703125" style="21" bestFit="1" customWidth="1"/>
    <col min="10" max="10" width="13.42578125" style="21" bestFit="1" customWidth="1"/>
    <col min="11" max="11" width="17" style="21" bestFit="1" customWidth="1"/>
    <col min="12" max="12" width="14.7109375" style="21" bestFit="1" customWidth="1"/>
    <col min="13" max="13" width="17.28515625" style="21" bestFit="1" customWidth="1"/>
    <col min="14" max="14" width="16.28515625" style="21" bestFit="1" customWidth="1"/>
    <col min="15" max="15" width="15.140625" style="21" bestFit="1" customWidth="1"/>
    <col min="16" max="16" width="13.42578125" style="21" bestFit="1" customWidth="1"/>
    <col min="17" max="17" width="9.5703125" style="21" bestFit="1" customWidth="1"/>
    <col min="18" max="18" width="13.42578125" style="21" bestFit="1" customWidth="1"/>
    <col min="19" max="19" width="33.140625" style="21" bestFit="1" customWidth="1"/>
    <col min="20" max="16384" width="9.140625" style="141"/>
  </cols>
  <sheetData>
    <row r="1" spans="1:19" x14ac:dyDescent="0.2">
      <c r="A1" s="21" t="s">
        <v>30</v>
      </c>
      <c r="B1" s="23" t="str">
        <f>Info!C2</f>
        <v>Terabank</v>
      </c>
    </row>
    <row r="2" spans="1:19" x14ac:dyDescent="0.2">
      <c r="A2" s="21" t="s">
        <v>31</v>
      </c>
      <c r="B2" s="24">
        <v>44012</v>
      </c>
    </row>
    <row r="4" spans="1:19" ht="26.25" thickBot="1" x14ac:dyDescent="0.25">
      <c r="A4" s="399" t="s">
        <v>363</v>
      </c>
      <c r="B4" s="400" t="s">
        <v>364</v>
      </c>
    </row>
    <row r="5" spans="1:19" x14ac:dyDescent="0.2">
      <c r="A5" s="401"/>
      <c r="B5" s="402"/>
      <c r="C5" s="403" t="s">
        <v>258</v>
      </c>
      <c r="D5" s="403" t="s">
        <v>259</v>
      </c>
      <c r="E5" s="403" t="s">
        <v>260</v>
      </c>
      <c r="F5" s="403" t="s">
        <v>365</v>
      </c>
      <c r="G5" s="403" t="s">
        <v>366</v>
      </c>
      <c r="H5" s="403" t="s">
        <v>367</v>
      </c>
      <c r="I5" s="403" t="s">
        <v>368</v>
      </c>
      <c r="J5" s="403" t="s">
        <v>369</v>
      </c>
      <c r="K5" s="403" t="s">
        <v>370</v>
      </c>
      <c r="L5" s="403" t="s">
        <v>371</v>
      </c>
      <c r="M5" s="403" t="s">
        <v>372</v>
      </c>
      <c r="N5" s="403" t="s">
        <v>373</v>
      </c>
      <c r="O5" s="403" t="s">
        <v>374</v>
      </c>
      <c r="P5" s="403" t="s">
        <v>375</v>
      </c>
      <c r="Q5" s="403" t="s">
        <v>376</v>
      </c>
      <c r="R5" s="404" t="s">
        <v>377</v>
      </c>
      <c r="S5" s="405" t="s">
        <v>378</v>
      </c>
    </row>
    <row r="6" spans="1:19" ht="46.5" customHeight="1" x14ac:dyDescent="0.2">
      <c r="A6" s="406"/>
      <c r="B6" s="407" t="s">
        <v>379</v>
      </c>
      <c r="C6" s="408">
        <v>0</v>
      </c>
      <c r="D6" s="409"/>
      <c r="E6" s="408">
        <v>0.2</v>
      </c>
      <c r="F6" s="409"/>
      <c r="G6" s="408">
        <v>0.35</v>
      </c>
      <c r="H6" s="409"/>
      <c r="I6" s="408">
        <v>0.5</v>
      </c>
      <c r="J6" s="409"/>
      <c r="K6" s="408">
        <v>0.75</v>
      </c>
      <c r="L6" s="409"/>
      <c r="M6" s="408">
        <v>1</v>
      </c>
      <c r="N6" s="409"/>
      <c r="O6" s="408">
        <v>1.5</v>
      </c>
      <c r="P6" s="409"/>
      <c r="Q6" s="408">
        <v>2.5</v>
      </c>
      <c r="R6" s="409"/>
      <c r="S6" s="410" t="s">
        <v>380</v>
      </c>
    </row>
    <row r="7" spans="1:19" ht="51" x14ac:dyDescent="0.2">
      <c r="A7" s="406"/>
      <c r="B7" s="411"/>
      <c r="C7" s="412" t="s">
        <v>381</v>
      </c>
      <c r="D7" s="412" t="s">
        <v>382</v>
      </c>
      <c r="E7" s="412" t="s">
        <v>381</v>
      </c>
      <c r="F7" s="412" t="s">
        <v>382</v>
      </c>
      <c r="G7" s="412" t="s">
        <v>381</v>
      </c>
      <c r="H7" s="412" t="s">
        <v>382</v>
      </c>
      <c r="I7" s="412" t="s">
        <v>381</v>
      </c>
      <c r="J7" s="412" t="s">
        <v>382</v>
      </c>
      <c r="K7" s="412" t="s">
        <v>381</v>
      </c>
      <c r="L7" s="412" t="s">
        <v>382</v>
      </c>
      <c r="M7" s="412" t="s">
        <v>381</v>
      </c>
      <c r="N7" s="412" t="s">
        <v>382</v>
      </c>
      <c r="O7" s="412" t="s">
        <v>381</v>
      </c>
      <c r="P7" s="412" t="s">
        <v>382</v>
      </c>
      <c r="Q7" s="412" t="s">
        <v>381</v>
      </c>
      <c r="R7" s="412" t="s">
        <v>382</v>
      </c>
      <c r="S7" s="413"/>
    </row>
    <row r="8" spans="1:19" s="419" customFormat="1" x14ac:dyDescent="0.2">
      <c r="A8" s="414">
        <v>1</v>
      </c>
      <c r="B8" s="415" t="s">
        <v>383</v>
      </c>
      <c r="C8" s="416">
        <v>88487891.549999967</v>
      </c>
      <c r="D8" s="416">
        <v>0</v>
      </c>
      <c r="E8" s="416">
        <v>0</v>
      </c>
      <c r="F8" s="417">
        <v>0</v>
      </c>
      <c r="G8" s="416">
        <v>0</v>
      </c>
      <c r="H8" s="416">
        <v>0</v>
      </c>
      <c r="I8" s="416">
        <v>0</v>
      </c>
      <c r="J8" s="416">
        <v>0</v>
      </c>
      <c r="K8" s="416">
        <v>0</v>
      </c>
      <c r="L8" s="416">
        <v>0</v>
      </c>
      <c r="M8" s="416">
        <v>117018838.45</v>
      </c>
      <c r="N8" s="416">
        <v>0</v>
      </c>
      <c r="O8" s="416">
        <v>0</v>
      </c>
      <c r="P8" s="416">
        <v>0</v>
      </c>
      <c r="Q8" s="416">
        <v>0</v>
      </c>
      <c r="R8" s="417">
        <v>0</v>
      </c>
      <c r="S8" s="418">
        <f>$C$6*SUM(C8:D8)+$E$6*SUM(E8:F8)+$G$6*SUM(G8:H8)+$I$6*SUM(I8:J8)+$K$6*SUM(K8:L8)+$M$6*SUM(M8:N8)+$O$6*SUM(O8:P8)+$Q$6*SUM(Q8:R8)</f>
        <v>117018838.45</v>
      </c>
    </row>
    <row r="9" spans="1:19" s="419" customFormat="1" x14ac:dyDescent="0.2">
      <c r="A9" s="414">
        <v>2</v>
      </c>
      <c r="B9" s="415" t="s">
        <v>384</v>
      </c>
      <c r="C9" s="416">
        <v>0</v>
      </c>
      <c r="D9" s="416">
        <v>0</v>
      </c>
      <c r="E9" s="416">
        <v>0</v>
      </c>
      <c r="F9" s="416">
        <v>0</v>
      </c>
      <c r="G9" s="416">
        <v>0</v>
      </c>
      <c r="H9" s="416">
        <v>0</v>
      </c>
      <c r="I9" s="416">
        <v>0</v>
      </c>
      <c r="J9" s="416">
        <v>0</v>
      </c>
      <c r="K9" s="416">
        <v>0</v>
      </c>
      <c r="L9" s="416">
        <v>0</v>
      </c>
      <c r="M9" s="416">
        <v>0</v>
      </c>
      <c r="N9" s="416">
        <v>0</v>
      </c>
      <c r="O9" s="416">
        <v>0</v>
      </c>
      <c r="P9" s="416">
        <v>0</v>
      </c>
      <c r="Q9" s="416">
        <v>0</v>
      </c>
      <c r="R9" s="417">
        <v>0</v>
      </c>
      <c r="S9" s="418">
        <f t="shared" ref="S9:S21" si="0">$C$6*SUM(C9:D9)+$E$6*SUM(E9:F9)+$G$6*SUM(G9:H9)+$I$6*SUM(I9:J9)+$K$6*SUM(K9:L9)+$M$6*SUM(M9:N9)+$O$6*SUM(O9:P9)+$Q$6*SUM(Q9:R9)</f>
        <v>0</v>
      </c>
    </row>
    <row r="10" spans="1:19" s="419" customFormat="1" x14ac:dyDescent="0.2">
      <c r="A10" s="414">
        <v>3</v>
      </c>
      <c r="B10" s="415" t="s">
        <v>385</v>
      </c>
      <c r="C10" s="416">
        <v>0</v>
      </c>
      <c r="D10" s="416">
        <v>0</v>
      </c>
      <c r="E10" s="416">
        <v>0</v>
      </c>
      <c r="F10" s="416">
        <v>0</v>
      </c>
      <c r="G10" s="416">
        <v>0</v>
      </c>
      <c r="H10" s="416">
        <v>0</v>
      </c>
      <c r="I10" s="416">
        <v>0</v>
      </c>
      <c r="J10" s="416">
        <v>0</v>
      </c>
      <c r="K10" s="416">
        <v>0</v>
      </c>
      <c r="L10" s="416">
        <v>0</v>
      </c>
      <c r="M10" s="416">
        <v>0</v>
      </c>
      <c r="N10" s="416">
        <v>0</v>
      </c>
      <c r="O10" s="416">
        <v>0</v>
      </c>
      <c r="P10" s="416">
        <v>0</v>
      </c>
      <c r="Q10" s="416">
        <v>0</v>
      </c>
      <c r="R10" s="417">
        <v>0</v>
      </c>
      <c r="S10" s="418">
        <f t="shared" si="0"/>
        <v>0</v>
      </c>
    </row>
    <row r="11" spans="1:19" s="419" customFormat="1" x14ac:dyDescent="0.2">
      <c r="A11" s="414">
        <v>4</v>
      </c>
      <c r="B11" s="415" t="s">
        <v>386</v>
      </c>
      <c r="C11" s="416">
        <v>0</v>
      </c>
      <c r="D11" s="416">
        <v>0</v>
      </c>
      <c r="E11" s="416">
        <v>0</v>
      </c>
      <c r="F11" s="416">
        <v>0</v>
      </c>
      <c r="G11" s="416">
        <v>0</v>
      </c>
      <c r="H11" s="416">
        <v>0</v>
      </c>
      <c r="I11" s="416">
        <v>0</v>
      </c>
      <c r="J11" s="416">
        <v>0</v>
      </c>
      <c r="K11" s="416">
        <v>0</v>
      </c>
      <c r="L11" s="416">
        <v>0</v>
      </c>
      <c r="M11" s="416">
        <v>0</v>
      </c>
      <c r="N11" s="416">
        <v>0</v>
      </c>
      <c r="O11" s="416">
        <v>0</v>
      </c>
      <c r="P11" s="416">
        <v>0</v>
      </c>
      <c r="Q11" s="416">
        <v>0</v>
      </c>
      <c r="R11" s="417">
        <v>0</v>
      </c>
      <c r="S11" s="418">
        <f t="shared" si="0"/>
        <v>0</v>
      </c>
    </row>
    <row r="12" spans="1:19" s="419" customFormat="1" x14ac:dyDescent="0.2">
      <c r="A12" s="414">
        <v>5</v>
      </c>
      <c r="B12" s="415" t="s">
        <v>387</v>
      </c>
      <c r="C12" s="416">
        <v>0</v>
      </c>
      <c r="D12" s="416">
        <v>0</v>
      </c>
      <c r="E12" s="416">
        <v>0</v>
      </c>
      <c r="F12" s="416">
        <v>0</v>
      </c>
      <c r="G12" s="416">
        <v>0</v>
      </c>
      <c r="H12" s="416">
        <v>0</v>
      </c>
      <c r="I12" s="416">
        <v>0</v>
      </c>
      <c r="J12" s="416">
        <v>0</v>
      </c>
      <c r="K12" s="416">
        <v>0</v>
      </c>
      <c r="L12" s="416">
        <v>0</v>
      </c>
      <c r="M12" s="416">
        <v>0</v>
      </c>
      <c r="N12" s="416">
        <v>0</v>
      </c>
      <c r="O12" s="416">
        <v>0</v>
      </c>
      <c r="P12" s="416">
        <v>0</v>
      </c>
      <c r="Q12" s="416">
        <v>0</v>
      </c>
      <c r="R12" s="417">
        <v>0</v>
      </c>
      <c r="S12" s="418">
        <f t="shared" si="0"/>
        <v>0</v>
      </c>
    </row>
    <row r="13" spans="1:19" s="419" customFormat="1" x14ac:dyDescent="0.2">
      <c r="A13" s="414">
        <v>6</v>
      </c>
      <c r="B13" s="415" t="s">
        <v>388</v>
      </c>
      <c r="C13" s="416">
        <v>0</v>
      </c>
      <c r="D13" s="416">
        <v>0</v>
      </c>
      <c r="E13" s="416">
        <v>13869863.719999999</v>
      </c>
      <c r="F13" s="416">
        <v>0</v>
      </c>
      <c r="G13" s="416">
        <v>0</v>
      </c>
      <c r="H13" s="416">
        <v>0</v>
      </c>
      <c r="I13" s="416">
        <v>12463020.710000001</v>
      </c>
      <c r="J13" s="416">
        <v>0</v>
      </c>
      <c r="K13" s="416">
        <v>0</v>
      </c>
      <c r="L13" s="416">
        <v>0</v>
      </c>
      <c r="M13" s="416">
        <v>3148400.71</v>
      </c>
      <c r="N13" s="416">
        <v>0</v>
      </c>
      <c r="O13" s="416">
        <v>0</v>
      </c>
      <c r="P13" s="416">
        <v>0</v>
      </c>
      <c r="Q13" s="416">
        <v>0</v>
      </c>
      <c r="R13" s="417">
        <v>0</v>
      </c>
      <c r="S13" s="418">
        <f t="shared" si="0"/>
        <v>12153883.809</v>
      </c>
    </row>
    <row r="14" spans="1:19" s="419" customFormat="1" x14ac:dyDescent="0.2">
      <c r="A14" s="414">
        <v>7</v>
      </c>
      <c r="B14" s="415" t="s">
        <v>389</v>
      </c>
      <c r="C14" s="416">
        <v>0</v>
      </c>
      <c r="D14" s="416">
        <v>0</v>
      </c>
      <c r="E14" s="416">
        <v>0</v>
      </c>
      <c r="F14" s="416">
        <v>0</v>
      </c>
      <c r="G14" s="416">
        <v>0</v>
      </c>
      <c r="H14" s="416">
        <v>0</v>
      </c>
      <c r="I14" s="416">
        <v>0</v>
      </c>
      <c r="J14" s="416">
        <v>0</v>
      </c>
      <c r="K14" s="416">
        <v>0</v>
      </c>
      <c r="L14" s="416">
        <v>0</v>
      </c>
      <c r="M14" s="416">
        <v>402862705.7899977</v>
      </c>
      <c r="N14" s="416">
        <v>25524785.351000004</v>
      </c>
      <c r="O14" s="416">
        <v>0</v>
      </c>
      <c r="P14" s="416">
        <v>0</v>
      </c>
      <c r="Q14" s="416">
        <v>0</v>
      </c>
      <c r="R14" s="417">
        <v>0</v>
      </c>
      <c r="S14" s="418">
        <f t="shared" si="0"/>
        <v>428387491.14099771</v>
      </c>
    </row>
    <row r="15" spans="1:19" s="419" customFormat="1" x14ac:dyDescent="0.2">
      <c r="A15" s="414">
        <v>8</v>
      </c>
      <c r="B15" s="415" t="s">
        <v>390</v>
      </c>
      <c r="C15" s="416">
        <v>0</v>
      </c>
      <c r="D15" s="416">
        <v>0</v>
      </c>
      <c r="E15" s="416">
        <v>0</v>
      </c>
      <c r="F15" s="416">
        <v>0</v>
      </c>
      <c r="G15" s="416">
        <v>0</v>
      </c>
      <c r="H15" s="416">
        <v>0</v>
      </c>
      <c r="I15" s="416">
        <v>0</v>
      </c>
      <c r="J15" s="416">
        <v>0</v>
      </c>
      <c r="K15" s="416">
        <v>188074725.75000027</v>
      </c>
      <c r="L15" s="416">
        <v>5523451.9280000022</v>
      </c>
      <c r="M15" s="416">
        <v>0</v>
      </c>
      <c r="N15" s="416">
        <v>0</v>
      </c>
      <c r="O15" s="416">
        <v>0</v>
      </c>
      <c r="P15" s="416">
        <v>0</v>
      </c>
      <c r="Q15" s="416">
        <v>0</v>
      </c>
      <c r="R15" s="417">
        <v>0</v>
      </c>
      <c r="S15" s="418">
        <f t="shared" si="0"/>
        <v>145198633.25850022</v>
      </c>
    </row>
    <row r="16" spans="1:19" s="419" customFormat="1" x14ac:dyDescent="0.2">
      <c r="A16" s="414">
        <v>9</v>
      </c>
      <c r="B16" s="415" t="s">
        <v>391</v>
      </c>
      <c r="C16" s="416">
        <v>0</v>
      </c>
      <c r="D16" s="416">
        <v>0</v>
      </c>
      <c r="E16" s="416">
        <v>0</v>
      </c>
      <c r="F16" s="416">
        <v>0</v>
      </c>
      <c r="G16" s="416">
        <v>117639543.78999996</v>
      </c>
      <c r="H16" s="416">
        <v>1083255.5699999998</v>
      </c>
      <c r="I16" s="416">
        <v>0</v>
      </c>
      <c r="J16" s="416">
        <v>0</v>
      </c>
      <c r="K16" s="416">
        <v>0</v>
      </c>
      <c r="L16" s="416">
        <v>0</v>
      </c>
      <c r="M16" s="416">
        <v>0</v>
      </c>
      <c r="N16" s="416">
        <v>0</v>
      </c>
      <c r="O16" s="416">
        <v>0</v>
      </c>
      <c r="P16" s="416">
        <v>0</v>
      </c>
      <c r="Q16" s="416">
        <v>0</v>
      </c>
      <c r="R16" s="417">
        <v>0</v>
      </c>
      <c r="S16" s="418">
        <f t="shared" si="0"/>
        <v>41552979.775999978</v>
      </c>
    </row>
    <row r="17" spans="1:19" s="419" customFormat="1" x14ac:dyDescent="0.2">
      <c r="A17" s="414">
        <v>10</v>
      </c>
      <c r="B17" s="415" t="s">
        <v>392</v>
      </c>
      <c r="C17" s="416">
        <v>0</v>
      </c>
      <c r="D17" s="416">
        <v>0</v>
      </c>
      <c r="E17" s="416">
        <v>0</v>
      </c>
      <c r="F17" s="416">
        <v>0</v>
      </c>
      <c r="G17" s="416">
        <v>0</v>
      </c>
      <c r="H17" s="416">
        <v>0</v>
      </c>
      <c r="I17" s="416">
        <v>2492356.1799999997</v>
      </c>
      <c r="J17" s="416">
        <v>0</v>
      </c>
      <c r="K17" s="416">
        <v>0</v>
      </c>
      <c r="L17" s="416">
        <v>0</v>
      </c>
      <c r="M17" s="416">
        <v>9018218.6100000031</v>
      </c>
      <c r="N17" s="416">
        <v>0</v>
      </c>
      <c r="O17" s="416">
        <v>1076747.5100000002</v>
      </c>
      <c r="P17" s="416">
        <v>0</v>
      </c>
      <c r="Q17" s="416">
        <v>0</v>
      </c>
      <c r="R17" s="417">
        <v>0</v>
      </c>
      <c r="S17" s="418">
        <f t="shared" si="0"/>
        <v>11879517.965000004</v>
      </c>
    </row>
    <row r="18" spans="1:19" s="419" customFormat="1" x14ac:dyDescent="0.2">
      <c r="A18" s="414">
        <v>11</v>
      </c>
      <c r="B18" s="415" t="s">
        <v>393</v>
      </c>
      <c r="C18" s="416">
        <v>0</v>
      </c>
      <c r="D18" s="416">
        <v>0</v>
      </c>
      <c r="E18" s="416">
        <v>0</v>
      </c>
      <c r="F18" s="416">
        <v>0</v>
      </c>
      <c r="G18" s="416">
        <v>0</v>
      </c>
      <c r="H18" s="416">
        <v>0</v>
      </c>
      <c r="I18" s="416">
        <v>0</v>
      </c>
      <c r="J18" s="416">
        <v>0</v>
      </c>
      <c r="K18" s="416">
        <v>0</v>
      </c>
      <c r="L18" s="416">
        <v>0</v>
      </c>
      <c r="M18" s="416">
        <v>56402539.550000086</v>
      </c>
      <c r="N18" s="416">
        <v>0</v>
      </c>
      <c r="O18" s="416">
        <v>15963410.410000399</v>
      </c>
      <c r="P18" s="416">
        <v>0</v>
      </c>
      <c r="Q18" s="416">
        <v>0</v>
      </c>
      <c r="R18" s="417">
        <v>0</v>
      </c>
      <c r="S18" s="418">
        <f t="shared" si="0"/>
        <v>80347655.165000677</v>
      </c>
    </row>
    <row r="19" spans="1:19" s="419" customFormat="1" x14ac:dyDescent="0.2">
      <c r="A19" s="414">
        <v>12</v>
      </c>
      <c r="B19" s="415" t="s">
        <v>394</v>
      </c>
      <c r="C19" s="416">
        <v>0</v>
      </c>
      <c r="D19" s="416">
        <v>0</v>
      </c>
      <c r="E19" s="416">
        <v>0</v>
      </c>
      <c r="F19" s="416">
        <v>0</v>
      </c>
      <c r="G19" s="416">
        <v>0</v>
      </c>
      <c r="H19" s="416">
        <v>0</v>
      </c>
      <c r="I19" s="416">
        <v>0</v>
      </c>
      <c r="J19" s="416">
        <v>0</v>
      </c>
      <c r="K19" s="416">
        <v>0</v>
      </c>
      <c r="L19" s="416">
        <v>0</v>
      </c>
      <c r="M19" s="416">
        <v>0</v>
      </c>
      <c r="N19" s="416">
        <v>0</v>
      </c>
      <c r="O19" s="416">
        <v>0</v>
      </c>
      <c r="P19" s="416">
        <v>0</v>
      </c>
      <c r="Q19" s="416">
        <v>0</v>
      </c>
      <c r="R19" s="417">
        <v>0</v>
      </c>
      <c r="S19" s="418">
        <f t="shared" si="0"/>
        <v>0</v>
      </c>
    </row>
    <row r="20" spans="1:19" s="419" customFormat="1" x14ac:dyDescent="0.2">
      <c r="A20" s="414">
        <v>13</v>
      </c>
      <c r="B20" s="415" t="s">
        <v>395</v>
      </c>
      <c r="C20" s="416">
        <v>0</v>
      </c>
      <c r="D20" s="416">
        <v>0</v>
      </c>
      <c r="E20" s="416">
        <v>0</v>
      </c>
      <c r="F20" s="416">
        <v>0</v>
      </c>
      <c r="G20" s="416">
        <v>0</v>
      </c>
      <c r="H20" s="416">
        <v>0</v>
      </c>
      <c r="I20" s="416">
        <v>0</v>
      </c>
      <c r="J20" s="416">
        <v>0</v>
      </c>
      <c r="K20" s="416">
        <v>0</v>
      </c>
      <c r="L20" s="416">
        <v>0</v>
      </c>
      <c r="M20" s="416">
        <v>0</v>
      </c>
      <c r="N20" s="416">
        <v>0</v>
      </c>
      <c r="O20" s="416">
        <v>0</v>
      </c>
      <c r="P20" s="416">
        <v>0</v>
      </c>
      <c r="Q20" s="416">
        <v>0</v>
      </c>
      <c r="R20" s="417">
        <v>0</v>
      </c>
      <c r="S20" s="418">
        <f t="shared" si="0"/>
        <v>0</v>
      </c>
    </row>
    <row r="21" spans="1:19" s="419" customFormat="1" x14ac:dyDescent="0.2">
      <c r="A21" s="414">
        <v>14</v>
      </c>
      <c r="B21" s="415" t="s">
        <v>396</v>
      </c>
      <c r="C21" s="416">
        <v>32114624.580000013</v>
      </c>
      <c r="D21" s="416">
        <v>0</v>
      </c>
      <c r="E21" s="416">
        <v>1868668.3700000003</v>
      </c>
      <c r="F21" s="416">
        <v>0</v>
      </c>
      <c r="G21" s="416">
        <v>0</v>
      </c>
      <c r="H21" s="416">
        <v>0</v>
      </c>
      <c r="I21" s="416">
        <v>0</v>
      </c>
      <c r="J21" s="416">
        <v>0</v>
      </c>
      <c r="K21" s="416">
        <v>0</v>
      </c>
      <c r="L21" s="416">
        <v>0</v>
      </c>
      <c r="M21" s="416">
        <v>31653801.230000019</v>
      </c>
      <c r="N21" s="416">
        <v>0</v>
      </c>
      <c r="O21" s="416">
        <v>0</v>
      </c>
      <c r="P21" s="416">
        <v>0</v>
      </c>
      <c r="Q21" s="416">
        <v>0</v>
      </c>
      <c r="R21" s="417">
        <v>0</v>
      </c>
      <c r="S21" s="418">
        <f t="shared" si="0"/>
        <v>32027534.904000018</v>
      </c>
    </row>
    <row r="22" spans="1:19" ht="13.5" thickBot="1" x14ac:dyDescent="0.25">
      <c r="A22" s="420"/>
      <c r="B22" s="421" t="s">
        <v>173</v>
      </c>
      <c r="C22" s="422">
        <f>SUM(C8:C21)</f>
        <v>120602516.12999998</v>
      </c>
      <c r="D22" s="422">
        <f t="shared" ref="D22:S22" si="1">SUM(D8:D21)</f>
        <v>0</v>
      </c>
      <c r="E22" s="422">
        <f t="shared" si="1"/>
        <v>15738532.09</v>
      </c>
      <c r="F22" s="422">
        <f t="shared" si="1"/>
        <v>0</v>
      </c>
      <c r="G22" s="422">
        <f t="shared" si="1"/>
        <v>117639543.78999996</v>
      </c>
      <c r="H22" s="422">
        <f t="shared" si="1"/>
        <v>1083255.5699999998</v>
      </c>
      <c r="I22" s="422">
        <f t="shared" si="1"/>
        <v>14955376.890000001</v>
      </c>
      <c r="J22" s="422">
        <f t="shared" si="1"/>
        <v>0</v>
      </c>
      <c r="K22" s="422">
        <f t="shared" si="1"/>
        <v>188074725.75000027</v>
      </c>
      <c r="L22" s="422">
        <f t="shared" si="1"/>
        <v>5523451.9280000022</v>
      </c>
      <c r="M22" s="422">
        <f t="shared" si="1"/>
        <v>620104504.33999777</v>
      </c>
      <c r="N22" s="422">
        <f t="shared" si="1"/>
        <v>25524785.351000004</v>
      </c>
      <c r="O22" s="422">
        <f t="shared" si="1"/>
        <v>17040157.9200004</v>
      </c>
      <c r="P22" s="422">
        <f t="shared" si="1"/>
        <v>0</v>
      </c>
      <c r="Q22" s="422">
        <f t="shared" si="1"/>
        <v>0</v>
      </c>
      <c r="R22" s="422">
        <f t="shared" si="1"/>
        <v>0</v>
      </c>
      <c r="S22" s="423">
        <f t="shared" si="1"/>
        <v>868566534.46849871</v>
      </c>
    </row>
    <row r="24" spans="1:19" x14ac:dyDescent="0.2">
      <c r="S24" s="211"/>
    </row>
    <row r="25" spans="1:19" x14ac:dyDescent="0.2">
      <c r="N25" s="424"/>
      <c r="S25" s="211"/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scale="34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V28"/>
  <sheetViews>
    <sheetView zoomScale="80" zoomScaleNormal="80" workbookViewId="0">
      <pane xSplit="2" ySplit="6" topLeftCell="Q16" activePane="bottomRight" state="frozen"/>
      <selection activeCell="D13" sqref="D13"/>
      <selection pane="topRight" activeCell="D13" sqref="D13"/>
      <selection pane="bottomLeft" activeCell="D13" sqref="D13"/>
      <selection pane="bottomRight" activeCell="D13" sqref="D13"/>
    </sheetView>
  </sheetViews>
  <sheetFormatPr defaultColWidth="9.140625" defaultRowHeight="12.75" x14ac:dyDescent="0.2"/>
  <cols>
    <col min="1" max="1" width="10.5703125" style="79" bestFit="1" customWidth="1"/>
    <col min="2" max="2" width="63.7109375" style="79" bestFit="1" customWidth="1"/>
    <col min="3" max="3" width="19" style="79" customWidth="1"/>
    <col min="4" max="4" width="19.5703125" style="79" customWidth="1"/>
    <col min="5" max="5" width="31.140625" style="79" customWidth="1"/>
    <col min="6" max="6" width="29.140625" style="79" customWidth="1"/>
    <col min="7" max="7" width="28.5703125" style="79" customWidth="1"/>
    <col min="8" max="8" width="26.42578125" style="79" customWidth="1"/>
    <col min="9" max="9" width="23.7109375" style="79" customWidth="1"/>
    <col min="10" max="10" width="21.5703125" style="79" customWidth="1"/>
    <col min="11" max="11" width="15.7109375" style="79" customWidth="1"/>
    <col min="12" max="12" width="13.28515625" style="79" customWidth="1"/>
    <col min="13" max="13" width="20.85546875" style="79" customWidth="1"/>
    <col min="14" max="14" width="19.28515625" style="79" customWidth="1"/>
    <col min="15" max="15" width="18.42578125" style="79" customWidth="1"/>
    <col min="16" max="16" width="19" style="79" customWidth="1"/>
    <col min="17" max="17" width="20.28515625" style="79" customWidth="1"/>
    <col min="18" max="18" width="18" style="79" customWidth="1"/>
    <col min="19" max="19" width="36" style="79" customWidth="1"/>
    <col min="20" max="20" width="26.140625" style="79" customWidth="1"/>
    <col min="21" max="21" width="24.85546875" style="79" customWidth="1"/>
    <col min="22" max="22" width="20" style="79" customWidth="1"/>
    <col min="23" max="16384" width="9.140625" style="425"/>
  </cols>
  <sheetData>
    <row r="1" spans="1:22" x14ac:dyDescent="0.2">
      <c r="A1" s="78" t="s">
        <v>30</v>
      </c>
      <c r="B1" s="23" t="str">
        <f>Info!C2</f>
        <v>Terabank</v>
      </c>
    </row>
    <row r="2" spans="1:22" x14ac:dyDescent="0.2">
      <c r="A2" s="78" t="s">
        <v>31</v>
      </c>
      <c r="B2" s="24">
        <v>44012</v>
      </c>
    </row>
    <row r="4" spans="1:22" ht="13.5" thickBot="1" x14ac:dyDescent="0.25">
      <c r="A4" s="79" t="s">
        <v>397</v>
      </c>
      <c r="B4" s="303" t="s">
        <v>398</v>
      </c>
      <c r="V4" s="364" t="s">
        <v>69</v>
      </c>
    </row>
    <row r="5" spans="1:22" ht="12.75" customHeight="1" x14ac:dyDescent="0.2">
      <c r="A5" s="426"/>
      <c r="B5" s="427"/>
      <c r="C5" s="428" t="s">
        <v>399</v>
      </c>
      <c r="D5" s="429"/>
      <c r="E5" s="429"/>
      <c r="F5" s="429"/>
      <c r="G5" s="429"/>
      <c r="H5" s="429"/>
      <c r="I5" s="429"/>
      <c r="J5" s="429"/>
      <c r="K5" s="429"/>
      <c r="L5" s="430"/>
      <c r="M5" s="431" t="s">
        <v>400</v>
      </c>
      <c r="N5" s="432"/>
      <c r="O5" s="432"/>
      <c r="P5" s="432"/>
      <c r="Q5" s="432"/>
      <c r="R5" s="432"/>
      <c r="S5" s="433"/>
      <c r="T5" s="434" t="s">
        <v>401</v>
      </c>
      <c r="U5" s="434" t="s">
        <v>402</v>
      </c>
      <c r="V5" s="435" t="s">
        <v>403</v>
      </c>
    </row>
    <row r="6" spans="1:22" s="445" customFormat="1" ht="102" x14ac:dyDescent="0.25">
      <c r="A6" s="283"/>
      <c r="B6" s="436"/>
      <c r="C6" s="437" t="s">
        <v>404</v>
      </c>
      <c r="D6" s="438" t="s">
        <v>405</v>
      </c>
      <c r="E6" s="439" t="s">
        <v>406</v>
      </c>
      <c r="F6" s="439" t="s">
        <v>407</v>
      </c>
      <c r="G6" s="438" t="s">
        <v>408</v>
      </c>
      <c r="H6" s="438" t="s">
        <v>409</v>
      </c>
      <c r="I6" s="438" t="s">
        <v>410</v>
      </c>
      <c r="J6" s="438" t="s">
        <v>411</v>
      </c>
      <c r="K6" s="440" t="s">
        <v>412</v>
      </c>
      <c r="L6" s="441" t="s">
        <v>413</v>
      </c>
      <c r="M6" s="437" t="s">
        <v>414</v>
      </c>
      <c r="N6" s="440" t="s">
        <v>415</v>
      </c>
      <c r="O6" s="440" t="s">
        <v>416</v>
      </c>
      <c r="P6" s="440" t="s">
        <v>417</v>
      </c>
      <c r="Q6" s="440" t="s">
        <v>418</v>
      </c>
      <c r="R6" s="440" t="s">
        <v>419</v>
      </c>
      <c r="S6" s="442" t="s">
        <v>420</v>
      </c>
      <c r="T6" s="443"/>
      <c r="U6" s="443"/>
      <c r="V6" s="444"/>
    </row>
    <row r="7" spans="1:22" s="452" customFormat="1" x14ac:dyDescent="0.2">
      <c r="A7" s="446">
        <v>1</v>
      </c>
      <c r="B7" s="415" t="s">
        <v>383</v>
      </c>
      <c r="C7" s="447">
        <v>0</v>
      </c>
      <c r="D7" s="448">
        <v>0</v>
      </c>
      <c r="E7" s="448">
        <v>0</v>
      </c>
      <c r="F7" s="448">
        <v>0</v>
      </c>
      <c r="G7" s="448">
        <v>0</v>
      </c>
      <c r="H7" s="448">
        <v>0</v>
      </c>
      <c r="I7" s="448">
        <v>0</v>
      </c>
      <c r="J7" s="448">
        <v>0</v>
      </c>
      <c r="K7" s="448">
        <v>0</v>
      </c>
      <c r="L7" s="449">
        <v>0</v>
      </c>
      <c r="M7" s="447">
        <v>0</v>
      </c>
      <c r="N7" s="448">
        <v>0</v>
      </c>
      <c r="O7" s="448">
        <v>0</v>
      </c>
      <c r="P7" s="448">
        <v>0</v>
      </c>
      <c r="Q7" s="448">
        <v>0</v>
      </c>
      <c r="R7" s="448">
        <v>0</v>
      </c>
      <c r="S7" s="449">
        <v>0</v>
      </c>
      <c r="T7" s="450">
        <v>0</v>
      </c>
      <c r="U7" s="450">
        <v>0</v>
      </c>
      <c r="V7" s="451">
        <f>SUM(C7:S7)</f>
        <v>0</v>
      </c>
    </row>
    <row r="8" spans="1:22" s="452" customFormat="1" x14ac:dyDescent="0.2">
      <c r="A8" s="446">
        <v>2</v>
      </c>
      <c r="B8" s="415" t="s">
        <v>384</v>
      </c>
      <c r="C8" s="447">
        <v>0</v>
      </c>
      <c r="D8" s="448">
        <v>0</v>
      </c>
      <c r="E8" s="448">
        <v>0</v>
      </c>
      <c r="F8" s="448">
        <v>0</v>
      </c>
      <c r="G8" s="448">
        <v>0</v>
      </c>
      <c r="H8" s="448">
        <v>0</v>
      </c>
      <c r="I8" s="448">
        <v>0</v>
      </c>
      <c r="J8" s="448">
        <v>0</v>
      </c>
      <c r="K8" s="448">
        <v>0</v>
      </c>
      <c r="L8" s="449">
        <v>0</v>
      </c>
      <c r="M8" s="447">
        <v>0</v>
      </c>
      <c r="N8" s="448">
        <v>0</v>
      </c>
      <c r="O8" s="448">
        <v>0</v>
      </c>
      <c r="P8" s="448">
        <v>0</v>
      </c>
      <c r="Q8" s="448">
        <v>0</v>
      </c>
      <c r="R8" s="448">
        <v>0</v>
      </c>
      <c r="S8" s="449">
        <v>0</v>
      </c>
      <c r="T8" s="450">
        <v>0</v>
      </c>
      <c r="U8" s="450">
        <v>0</v>
      </c>
      <c r="V8" s="451">
        <f t="shared" ref="V8:V20" si="0">SUM(C8:S8)</f>
        <v>0</v>
      </c>
    </row>
    <row r="9" spans="1:22" s="452" customFormat="1" x14ac:dyDescent="0.2">
      <c r="A9" s="446">
        <v>3</v>
      </c>
      <c r="B9" s="415" t="s">
        <v>421</v>
      </c>
      <c r="C9" s="447">
        <v>0</v>
      </c>
      <c r="D9" s="448">
        <v>0</v>
      </c>
      <c r="E9" s="448">
        <v>0</v>
      </c>
      <c r="F9" s="448">
        <v>0</v>
      </c>
      <c r="G9" s="448">
        <v>0</v>
      </c>
      <c r="H9" s="448">
        <v>0</v>
      </c>
      <c r="I9" s="448">
        <v>0</v>
      </c>
      <c r="J9" s="448">
        <v>0</v>
      </c>
      <c r="K9" s="448">
        <v>0</v>
      </c>
      <c r="L9" s="449">
        <v>0</v>
      </c>
      <c r="M9" s="447">
        <v>0</v>
      </c>
      <c r="N9" s="448">
        <v>0</v>
      </c>
      <c r="O9" s="448">
        <v>0</v>
      </c>
      <c r="P9" s="448">
        <v>0</v>
      </c>
      <c r="Q9" s="448">
        <v>0</v>
      </c>
      <c r="R9" s="448">
        <v>0</v>
      </c>
      <c r="S9" s="449">
        <v>0</v>
      </c>
      <c r="T9" s="450">
        <v>0</v>
      </c>
      <c r="U9" s="450">
        <v>0</v>
      </c>
      <c r="V9" s="451">
        <f t="shared" si="0"/>
        <v>0</v>
      </c>
    </row>
    <row r="10" spans="1:22" s="452" customFormat="1" x14ac:dyDescent="0.2">
      <c r="A10" s="446">
        <v>4</v>
      </c>
      <c r="B10" s="415" t="s">
        <v>386</v>
      </c>
      <c r="C10" s="447">
        <v>0</v>
      </c>
      <c r="D10" s="448">
        <v>0</v>
      </c>
      <c r="E10" s="448">
        <v>0</v>
      </c>
      <c r="F10" s="448">
        <v>0</v>
      </c>
      <c r="G10" s="448">
        <v>0</v>
      </c>
      <c r="H10" s="448">
        <v>0</v>
      </c>
      <c r="I10" s="448">
        <v>0</v>
      </c>
      <c r="J10" s="448">
        <v>0</v>
      </c>
      <c r="K10" s="448">
        <v>0</v>
      </c>
      <c r="L10" s="449">
        <v>0</v>
      </c>
      <c r="M10" s="447">
        <v>0</v>
      </c>
      <c r="N10" s="448">
        <v>0</v>
      </c>
      <c r="O10" s="448">
        <v>0</v>
      </c>
      <c r="P10" s="448">
        <v>0</v>
      </c>
      <c r="Q10" s="448">
        <v>0</v>
      </c>
      <c r="R10" s="448">
        <v>0</v>
      </c>
      <c r="S10" s="449">
        <v>0</v>
      </c>
      <c r="T10" s="450">
        <v>0</v>
      </c>
      <c r="U10" s="450">
        <v>0</v>
      </c>
      <c r="V10" s="451">
        <f t="shared" si="0"/>
        <v>0</v>
      </c>
    </row>
    <row r="11" spans="1:22" s="452" customFormat="1" x14ac:dyDescent="0.2">
      <c r="A11" s="446">
        <v>5</v>
      </c>
      <c r="B11" s="415" t="s">
        <v>387</v>
      </c>
      <c r="C11" s="447">
        <v>0</v>
      </c>
      <c r="D11" s="448">
        <v>0</v>
      </c>
      <c r="E11" s="448">
        <v>0</v>
      </c>
      <c r="F11" s="448">
        <v>0</v>
      </c>
      <c r="G11" s="448">
        <v>0</v>
      </c>
      <c r="H11" s="448">
        <v>0</v>
      </c>
      <c r="I11" s="448">
        <v>0</v>
      </c>
      <c r="J11" s="448">
        <v>0</v>
      </c>
      <c r="K11" s="448">
        <v>0</v>
      </c>
      <c r="L11" s="449">
        <v>0</v>
      </c>
      <c r="M11" s="447">
        <v>0</v>
      </c>
      <c r="N11" s="448">
        <v>0</v>
      </c>
      <c r="O11" s="448">
        <v>0</v>
      </c>
      <c r="P11" s="448">
        <v>0</v>
      </c>
      <c r="Q11" s="448">
        <v>0</v>
      </c>
      <c r="R11" s="448">
        <v>0</v>
      </c>
      <c r="S11" s="449">
        <v>0</v>
      </c>
      <c r="T11" s="450">
        <v>0</v>
      </c>
      <c r="U11" s="450">
        <v>0</v>
      </c>
      <c r="V11" s="451">
        <f t="shared" si="0"/>
        <v>0</v>
      </c>
    </row>
    <row r="12" spans="1:22" s="452" customFormat="1" x14ac:dyDescent="0.2">
      <c r="A12" s="446">
        <v>6</v>
      </c>
      <c r="B12" s="415" t="s">
        <v>388</v>
      </c>
      <c r="C12" s="447">
        <v>0</v>
      </c>
      <c r="D12" s="448">
        <v>0</v>
      </c>
      <c r="E12" s="448">
        <v>0</v>
      </c>
      <c r="F12" s="448">
        <v>0</v>
      </c>
      <c r="G12" s="448">
        <v>0</v>
      </c>
      <c r="H12" s="448">
        <v>0</v>
      </c>
      <c r="I12" s="448">
        <v>0</v>
      </c>
      <c r="J12" s="448">
        <v>0</v>
      </c>
      <c r="K12" s="448">
        <v>0</v>
      </c>
      <c r="L12" s="449">
        <v>0</v>
      </c>
      <c r="M12" s="447">
        <v>0</v>
      </c>
      <c r="N12" s="448">
        <v>0</v>
      </c>
      <c r="O12" s="448">
        <v>0</v>
      </c>
      <c r="P12" s="448">
        <v>0</v>
      </c>
      <c r="Q12" s="448">
        <v>0</v>
      </c>
      <c r="R12" s="448">
        <v>0</v>
      </c>
      <c r="S12" s="449">
        <v>0</v>
      </c>
      <c r="T12" s="450">
        <v>0</v>
      </c>
      <c r="U12" s="450">
        <v>0</v>
      </c>
      <c r="V12" s="451">
        <f t="shared" si="0"/>
        <v>0</v>
      </c>
    </row>
    <row r="13" spans="1:22" s="452" customFormat="1" x14ac:dyDescent="0.2">
      <c r="A13" s="446">
        <v>7</v>
      </c>
      <c r="B13" s="415" t="s">
        <v>389</v>
      </c>
      <c r="C13" s="447">
        <v>0</v>
      </c>
      <c r="D13" s="448">
        <v>28421317.850000001</v>
      </c>
      <c r="E13" s="448">
        <v>0</v>
      </c>
      <c r="F13" s="448">
        <v>0</v>
      </c>
      <c r="G13" s="448">
        <v>0</v>
      </c>
      <c r="H13" s="448">
        <v>0</v>
      </c>
      <c r="I13" s="448">
        <v>0</v>
      </c>
      <c r="J13" s="448">
        <v>0</v>
      </c>
      <c r="K13" s="448">
        <v>0</v>
      </c>
      <c r="L13" s="449">
        <v>0</v>
      </c>
      <c r="M13" s="447">
        <v>0</v>
      </c>
      <c r="N13" s="448">
        <v>0</v>
      </c>
      <c r="O13" s="448">
        <v>0</v>
      </c>
      <c r="P13" s="448">
        <v>0</v>
      </c>
      <c r="Q13" s="448">
        <v>0</v>
      </c>
      <c r="R13" s="448">
        <v>0</v>
      </c>
      <c r="S13" s="449">
        <v>0</v>
      </c>
      <c r="T13" s="450">
        <v>19119813.32</v>
      </c>
      <c r="U13" s="450">
        <v>9301504.5300000012</v>
      </c>
      <c r="V13" s="451">
        <f t="shared" si="0"/>
        <v>28421317.850000001</v>
      </c>
    </row>
    <row r="14" spans="1:22" s="452" customFormat="1" x14ac:dyDescent="0.2">
      <c r="A14" s="446">
        <v>8</v>
      </c>
      <c r="B14" s="415" t="s">
        <v>390</v>
      </c>
      <c r="C14" s="447">
        <v>0</v>
      </c>
      <c r="D14" s="448">
        <v>3065912.4472500011</v>
      </c>
      <c r="E14" s="448">
        <v>0</v>
      </c>
      <c r="F14" s="448">
        <v>0</v>
      </c>
      <c r="G14" s="448">
        <v>0</v>
      </c>
      <c r="H14" s="448">
        <v>0</v>
      </c>
      <c r="I14" s="448">
        <v>0</v>
      </c>
      <c r="J14" s="448">
        <v>0</v>
      </c>
      <c r="K14" s="448">
        <v>0</v>
      </c>
      <c r="L14" s="449">
        <v>0</v>
      </c>
      <c r="M14" s="447">
        <v>0</v>
      </c>
      <c r="N14" s="448">
        <v>0</v>
      </c>
      <c r="O14" s="448">
        <v>0</v>
      </c>
      <c r="P14" s="448">
        <v>0</v>
      </c>
      <c r="Q14" s="448">
        <v>0</v>
      </c>
      <c r="R14" s="448">
        <v>0</v>
      </c>
      <c r="S14" s="449">
        <v>0</v>
      </c>
      <c r="T14" s="450">
        <v>2233173.1050000009</v>
      </c>
      <c r="U14" s="450">
        <v>832739.3422500001</v>
      </c>
      <c r="V14" s="451">
        <f t="shared" si="0"/>
        <v>3065912.4472500011</v>
      </c>
    </row>
    <row r="15" spans="1:22" s="452" customFormat="1" x14ac:dyDescent="0.2">
      <c r="A15" s="446">
        <v>9</v>
      </c>
      <c r="B15" s="415" t="s">
        <v>391</v>
      </c>
      <c r="C15" s="447">
        <v>0</v>
      </c>
      <c r="D15" s="448">
        <v>0</v>
      </c>
      <c r="E15" s="448">
        <v>0</v>
      </c>
      <c r="F15" s="448">
        <v>0</v>
      </c>
      <c r="G15" s="448">
        <v>0</v>
      </c>
      <c r="H15" s="448">
        <v>0</v>
      </c>
      <c r="I15" s="448">
        <v>0</v>
      </c>
      <c r="J15" s="448">
        <v>0</v>
      </c>
      <c r="K15" s="448">
        <v>0</v>
      </c>
      <c r="L15" s="449">
        <v>0</v>
      </c>
      <c r="M15" s="447">
        <v>0</v>
      </c>
      <c r="N15" s="448">
        <v>0</v>
      </c>
      <c r="O15" s="448">
        <v>0</v>
      </c>
      <c r="P15" s="448">
        <v>0</v>
      </c>
      <c r="Q15" s="448">
        <v>0</v>
      </c>
      <c r="R15" s="448">
        <v>0</v>
      </c>
      <c r="S15" s="449">
        <v>0</v>
      </c>
      <c r="T15" s="450">
        <v>0</v>
      </c>
      <c r="U15" s="450">
        <v>0</v>
      </c>
      <c r="V15" s="451">
        <f t="shared" si="0"/>
        <v>0</v>
      </c>
    </row>
    <row r="16" spans="1:22" s="452" customFormat="1" x14ac:dyDescent="0.2">
      <c r="A16" s="446">
        <v>10</v>
      </c>
      <c r="B16" s="415" t="s">
        <v>392</v>
      </c>
      <c r="C16" s="447">
        <v>0</v>
      </c>
      <c r="D16" s="448">
        <v>5</v>
      </c>
      <c r="E16" s="448">
        <v>0</v>
      </c>
      <c r="F16" s="448">
        <v>0</v>
      </c>
      <c r="G16" s="448">
        <v>0</v>
      </c>
      <c r="H16" s="448">
        <v>0</v>
      </c>
      <c r="I16" s="448">
        <v>0</v>
      </c>
      <c r="J16" s="448">
        <v>0</v>
      </c>
      <c r="K16" s="448">
        <v>0</v>
      </c>
      <c r="L16" s="449">
        <v>0</v>
      </c>
      <c r="M16" s="447">
        <v>0</v>
      </c>
      <c r="N16" s="448">
        <v>0</v>
      </c>
      <c r="O16" s="448">
        <v>0</v>
      </c>
      <c r="P16" s="448">
        <v>0</v>
      </c>
      <c r="Q16" s="448">
        <v>0</v>
      </c>
      <c r="R16" s="448">
        <v>0</v>
      </c>
      <c r="S16" s="449">
        <v>0</v>
      </c>
      <c r="T16" s="450">
        <v>5</v>
      </c>
      <c r="U16" s="450">
        <v>0</v>
      </c>
      <c r="V16" s="451">
        <f t="shared" si="0"/>
        <v>5</v>
      </c>
    </row>
    <row r="17" spans="1:22" s="452" customFormat="1" x14ac:dyDescent="0.2">
      <c r="A17" s="446">
        <v>11</v>
      </c>
      <c r="B17" s="415" t="s">
        <v>393</v>
      </c>
      <c r="C17" s="447">
        <v>0</v>
      </c>
      <c r="D17" s="448">
        <v>0</v>
      </c>
      <c r="E17" s="448">
        <v>0</v>
      </c>
      <c r="F17" s="448">
        <v>0</v>
      </c>
      <c r="G17" s="448">
        <v>0</v>
      </c>
      <c r="H17" s="448">
        <v>0</v>
      </c>
      <c r="I17" s="448">
        <v>0</v>
      </c>
      <c r="J17" s="448">
        <v>0</v>
      </c>
      <c r="K17" s="448">
        <v>0</v>
      </c>
      <c r="L17" s="449">
        <v>0</v>
      </c>
      <c r="M17" s="447">
        <v>0</v>
      </c>
      <c r="N17" s="448">
        <v>0</v>
      </c>
      <c r="O17" s="448">
        <v>0</v>
      </c>
      <c r="P17" s="448">
        <v>0</v>
      </c>
      <c r="Q17" s="448">
        <v>0</v>
      </c>
      <c r="R17" s="448">
        <v>0</v>
      </c>
      <c r="S17" s="449">
        <v>0</v>
      </c>
      <c r="T17" s="450">
        <v>0</v>
      </c>
      <c r="U17" s="450">
        <v>0</v>
      </c>
      <c r="V17" s="451">
        <f t="shared" si="0"/>
        <v>0</v>
      </c>
    </row>
    <row r="18" spans="1:22" s="452" customFormat="1" x14ac:dyDescent="0.2">
      <c r="A18" s="446">
        <v>12</v>
      </c>
      <c r="B18" s="415" t="s">
        <v>394</v>
      </c>
      <c r="C18" s="447">
        <v>0</v>
      </c>
      <c r="D18" s="448">
        <v>0</v>
      </c>
      <c r="E18" s="448">
        <v>0</v>
      </c>
      <c r="F18" s="448">
        <v>0</v>
      </c>
      <c r="G18" s="448">
        <v>0</v>
      </c>
      <c r="H18" s="448">
        <v>0</v>
      </c>
      <c r="I18" s="448">
        <v>0</v>
      </c>
      <c r="J18" s="448">
        <v>0</v>
      </c>
      <c r="K18" s="448">
        <v>0</v>
      </c>
      <c r="L18" s="449">
        <v>0</v>
      </c>
      <c r="M18" s="447">
        <v>0</v>
      </c>
      <c r="N18" s="448">
        <v>0</v>
      </c>
      <c r="O18" s="448">
        <v>0</v>
      </c>
      <c r="P18" s="448">
        <v>0</v>
      </c>
      <c r="Q18" s="448">
        <v>0</v>
      </c>
      <c r="R18" s="448">
        <v>0</v>
      </c>
      <c r="S18" s="449">
        <v>0</v>
      </c>
      <c r="T18" s="450">
        <v>0</v>
      </c>
      <c r="U18" s="450">
        <v>0</v>
      </c>
      <c r="V18" s="451">
        <f t="shared" si="0"/>
        <v>0</v>
      </c>
    </row>
    <row r="19" spans="1:22" s="452" customFormat="1" x14ac:dyDescent="0.2">
      <c r="A19" s="446">
        <v>13</v>
      </c>
      <c r="B19" s="415" t="s">
        <v>422</v>
      </c>
      <c r="C19" s="447">
        <v>0</v>
      </c>
      <c r="D19" s="448">
        <v>0</v>
      </c>
      <c r="E19" s="448">
        <v>0</v>
      </c>
      <c r="F19" s="448">
        <v>0</v>
      </c>
      <c r="G19" s="448">
        <v>0</v>
      </c>
      <c r="H19" s="448">
        <v>0</v>
      </c>
      <c r="I19" s="448">
        <v>0</v>
      </c>
      <c r="J19" s="448">
        <v>0</v>
      </c>
      <c r="K19" s="448">
        <v>0</v>
      </c>
      <c r="L19" s="449">
        <v>0</v>
      </c>
      <c r="M19" s="447">
        <v>0</v>
      </c>
      <c r="N19" s="448">
        <v>0</v>
      </c>
      <c r="O19" s="448">
        <v>0</v>
      </c>
      <c r="P19" s="448">
        <v>0</v>
      </c>
      <c r="Q19" s="448">
        <v>0</v>
      </c>
      <c r="R19" s="448">
        <v>0</v>
      </c>
      <c r="S19" s="449">
        <v>0</v>
      </c>
      <c r="T19" s="450">
        <v>0</v>
      </c>
      <c r="U19" s="450">
        <v>0</v>
      </c>
      <c r="V19" s="451">
        <f t="shared" si="0"/>
        <v>0</v>
      </c>
    </row>
    <row r="20" spans="1:22" s="452" customFormat="1" x14ac:dyDescent="0.2">
      <c r="A20" s="446">
        <v>14</v>
      </c>
      <c r="B20" s="415" t="s">
        <v>396</v>
      </c>
      <c r="C20" s="447">
        <v>0</v>
      </c>
      <c r="D20" s="448">
        <v>0</v>
      </c>
      <c r="E20" s="448">
        <v>0</v>
      </c>
      <c r="F20" s="448">
        <v>0</v>
      </c>
      <c r="G20" s="448">
        <v>0</v>
      </c>
      <c r="H20" s="448">
        <v>0</v>
      </c>
      <c r="I20" s="448">
        <v>0</v>
      </c>
      <c r="J20" s="448">
        <v>0</v>
      </c>
      <c r="K20" s="448">
        <v>0</v>
      </c>
      <c r="L20" s="449">
        <v>0</v>
      </c>
      <c r="M20" s="447">
        <v>0</v>
      </c>
      <c r="N20" s="448">
        <v>0</v>
      </c>
      <c r="O20" s="448">
        <v>0</v>
      </c>
      <c r="P20" s="448">
        <v>0</v>
      </c>
      <c r="Q20" s="448">
        <v>0</v>
      </c>
      <c r="R20" s="448">
        <v>0</v>
      </c>
      <c r="S20" s="449">
        <v>0</v>
      </c>
      <c r="T20" s="450">
        <v>0</v>
      </c>
      <c r="U20" s="450">
        <v>0</v>
      </c>
      <c r="V20" s="451">
        <f t="shared" si="0"/>
        <v>0</v>
      </c>
    </row>
    <row r="21" spans="1:22" ht="13.5" thickBot="1" x14ac:dyDescent="0.25">
      <c r="A21" s="453"/>
      <c r="B21" s="454" t="s">
        <v>173</v>
      </c>
      <c r="C21" s="455">
        <f>SUM(C7:C20)</f>
        <v>0</v>
      </c>
      <c r="D21" s="456">
        <f t="shared" ref="D21:V21" si="1">SUM(D7:D20)</f>
        <v>31487235.297250003</v>
      </c>
      <c r="E21" s="456">
        <f t="shared" si="1"/>
        <v>0</v>
      </c>
      <c r="F21" s="456">
        <f t="shared" si="1"/>
        <v>0</v>
      </c>
      <c r="G21" s="456">
        <f t="shared" si="1"/>
        <v>0</v>
      </c>
      <c r="H21" s="456">
        <f t="shared" si="1"/>
        <v>0</v>
      </c>
      <c r="I21" s="456">
        <f t="shared" si="1"/>
        <v>0</v>
      </c>
      <c r="J21" s="456">
        <f t="shared" si="1"/>
        <v>0</v>
      </c>
      <c r="K21" s="456">
        <f t="shared" si="1"/>
        <v>0</v>
      </c>
      <c r="L21" s="457">
        <f t="shared" si="1"/>
        <v>0</v>
      </c>
      <c r="M21" s="455">
        <f t="shared" si="1"/>
        <v>0</v>
      </c>
      <c r="N21" s="456">
        <f t="shared" si="1"/>
        <v>0</v>
      </c>
      <c r="O21" s="456">
        <f t="shared" si="1"/>
        <v>0</v>
      </c>
      <c r="P21" s="456">
        <f t="shared" si="1"/>
        <v>0</v>
      </c>
      <c r="Q21" s="456">
        <f t="shared" si="1"/>
        <v>0</v>
      </c>
      <c r="R21" s="456">
        <f t="shared" si="1"/>
        <v>0</v>
      </c>
      <c r="S21" s="457">
        <f>SUM(S7:S20)</f>
        <v>0</v>
      </c>
      <c r="T21" s="457">
        <f>SUM(T7:T20)</f>
        <v>21352991.425000001</v>
      </c>
      <c r="U21" s="457">
        <f>SUM(U7:U20)</f>
        <v>10134243.872250002</v>
      </c>
      <c r="V21" s="458">
        <f t="shared" si="1"/>
        <v>31487235.297250003</v>
      </c>
    </row>
    <row r="24" spans="1:22" x14ac:dyDescent="0.2">
      <c r="A24" s="459"/>
      <c r="B24" s="459"/>
      <c r="C24" s="460"/>
      <c r="D24" s="460"/>
      <c r="E24" s="460"/>
    </row>
    <row r="25" spans="1:22" x14ac:dyDescent="0.2">
      <c r="A25" s="461"/>
      <c r="B25" s="461"/>
      <c r="C25" s="459"/>
      <c r="D25" s="460"/>
      <c r="E25" s="460"/>
    </row>
    <row r="26" spans="1:22" x14ac:dyDescent="0.2">
      <c r="A26" s="461"/>
      <c r="B26" s="462"/>
      <c r="C26" s="459"/>
      <c r="D26" s="460"/>
      <c r="E26" s="460"/>
    </row>
    <row r="27" spans="1:22" x14ac:dyDescent="0.2">
      <c r="A27" s="461"/>
      <c r="B27" s="461"/>
      <c r="C27" s="459"/>
      <c r="D27" s="460"/>
      <c r="E27" s="460"/>
    </row>
    <row r="28" spans="1:22" x14ac:dyDescent="0.2">
      <c r="A28" s="461"/>
      <c r="B28" s="462"/>
      <c r="C28" s="459"/>
      <c r="D28" s="460"/>
      <c r="E28" s="460"/>
    </row>
  </sheetData>
  <mergeCells count="5">
    <mergeCell ref="C5:L5"/>
    <mergeCell ref="M5:S5"/>
    <mergeCell ref="T5:T6"/>
    <mergeCell ref="U5:U6"/>
    <mergeCell ref="V5:V6"/>
  </mergeCells>
  <pageMargins left="0.7" right="0.7" top="0.75" bottom="0.75" header="0.3" footer="0.3"/>
  <pageSetup paperSize="9" scale="2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I22"/>
  <sheetViews>
    <sheetView zoomScaleNormal="100" workbookViewId="0">
      <pane xSplit="1" ySplit="7" topLeftCell="C17" activePane="bottomRight" state="frozen"/>
      <selection activeCell="D13" sqref="D13"/>
      <selection pane="topRight" activeCell="D13" sqref="D13"/>
      <selection pane="bottomLeft" activeCell="D13" sqref="D13"/>
      <selection pane="bottomRight" activeCell="D13" sqref="D13"/>
    </sheetView>
  </sheetViews>
  <sheetFormatPr defaultColWidth="9.140625" defaultRowHeight="12.75" x14ac:dyDescent="0.2"/>
  <cols>
    <col min="1" max="1" width="10.5703125" style="79" bestFit="1" customWidth="1"/>
    <col min="2" max="2" width="101.85546875" style="79" customWidth="1"/>
    <col min="3" max="3" width="13.7109375" style="21" customWidth="1"/>
    <col min="4" max="4" width="14.85546875" style="21" bestFit="1" customWidth="1"/>
    <col min="5" max="5" width="17.7109375" style="21" customWidth="1"/>
    <col min="6" max="6" width="15.85546875" style="21" customWidth="1"/>
    <col min="7" max="7" width="17.42578125" style="21" customWidth="1"/>
    <col min="8" max="8" width="15.28515625" style="21" customWidth="1"/>
    <col min="9" max="16384" width="9.140625" style="425"/>
  </cols>
  <sheetData>
    <row r="1" spans="1:9" x14ac:dyDescent="0.2">
      <c r="A1" s="78" t="s">
        <v>30</v>
      </c>
      <c r="B1" s="23" t="str">
        <f>Info!C2</f>
        <v>Terabank</v>
      </c>
    </row>
    <row r="2" spans="1:9" x14ac:dyDescent="0.2">
      <c r="A2" s="78" t="s">
        <v>31</v>
      </c>
      <c r="B2" s="24">
        <v>44012</v>
      </c>
    </row>
    <row r="4" spans="1:9" ht="13.5" thickBot="1" x14ac:dyDescent="0.25">
      <c r="A4" s="78" t="s">
        <v>423</v>
      </c>
      <c r="B4" s="303" t="s">
        <v>424</v>
      </c>
    </row>
    <row r="5" spans="1:9" x14ac:dyDescent="0.2">
      <c r="A5" s="426"/>
      <c r="B5" s="463"/>
      <c r="C5" s="464" t="s">
        <v>258</v>
      </c>
      <c r="D5" s="464" t="s">
        <v>259</v>
      </c>
      <c r="E5" s="464" t="s">
        <v>260</v>
      </c>
      <c r="F5" s="464" t="s">
        <v>365</v>
      </c>
      <c r="G5" s="465" t="s">
        <v>366</v>
      </c>
      <c r="H5" s="466" t="s">
        <v>367</v>
      </c>
      <c r="I5" s="467"/>
    </row>
    <row r="6" spans="1:9" s="467" customFormat="1" ht="12.75" customHeight="1" x14ac:dyDescent="0.2">
      <c r="A6" s="468"/>
      <c r="B6" s="469" t="s">
        <v>425</v>
      </c>
      <c r="C6" s="470" t="s">
        <v>426</v>
      </c>
      <c r="D6" s="471" t="s">
        <v>427</v>
      </c>
      <c r="E6" s="472"/>
      <c r="F6" s="470" t="s">
        <v>428</v>
      </c>
      <c r="G6" s="470" t="s">
        <v>429</v>
      </c>
      <c r="H6" s="473" t="s">
        <v>430</v>
      </c>
    </row>
    <row r="7" spans="1:9" ht="38.25" x14ac:dyDescent="0.2">
      <c r="A7" s="474"/>
      <c r="B7" s="475"/>
      <c r="C7" s="476"/>
      <c r="D7" s="477" t="s">
        <v>431</v>
      </c>
      <c r="E7" s="477" t="s">
        <v>432</v>
      </c>
      <c r="F7" s="476"/>
      <c r="G7" s="476"/>
      <c r="H7" s="478"/>
      <c r="I7" s="467"/>
    </row>
    <row r="8" spans="1:9" x14ac:dyDescent="0.2">
      <c r="A8" s="468">
        <v>1</v>
      </c>
      <c r="B8" s="415" t="s">
        <v>383</v>
      </c>
      <c r="C8" s="479">
        <v>205506729.99999997</v>
      </c>
      <c r="D8" s="480">
        <v>0</v>
      </c>
      <c r="E8" s="479">
        <v>0</v>
      </c>
      <c r="F8" s="479">
        <v>117018838.45</v>
      </c>
      <c r="G8" s="481">
        <v>117018838.45</v>
      </c>
      <c r="H8" s="482">
        <f>IFERROR(G8/(C8+E8),"")</f>
        <v>0.56941608895241547</v>
      </c>
    </row>
    <row r="9" spans="1:9" ht="15" customHeight="1" x14ac:dyDescent="0.2">
      <c r="A9" s="468">
        <v>2</v>
      </c>
      <c r="B9" s="415" t="s">
        <v>384</v>
      </c>
      <c r="C9" s="479">
        <v>0</v>
      </c>
      <c r="D9" s="480">
        <v>0</v>
      </c>
      <c r="E9" s="479">
        <v>0</v>
      </c>
      <c r="F9" s="479">
        <v>0</v>
      </c>
      <c r="G9" s="481">
        <v>0</v>
      </c>
      <c r="H9" s="482" t="str">
        <f t="shared" ref="H9:H21" si="0">IFERROR(G9/(C9+E9),"")</f>
        <v/>
      </c>
    </row>
    <row r="10" spans="1:9" x14ac:dyDescent="0.2">
      <c r="A10" s="468">
        <v>3</v>
      </c>
      <c r="B10" s="415" t="s">
        <v>421</v>
      </c>
      <c r="C10" s="479">
        <v>0</v>
      </c>
      <c r="D10" s="480">
        <v>0</v>
      </c>
      <c r="E10" s="479">
        <v>0</v>
      </c>
      <c r="F10" s="479">
        <v>0</v>
      </c>
      <c r="G10" s="481">
        <v>0</v>
      </c>
      <c r="H10" s="482" t="str">
        <f t="shared" si="0"/>
        <v/>
      </c>
    </row>
    <row r="11" spans="1:9" x14ac:dyDescent="0.2">
      <c r="A11" s="468">
        <v>4</v>
      </c>
      <c r="B11" s="415" t="s">
        <v>386</v>
      </c>
      <c r="C11" s="479">
        <v>0</v>
      </c>
      <c r="D11" s="480">
        <v>0</v>
      </c>
      <c r="E11" s="479">
        <v>0</v>
      </c>
      <c r="F11" s="479">
        <v>0</v>
      </c>
      <c r="G11" s="481">
        <v>0</v>
      </c>
      <c r="H11" s="482" t="str">
        <f t="shared" si="0"/>
        <v/>
      </c>
    </row>
    <row r="12" spans="1:9" x14ac:dyDescent="0.2">
      <c r="A12" s="468">
        <v>5</v>
      </c>
      <c r="B12" s="415" t="s">
        <v>387</v>
      </c>
      <c r="C12" s="479">
        <v>0</v>
      </c>
      <c r="D12" s="480">
        <v>0</v>
      </c>
      <c r="E12" s="479">
        <v>0</v>
      </c>
      <c r="F12" s="479">
        <v>0</v>
      </c>
      <c r="G12" s="481">
        <v>0</v>
      </c>
      <c r="H12" s="482" t="str">
        <f t="shared" si="0"/>
        <v/>
      </c>
    </row>
    <row r="13" spans="1:9" x14ac:dyDescent="0.2">
      <c r="A13" s="468">
        <v>6</v>
      </c>
      <c r="B13" s="415" t="s">
        <v>388</v>
      </c>
      <c r="C13" s="479">
        <v>29481285.140000001</v>
      </c>
      <c r="D13" s="480">
        <v>0</v>
      </c>
      <c r="E13" s="479">
        <v>0</v>
      </c>
      <c r="F13" s="479">
        <v>12153883.809</v>
      </c>
      <c r="G13" s="481">
        <v>12153883.809</v>
      </c>
      <c r="H13" s="482">
        <f t="shared" si="0"/>
        <v>0.41225759838093678</v>
      </c>
    </row>
    <row r="14" spans="1:9" x14ac:dyDescent="0.2">
      <c r="A14" s="468">
        <v>7</v>
      </c>
      <c r="B14" s="415" t="s">
        <v>389</v>
      </c>
      <c r="C14" s="479">
        <v>402862705.7899977</v>
      </c>
      <c r="D14" s="480">
        <v>48305553.330000006</v>
      </c>
      <c r="E14" s="479">
        <v>25524785.351000004</v>
      </c>
      <c r="F14" s="479">
        <v>428387491.14099771</v>
      </c>
      <c r="G14" s="481">
        <v>399966173.29099768</v>
      </c>
      <c r="H14" s="482">
        <f t="shared" si="0"/>
        <v>0.93365511729975903</v>
      </c>
    </row>
    <row r="15" spans="1:9" x14ac:dyDescent="0.2">
      <c r="A15" s="468">
        <v>8</v>
      </c>
      <c r="B15" s="415" t="s">
        <v>390</v>
      </c>
      <c r="C15" s="479">
        <v>188074725.75000027</v>
      </c>
      <c r="D15" s="480">
        <v>10925420.330000004</v>
      </c>
      <c r="E15" s="479">
        <v>5523451.9280000022</v>
      </c>
      <c r="F15" s="479">
        <v>145198633.25850022</v>
      </c>
      <c r="G15" s="481">
        <v>142132720.81125021</v>
      </c>
      <c r="H15" s="482">
        <f t="shared" si="0"/>
        <v>0.73416352630989468</v>
      </c>
    </row>
    <row r="16" spans="1:9" x14ac:dyDescent="0.2">
      <c r="A16" s="468">
        <v>9</v>
      </c>
      <c r="B16" s="415" t="s">
        <v>391</v>
      </c>
      <c r="C16" s="479">
        <v>117639543.78999996</v>
      </c>
      <c r="D16" s="480">
        <v>2006000.65</v>
      </c>
      <c r="E16" s="479">
        <v>1083255.5699999998</v>
      </c>
      <c r="F16" s="479">
        <v>41552979.775999978</v>
      </c>
      <c r="G16" s="481">
        <v>41552979.775999978</v>
      </c>
      <c r="H16" s="482">
        <f t="shared" si="0"/>
        <v>0.34999999999999992</v>
      </c>
    </row>
    <row r="17" spans="1:8" x14ac:dyDescent="0.2">
      <c r="A17" s="468">
        <v>10</v>
      </c>
      <c r="B17" s="415" t="s">
        <v>392</v>
      </c>
      <c r="C17" s="479">
        <v>12587322.300000003</v>
      </c>
      <c r="D17" s="480">
        <v>0</v>
      </c>
      <c r="E17" s="479">
        <v>0</v>
      </c>
      <c r="F17" s="479">
        <v>11879517.965000004</v>
      </c>
      <c r="G17" s="481">
        <v>11879512.965000004</v>
      </c>
      <c r="H17" s="482">
        <f t="shared" si="0"/>
        <v>0.94376807726612366</v>
      </c>
    </row>
    <row r="18" spans="1:8" x14ac:dyDescent="0.2">
      <c r="A18" s="468">
        <v>11</v>
      </c>
      <c r="B18" s="415" t="s">
        <v>393</v>
      </c>
      <c r="C18" s="479">
        <v>72365949.960000485</v>
      </c>
      <c r="D18" s="480">
        <v>0</v>
      </c>
      <c r="E18" s="479">
        <v>0</v>
      </c>
      <c r="F18" s="479">
        <v>80347655.165000677</v>
      </c>
      <c r="G18" s="481">
        <v>80347655.165000677</v>
      </c>
      <c r="H18" s="482">
        <f t="shared" si="0"/>
        <v>1.1102964199241769</v>
      </c>
    </row>
    <row r="19" spans="1:8" x14ac:dyDescent="0.2">
      <c r="A19" s="468">
        <v>12</v>
      </c>
      <c r="B19" s="415" t="s">
        <v>394</v>
      </c>
      <c r="C19" s="479">
        <v>0</v>
      </c>
      <c r="D19" s="480">
        <v>0</v>
      </c>
      <c r="E19" s="479">
        <v>0</v>
      </c>
      <c r="F19" s="479">
        <v>0</v>
      </c>
      <c r="G19" s="481">
        <v>0</v>
      </c>
      <c r="H19" s="482" t="str">
        <f t="shared" si="0"/>
        <v/>
      </c>
    </row>
    <row r="20" spans="1:8" x14ac:dyDescent="0.2">
      <c r="A20" s="468">
        <v>13</v>
      </c>
      <c r="B20" s="415" t="s">
        <v>395</v>
      </c>
      <c r="C20" s="479">
        <v>0</v>
      </c>
      <c r="D20" s="480">
        <v>0</v>
      </c>
      <c r="E20" s="479">
        <v>0</v>
      </c>
      <c r="F20" s="479">
        <v>0</v>
      </c>
      <c r="G20" s="481">
        <v>0</v>
      </c>
      <c r="H20" s="482" t="str">
        <f t="shared" si="0"/>
        <v/>
      </c>
    </row>
    <row r="21" spans="1:8" x14ac:dyDescent="0.2">
      <c r="A21" s="468">
        <v>14</v>
      </c>
      <c r="B21" s="415" t="s">
        <v>396</v>
      </c>
      <c r="C21" s="479">
        <v>65637094.18000003</v>
      </c>
      <c r="D21" s="480">
        <v>0</v>
      </c>
      <c r="E21" s="479">
        <v>0</v>
      </c>
      <c r="F21" s="479">
        <v>32027534.904000018</v>
      </c>
      <c r="G21" s="481">
        <v>32027534.904000018</v>
      </c>
      <c r="H21" s="482">
        <f t="shared" si="0"/>
        <v>0.4879487019362746</v>
      </c>
    </row>
    <row r="22" spans="1:8" ht="13.5" thickBot="1" x14ac:dyDescent="0.25">
      <c r="A22" s="483"/>
      <c r="B22" s="484" t="s">
        <v>173</v>
      </c>
      <c r="C22" s="422">
        <f>SUM(C8:C21)</f>
        <v>1094155356.9099984</v>
      </c>
      <c r="D22" s="422">
        <f>SUM(D8:D21)</f>
        <v>61236974.31000001</v>
      </c>
      <c r="E22" s="422">
        <f>SUM(E8:E21)</f>
        <v>32131492.849000007</v>
      </c>
      <c r="F22" s="422">
        <f>SUM(F8:F21)</f>
        <v>868566534.46849871</v>
      </c>
      <c r="G22" s="422">
        <f>SUM(G8:G21)</f>
        <v>837079299.17124867</v>
      </c>
      <c r="H22" s="485">
        <f>G22/(C22+E22)</f>
        <v>0.74322034333470732</v>
      </c>
    </row>
  </sheetData>
  <mergeCells count="6">
    <mergeCell ref="B6:B7"/>
    <mergeCell ref="C6:C7"/>
    <mergeCell ref="D6:E6"/>
    <mergeCell ref="F6:F7"/>
    <mergeCell ref="G6:G7"/>
    <mergeCell ref="H6:H7"/>
  </mergeCells>
  <pageMargins left="0.7" right="0.7" top="0.75" bottom="0.75" header="0.3" footer="0.3"/>
  <pageSetup paperSize="9" scale="6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tabColor theme="2" tint="-9.9978637043366805E-2"/>
    <pageSetUpPr fitToPage="1"/>
  </sheetPr>
  <dimension ref="A1:L27"/>
  <sheetViews>
    <sheetView zoomScale="90" zoomScaleNormal="90" workbookViewId="0">
      <pane xSplit="2" ySplit="6" topLeftCell="E21" activePane="bottomRight" state="frozen"/>
      <selection activeCell="D13" sqref="D13"/>
      <selection pane="topRight" activeCell="D13" sqref="D13"/>
      <selection pane="bottomLeft" activeCell="D13" sqref="D13"/>
      <selection pane="bottomRight" activeCell="D13" sqref="D13"/>
    </sheetView>
  </sheetViews>
  <sheetFormatPr defaultColWidth="9.140625" defaultRowHeight="12.75" x14ac:dyDescent="0.2"/>
  <cols>
    <col min="1" max="1" width="10.5703125" style="21" bestFit="1" customWidth="1"/>
    <col min="2" max="2" width="104.140625" style="21" customWidth="1"/>
    <col min="3" max="11" width="12.7109375" style="21" customWidth="1"/>
    <col min="12" max="16384" width="9.140625" style="21"/>
  </cols>
  <sheetData>
    <row r="1" spans="1:12" x14ac:dyDescent="0.2">
      <c r="A1" s="21" t="s">
        <v>30</v>
      </c>
      <c r="B1" s="23" t="str">
        <f>Info!C2</f>
        <v>Terabank</v>
      </c>
    </row>
    <row r="2" spans="1:12" x14ac:dyDescent="0.2">
      <c r="A2" s="21" t="s">
        <v>31</v>
      </c>
      <c r="B2" s="24">
        <v>44012</v>
      </c>
      <c r="C2" s="19"/>
      <c r="D2" s="19"/>
    </row>
    <row r="3" spans="1:12" x14ac:dyDescent="0.2">
      <c r="B3" s="19"/>
      <c r="C3" s="19"/>
      <c r="D3" s="19"/>
    </row>
    <row r="4" spans="1:12" ht="13.5" thickBot="1" x14ac:dyDescent="0.25">
      <c r="A4" s="21" t="s">
        <v>363</v>
      </c>
      <c r="B4" s="486" t="s">
        <v>27</v>
      </c>
      <c r="C4" s="19"/>
      <c r="D4" s="19"/>
    </row>
    <row r="5" spans="1:12" ht="30" customHeight="1" x14ac:dyDescent="0.2">
      <c r="A5" s="487"/>
      <c r="B5" s="488"/>
      <c r="C5" s="489" t="s">
        <v>433</v>
      </c>
      <c r="D5" s="489"/>
      <c r="E5" s="489"/>
      <c r="F5" s="489" t="s">
        <v>434</v>
      </c>
      <c r="G5" s="489"/>
      <c r="H5" s="489"/>
      <c r="I5" s="489" t="s">
        <v>435</v>
      </c>
      <c r="J5" s="489"/>
      <c r="K5" s="490"/>
    </row>
    <row r="6" spans="1:12" x14ac:dyDescent="0.2">
      <c r="A6" s="491"/>
      <c r="B6" s="492"/>
      <c r="C6" s="493" t="s">
        <v>73</v>
      </c>
      <c r="D6" s="493" t="s">
        <v>74</v>
      </c>
      <c r="E6" s="493" t="s">
        <v>75</v>
      </c>
      <c r="F6" s="493" t="s">
        <v>73</v>
      </c>
      <c r="G6" s="493" t="s">
        <v>74</v>
      </c>
      <c r="H6" s="493" t="s">
        <v>75</v>
      </c>
      <c r="I6" s="493" t="s">
        <v>73</v>
      </c>
      <c r="J6" s="493" t="s">
        <v>74</v>
      </c>
      <c r="K6" s="493" t="s">
        <v>75</v>
      </c>
    </row>
    <row r="7" spans="1:12" x14ac:dyDescent="0.2">
      <c r="A7" s="494" t="s">
        <v>436</v>
      </c>
      <c r="B7" s="495"/>
      <c r="C7" s="495"/>
      <c r="D7" s="495"/>
      <c r="E7" s="495"/>
      <c r="F7" s="495"/>
      <c r="G7" s="495"/>
      <c r="H7" s="495"/>
      <c r="I7" s="495"/>
      <c r="J7" s="495"/>
      <c r="K7" s="496"/>
    </row>
    <row r="8" spans="1:12" x14ac:dyDescent="0.2">
      <c r="A8" s="497">
        <v>1</v>
      </c>
      <c r="B8" s="498" t="s">
        <v>62</v>
      </c>
      <c r="C8" s="39"/>
      <c r="D8" s="39"/>
      <c r="E8" s="39"/>
      <c r="F8" s="499">
        <v>59768813.818703264</v>
      </c>
      <c r="G8" s="499">
        <v>160585581.23338565</v>
      </c>
      <c r="H8" s="499">
        <v>220354395.05208892</v>
      </c>
      <c r="I8" s="499">
        <v>57589724.070241727</v>
      </c>
      <c r="J8" s="499">
        <v>149042204.99873951</v>
      </c>
      <c r="K8" s="499">
        <v>206631929.06898123</v>
      </c>
      <c r="L8" s="424"/>
    </row>
    <row r="9" spans="1:12" x14ac:dyDescent="0.2">
      <c r="A9" s="494" t="s">
        <v>437</v>
      </c>
      <c r="B9" s="495"/>
      <c r="C9" s="495"/>
      <c r="D9" s="495"/>
      <c r="E9" s="495"/>
      <c r="F9" s="495"/>
      <c r="G9" s="495"/>
      <c r="H9" s="495"/>
      <c r="I9" s="495"/>
      <c r="J9" s="495"/>
      <c r="K9" s="496"/>
    </row>
    <row r="10" spans="1:12" x14ac:dyDescent="0.2">
      <c r="A10" s="500">
        <v>2</v>
      </c>
      <c r="B10" s="501" t="s">
        <v>438</v>
      </c>
      <c r="C10" s="502">
        <v>81058780.442175642</v>
      </c>
      <c r="D10" s="499">
        <v>271236184.07917756</v>
      </c>
      <c r="E10" s="499">
        <v>352294964.52135319</v>
      </c>
      <c r="F10" s="499">
        <v>12859064.023110362</v>
      </c>
      <c r="G10" s="499">
        <v>48200392.113852508</v>
      </c>
      <c r="H10" s="499">
        <v>61059456.136962868</v>
      </c>
      <c r="I10" s="499">
        <v>3225757.7721374095</v>
      </c>
      <c r="J10" s="499">
        <v>10552426.231555538</v>
      </c>
      <c r="K10" s="503">
        <v>13778184.003692947</v>
      </c>
    </row>
    <row r="11" spans="1:12" x14ac:dyDescent="0.2">
      <c r="A11" s="500">
        <v>3</v>
      </c>
      <c r="B11" s="501" t="s">
        <v>439</v>
      </c>
      <c r="C11" s="502">
        <v>153007069.4935165</v>
      </c>
      <c r="D11" s="499">
        <v>334997223.24543267</v>
      </c>
      <c r="E11" s="499">
        <v>488004292.73894918</v>
      </c>
      <c r="F11" s="499">
        <v>33162661.40966823</v>
      </c>
      <c r="G11" s="499">
        <v>72377770.023186892</v>
      </c>
      <c r="H11" s="499">
        <v>105540431.43285513</v>
      </c>
      <c r="I11" s="499">
        <v>29912435.380500659</v>
      </c>
      <c r="J11" s="499">
        <v>57789711.54435131</v>
      </c>
      <c r="K11" s="503">
        <v>87702146.924851969</v>
      </c>
    </row>
    <row r="12" spans="1:12" x14ac:dyDescent="0.2">
      <c r="A12" s="500">
        <v>4</v>
      </c>
      <c r="B12" s="501" t="s">
        <v>440</v>
      </c>
      <c r="C12" s="502">
        <v>59836263.736263737</v>
      </c>
      <c r="D12" s="499">
        <v>0</v>
      </c>
      <c r="E12" s="499">
        <v>59836263.736263737</v>
      </c>
      <c r="F12" s="499">
        <v>0</v>
      </c>
      <c r="G12" s="499">
        <v>0</v>
      </c>
      <c r="H12" s="499">
        <v>0</v>
      </c>
      <c r="I12" s="499">
        <v>0</v>
      </c>
      <c r="J12" s="499">
        <v>0</v>
      </c>
      <c r="K12" s="503">
        <v>0</v>
      </c>
    </row>
    <row r="13" spans="1:12" x14ac:dyDescent="0.2">
      <c r="A13" s="500">
        <v>5</v>
      </c>
      <c r="B13" s="501" t="s">
        <v>441</v>
      </c>
      <c r="C13" s="502">
        <v>28234358.725604393</v>
      </c>
      <c r="D13" s="499">
        <v>33821837.725662634</v>
      </c>
      <c r="E13" s="499">
        <v>62056196.451267026</v>
      </c>
      <c r="F13" s="499">
        <v>4123730.2196813188</v>
      </c>
      <c r="G13" s="499">
        <v>6184961.9928159667</v>
      </c>
      <c r="H13" s="499">
        <v>10308692.212497286</v>
      </c>
      <c r="I13" s="499">
        <v>1604165.4148681322</v>
      </c>
      <c r="J13" s="499">
        <v>1896391.495699011</v>
      </c>
      <c r="K13" s="503">
        <v>3500556.910567143</v>
      </c>
    </row>
    <row r="14" spans="1:12" x14ac:dyDescent="0.2">
      <c r="A14" s="500">
        <v>6</v>
      </c>
      <c r="B14" s="501" t="s">
        <v>442</v>
      </c>
      <c r="C14" s="502">
        <v>3647561.4575824179</v>
      </c>
      <c r="D14" s="499">
        <v>12787739.926218679</v>
      </c>
      <c r="E14" s="499">
        <v>16435301.383801097</v>
      </c>
      <c r="F14" s="499">
        <v>0</v>
      </c>
      <c r="G14" s="499">
        <v>0</v>
      </c>
      <c r="H14" s="499">
        <v>0</v>
      </c>
      <c r="I14" s="499">
        <v>0</v>
      </c>
      <c r="J14" s="499">
        <v>0</v>
      </c>
      <c r="K14" s="503">
        <v>0</v>
      </c>
    </row>
    <row r="15" spans="1:12" x14ac:dyDescent="0.2">
      <c r="A15" s="500">
        <v>7</v>
      </c>
      <c r="B15" s="501" t="s">
        <v>443</v>
      </c>
      <c r="C15" s="502">
        <v>6017278.1580219781</v>
      </c>
      <c r="D15" s="499">
        <v>5414273.202865934</v>
      </c>
      <c r="E15" s="499">
        <v>11431551.360887911</v>
      </c>
      <c r="F15" s="499">
        <v>1920090.2834065936</v>
      </c>
      <c r="G15" s="499">
        <v>2343744.2361153844</v>
      </c>
      <c r="H15" s="499">
        <v>4263834.5195219778</v>
      </c>
      <c r="I15" s="499">
        <v>1920090.2834065936</v>
      </c>
      <c r="J15" s="499">
        <v>2343744.2361153844</v>
      </c>
      <c r="K15" s="503">
        <v>4263834.5195219778</v>
      </c>
    </row>
    <row r="16" spans="1:12" x14ac:dyDescent="0.2">
      <c r="A16" s="500">
        <v>8</v>
      </c>
      <c r="B16" s="504" t="s">
        <v>444</v>
      </c>
      <c r="C16" s="502">
        <f>SUM(C10:C15)</f>
        <v>331801312.0131647</v>
      </c>
      <c r="D16" s="499">
        <f>SUM(D10:D15)</f>
        <v>658257258.17935741</v>
      </c>
      <c r="E16" s="499">
        <f>SUM(C16:D16)</f>
        <v>990058570.19252205</v>
      </c>
      <c r="F16" s="499">
        <f>SUM(F10:F15)</f>
        <v>52065545.935866497</v>
      </c>
      <c r="G16" s="499">
        <f>SUM(G10:G15)</f>
        <v>129106868.36597075</v>
      </c>
      <c r="H16" s="499">
        <f>SUM(F16:G16)</f>
        <v>181172414.30183724</v>
      </c>
      <c r="I16" s="499">
        <f>SUM(I10:I15)</f>
        <v>36662448.850912794</v>
      </c>
      <c r="J16" s="499">
        <f>SUM(J10:J15)</f>
        <v>72582273.507721245</v>
      </c>
      <c r="K16" s="503">
        <f>SUM(I16:J16)</f>
        <v>109244722.35863404</v>
      </c>
    </row>
    <row r="17" spans="1:11" x14ac:dyDescent="0.2">
      <c r="A17" s="494" t="s">
        <v>445</v>
      </c>
      <c r="B17" s="495"/>
      <c r="C17" s="505"/>
      <c r="D17" s="505"/>
      <c r="E17" s="505"/>
      <c r="F17" s="505"/>
      <c r="G17" s="505"/>
      <c r="H17" s="505"/>
      <c r="I17" s="505"/>
      <c r="J17" s="505"/>
      <c r="K17" s="506"/>
    </row>
    <row r="18" spans="1:11" x14ac:dyDescent="0.2">
      <c r="A18" s="500">
        <v>9</v>
      </c>
      <c r="B18" s="501" t="s">
        <v>446</v>
      </c>
      <c r="C18" s="502">
        <v>0</v>
      </c>
      <c r="D18" s="499">
        <v>0</v>
      </c>
      <c r="E18" s="499">
        <v>0</v>
      </c>
      <c r="F18" s="499">
        <v>0</v>
      </c>
      <c r="G18" s="499">
        <v>0</v>
      </c>
      <c r="H18" s="499">
        <v>0</v>
      </c>
      <c r="I18" s="499">
        <v>0</v>
      </c>
      <c r="J18" s="499">
        <v>0</v>
      </c>
      <c r="K18" s="503">
        <v>0</v>
      </c>
    </row>
    <row r="19" spans="1:11" x14ac:dyDescent="0.2">
      <c r="A19" s="500">
        <v>10</v>
      </c>
      <c r="B19" s="501" t="s">
        <v>447</v>
      </c>
      <c r="C19" s="502">
        <v>236685510.8001104</v>
      </c>
      <c r="D19" s="499">
        <v>477970013.03634411</v>
      </c>
      <c r="E19" s="499">
        <v>714655523.83645451</v>
      </c>
      <c r="F19" s="499">
        <v>8562233.4310439564</v>
      </c>
      <c r="G19" s="499">
        <v>9608879.4678021967</v>
      </c>
      <c r="H19" s="499">
        <v>18171112.898846153</v>
      </c>
      <c r="I19" s="499">
        <v>10741323.179505495</v>
      </c>
      <c r="J19" s="499">
        <v>22670086.368761539</v>
      </c>
      <c r="K19" s="503">
        <v>33411409.548267037</v>
      </c>
    </row>
    <row r="20" spans="1:11" x14ac:dyDescent="0.2">
      <c r="A20" s="500">
        <v>11</v>
      </c>
      <c r="B20" s="501" t="s">
        <v>448</v>
      </c>
      <c r="C20" s="502">
        <v>2468655.7230769233</v>
      </c>
      <c r="D20" s="499">
        <v>411991.81588791212</v>
      </c>
      <c r="E20" s="499">
        <v>2880647.5389648355</v>
      </c>
      <c r="F20" s="499">
        <v>1740994.3331868132</v>
      </c>
      <c r="G20" s="499">
        <v>392635.82799999998</v>
      </c>
      <c r="H20" s="499">
        <v>2133630.1611868134</v>
      </c>
      <c r="I20" s="499">
        <v>1740994.3331868132</v>
      </c>
      <c r="J20" s="499">
        <v>392635.82799999998</v>
      </c>
      <c r="K20" s="503">
        <v>2133630.1611868134</v>
      </c>
    </row>
    <row r="21" spans="1:11" ht="13.5" thickBot="1" x14ac:dyDescent="0.25">
      <c r="A21" s="507">
        <v>12</v>
      </c>
      <c r="B21" s="508" t="s">
        <v>449</v>
      </c>
      <c r="C21" s="509">
        <f>SUM(C18:C20)</f>
        <v>239154166.52318731</v>
      </c>
      <c r="D21" s="510">
        <f t="shared" ref="D21:K21" si="0">SUM(D18:D20)</f>
        <v>478382004.85223204</v>
      </c>
      <c r="E21" s="509">
        <f t="shared" si="0"/>
        <v>717536171.37541938</v>
      </c>
      <c r="F21" s="510">
        <f t="shared" si="0"/>
        <v>10303227.764230769</v>
      </c>
      <c r="G21" s="510">
        <f t="shared" si="0"/>
        <v>10001515.295802196</v>
      </c>
      <c r="H21" s="510">
        <f t="shared" si="0"/>
        <v>20304743.060032967</v>
      </c>
      <c r="I21" s="510">
        <f t="shared" si="0"/>
        <v>12482317.512692308</v>
      </c>
      <c r="J21" s="510">
        <f t="shared" si="0"/>
        <v>23062722.196761541</v>
      </c>
      <c r="K21" s="511">
        <f t="shared" si="0"/>
        <v>35545039.709453851</v>
      </c>
    </row>
    <row r="22" spans="1:11" ht="38.25" customHeight="1" thickBot="1" x14ac:dyDescent="0.25">
      <c r="A22" s="512"/>
      <c r="B22" s="513"/>
      <c r="C22" s="513"/>
      <c r="D22" s="513"/>
      <c r="E22" s="513"/>
      <c r="F22" s="514" t="s">
        <v>450</v>
      </c>
      <c r="G22" s="489"/>
      <c r="H22" s="489"/>
      <c r="I22" s="514" t="s">
        <v>451</v>
      </c>
      <c r="J22" s="489"/>
      <c r="K22" s="490"/>
    </row>
    <row r="23" spans="1:11" x14ac:dyDescent="0.2">
      <c r="A23" s="515">
        <v>13</v>
      </c>
      <c r="B23" s="516" t="s">
        <v>62</v>
      </c>
      <c r="C23" s="517"/>
      <c r="D23" s="517"/>
      <c r="E23" s="517"/>
      <c r="F23" s="518">
        <f t="shared" ref="F23:K23" si="1">F8</f>
        <v>59768813.818703264</v>
      </c>
      <c r="G23" s="518">
        <f t="shared" si="1"/>
        <v>160585581.23338565</v>
      </c>
      <c r="H23" s="518">
        <f t="shared" si="1"/>
        <v>220354395.05208892</v>
      </c>
      <c r="I23" s="518">
        <f t="shared" si="1"/>
        <v>57589724.070241727</v>
      </c>
      <c r="J23" s="518">
        <f t="shared" si="1"/>
        <v>149042204.99873951</v>
      </c>
      <c r="K23" s="519">
        <f t="shared" si="1"/>
        <v>206631929.06898123</v>
      </c>
    </row>
    <row r="24" spans="1:11" ht="13.5" thickBot="1" x14ac:dyDescent="0.25">
      <c r="A24" s="520">
        <v>14</v>
      </c>
      <c r="B24" s="521" t="s">
        <v>63</v>
      </c>
      <c r="C24" s="522"/>
      <c r="D24" s="523"/>
      <c r="E24" s="524"/>
      <c r="F24" s="525">
        <f t="shared" ref="F24:K24" si="2">MAX(F16-F21,F16*0.25)</f>
        <v>41762318.171635732</v>
      </c>
      <c r="G24" s="525">
        <f t="shared" si="2"/>
        <v>119105353.07016855</v>
      </c>
      <c r="H24" s="525">
        <f t="shared" si="2"/>
        <v>160867671.24180427</v>
      </c>
      <c r="I24" s="525">
        <f t="shared" si="2"/>
        <v>24180131.338220485</v>
      </c>
      <c r="J24" s="525">
        <f t="shared" si="2"/>
        <v>49519551.310959704</v>
      </c>
      <c r="K24" s="526">
        <f t="shared" si="2"/>
        <v>73699682.649180189</v>
      </c>
    </row>
    <row r="25" spans="1:11" ht="13.5" thickBot="1" x14ac:dyDescent="0.25">
      <c r="A25" s="527">
        <v>15</v>
      </c>
      <c r="B25" s="528" t="s">
        <v>452</v>
      </c>
      <c r="C25" s="529"/>
      <c r="D25" s="529"/>
      <c r="E25" s="529"/>
      <c r="F25" s="530">
        <f t="shared" ref="F25:K25" si="3">F23/F24</f>
        <v>1.4311660950683824</v>
      </c>
      <c r="G25" s="530">
        <f t="shared" si="3"/>
        <v>1.3482650199506974</v>
      </c>
      <c r="H25" s="530">
        <f t="shared" si="3"/>
        <v>1.3697866908315508</v>
      </c>
      <c r="I25" s="530">
        <f t="shared" si="3"/>
        <v>2.3816960819899333</v>
      </c>
      <c r="J25" s="530">
        <f t="shared" si="3"/>
        <v>3.0097648515194315</v>
      </c>
      <c r="K25" s="531">
        <f t="shared" si="3"/>
        <v>2.8037017479786899</v>
      </c>
    </row>
    <row r="27" spans="1:11" ht="25.5" x14ac:dyDescent="0.2">
      <c r="B27" s="77" t="s">
        <v>453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scale="5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N22"/>
  <sheetViews>
    <sheetView zoomScaleNormal="100" workbookViewId="0">
      <pane xSplit="1" ySplit="5" topLeftCell="G14" activePane="bottomRight" state="frozen"/>
      <selection activeCell="D13" sqref="D13"/>
      <selection pane="topRight" activeCell="D13" sqref="D13"/>
      <selection pane="bottomLeft" activeCell="D13" sqref="D13"/>
      <selection pane="bottomRight" activeCell="D13" sqref="D13"/>
    </sheetView>
  </sheetViews>
  <sheetFormatPr defaultColWidth="9.140625" defaultRowHeight="12.75" x14ac:dyDescent="0.2"/>
  <cols>
    <col min="1" max="1" width="10.5703125" style="79" bestFit="1" customWidth="1"/>
    <col min="2" max="2" width="95" style="79" customWidth="1"/>
    <col min="3" max="3" width="12.5703125" style="79" bestFit="1" customWidth="1"/>
    <col min="4" max="4" width="11.42578125" style="79" customWidth="1"/>
    <col min="5" max="5" width="18.28515625" style="79" bestFit="1" customWidth="1"/>
    <col min="6" max="13" width="12.7109375" style="79" customWidth="1"/>
    <col min="14" max="14" width="31" style="79" bestFit="1" customWidth="1"/>
    <col min="15" max="16384" width="9.140625" style="425"/>
  </cols>
  <sheetData>
    <row r="1" spans="1:14" x14ac:dyDescent="0.2">
      <c r="A1" s="79" t="s">
        <v>30</v>
      </c>
      <c r="B1" s="23" t="str">
        <f>Info!C2</f>
        <v>Terabank</v>
      </c>
    </row>
    <row r="2" spans="1:14" ht="14.25" customHeight="1" x14ac:dyDescent="0.2">
      <c r="A2" s="79" t="s">
        <v>31</v>
      </c>
      <c r="B2" s="24">
        <v>44012</v>
      </c>
    </row>
    <row r="3" spans="1:14" ht="14.25" customHeight="1" x14ac:dyDescent="0.2"/>
    <row r="4" spans="1:14" ht="13.5" thickBot="1" x14ac:dyDescent="0.25">
      <c r="A4" s="79" t="s">
        <v>454</v>
      </c>
      <c r="B4" s="532" t="s">
        <v>28</v>
      </c>
    </row>
    <row r="5" spans="1:14" s="537" customFormat="1" x14ac:dyDescent="0.2">
      <c r="A5" s="533"/>
      <c r="B5" s="534"/>
      <c r="C5" s="535" t="s">
        <v>258</v>
      </c>
      <c r="D5" s="535" t="s">
        <v>259</v>
      </c>
      <c r="E5" s="535" t="s">
        <v>260</v>
      </c>
      <c r="F5" s="535" t="s">
        <v>365</v>
      </c>
      <c r="G5" s="535" t="s">
        <v>366</v>
      </c>
      <c r="H5" s="535" t="s">
        <v>367</v>
      </c>
      <c r="I5" s="535" t="s">
        <v>368</v>
      </c>
      <c r="J5" s="535" t="s">
        <v>369</v>
      </c>
      <c r="K5" s="535" t="s">
        <v>370</v>
      </c>
      <c r="L5" s="535" t="s">
        <v>371</v>
      </c>
      <c r="M5" s="535" t="s">
        <v>372</v>
      </c>
      <c r="N5" s="536" t="s">
        <v>373</v>
      </c>
    </row>
    <row r="6" spans="1:14" ht="25.5" x14ac:dyDescent="0.2">
      <c r="A6" s="538"/>
      <c r="B6" s="539"/>
      <c r="C6" s="439" t="s">
        <v>455</v>
      </c>
      <c r="D6" s="540" t="s">
        <v>456</v>
      </c>
      <c r="E6" s="541" t="s">
        <v>457</v>
      </c>
      <c r="F6" s="542">
        <v>0</v>
      </c>
      <c r="G6" s="542">
        <v>0.2</v>
      </c>
      <c r="H6" s="542">
        <v>0.35</v>
      </c>
      <c r="I6" s="542">
        <v>0.5</v>
      </c>
      <c r="J6" s="542">
        <v>0.75</v>
      </c>
      <c r="K6" s="542">
        <v>1</v>
      </c>
      <c r="L6" s="542">
        <v>1.5</v>
      </c>
      <c r="M6" s="542">
        <v>2.5</v>
      </c>
      <c r="N6" s="543" t="s">
        <v>458</v>
      </c>
    </row>
    <row r="7" spans="1:14" ht="15" x14ac:dyDescent="0.25">
      <c r="A7" s="544">
        <v>1</v>
      </c>
      <c r="B7" s="545" t="s">
        <v>459</v>
      </c>
      <c r="C7" s="546">
        <f>SUM(C8:C13)</f>
        <v>49853682</v>
      </c>
      <c r="D7" s="539"/>
      <c r="E7" s="547">
        <f t="shared" ref="E7:M7" si="0">SUM(E8:E13)</f>
        <v>997073.64</v>
      </c>
      <c r="F7" s="548">
        <f>SUM(F8:F13)</f>
        <v>0</v>
      </c>
      <c r="G7" s="548">
        <f t="shared" si="0"/>
        <v>0</v>
      </c>
      <c r="H7" s="548">
        <f t="shared" si="0"/>
        <v>0</v>
      </c>
      <c r="I7" s="548">
        <f t="shared" si="0"/>
        <v>0</v>
      </c>
      <c r="J7" s="548">
        <f t="shared" si="0"/>
        <v>0</v>
      </c>
      <c r="K7" s="548">
        <f t="shared" si="0"/>
        <v>997073.64</v>
      </c>
      <c r="L7" s="548">
        <f t="shared" si="0"/>
        <v>0</v>
      </c>
      <c r="M7" s="548">
        <f t="shared" si="0"/>
        <v>0</v>
      </c>
      <c r="N7" s="549">
        <f>SUM(N8:N13)</f>
        <v>997073.64</v>
      </c>
    </row>
    <row r="8" spans="1:14" ht="14.25" x14ac:dyDescent="0.2">
      <c r="A8" s="544">
        <v>1.1000000000000001</v>
      </c>
      <c r="B8" s="550" t="s">
        <v>460</v>
      </c>
      <c r="C8" s="548">
        <v>49853682</v>
      </c>
      <c r="D8" s="551">
        <v>0.02</v>
      </c>
      <c r="E8" s="547">
        <f>C8*D8</f>
        <v>997073.64</v>
      </c>
      <c r="F8" s="548">
        <v>0</v>
      </c>
      <c r="G8" s="548">
        <v>0</v>
      </c>
      <c r="H8" s="548">
        <v>0</v>
      </c>
      <c r="I8" s="548">
        <v>0</v>
      </c>
      <c r="J8" s="548">
        <v>0</v>
      </c>
      <c r="K8" s="548">
        <v>997073.64</v>
      </c>
      <c r="L8" s="548">
        <v>0</v>
      </c>
      <c r="M8" s="548">
        <v>0</v>
      </c>
      <c r="N8" s="549">
        <f t="shared" ref="N8:N13" si="1">SUMPRODUCT($F$6:$M$6,F8:M8)</f>
        <v>997073.64</v>
      </c>
    </row>
    <row r="9" spans="1:14" ht="14.25" x14ac:dyDescent="0.2">
      <c r="A9" s="544">
        <v>1.2</v>
      </c>
      <c r="B9" s="550" t="s">
        <v>461</v>
      </c>
      <c r="C9" s="548">
        <v>0</v>
      </c>
      <c r="D9" s="551">
        <v>0.05</v>
      </c>
      <c r="E9" s="547">
        <f>C9*D9</f>
        <v>0</v>
      </c>
      <c r="F9" s="548">
        <v>0</v>
      </c>
      <c r="G9" s="548">
        <v>0</v>
      </c>
      <c r="H9" s="548">
        <v>0</v>
      </c>
      <c r="I9" s="548">
        <v>0</v>
      </c>
      <c r="J9" s="548">
        <v>0</v>
      </c>
      <c r="K9" s="548">
        <v>0</v>
      </c>
      <c r="L9" s="548">
        <v>0</v>
      </c>
      <c r="M9" s="548">
        <v>0</v>
      </c>
      <c r="N9" s="549">
        <f t="shared" si="1"/>
        <v>0</v>
      </c>
    </row>
    <row r="10" spans="1:14" ht="14.25" x14ac:dyDescent="0.2">
      <c r="A10" s="544">
        <v>1.3</v>
      </c>
      <c r="B10" s="550" t="s">
        <v>462</v>
      </c>
      <c r="C10" s="548">
        <v>0</v>
      </c>
      <c r="D10" s="551">
        <v>0.08</v>
      </c>
      <c r="E10" s="547">
        <f>C10*D10</f>
        <v>0</v>
      </c>
      <c r="F10" s="548">
        <v>0</v>
      </c>
      <c r="G10" s="548">
        <v>0</v>
      </c>
      <c r="H10" s="548">
        <v>0</v>
      </c>
      <c r="I10" s="548">
        <v>0</v>
      </c>
      <c r="J10" s="548">
        <v>0</v>
      </c>
      <c r="K10" s="548">
        <v>0</v>
      </c>
      <c r="L10" s="548">
        <v>0</v>
      </c>
      <c r="M10" s="548">
        <v>0</v>
      </c>
      <c r="N10" s="549">
        <f t="shared" si="1"/>
        <v>0</v>
      </c>
    </row>
    <row r="11" spans="1:14" ht="14.25" x14ac:dyDescent="0.2">
      <c r="A11" s="544">
        <v>1.4</v>
      </c>
      <c r="B11" s="550" t="s">
        <v>463</v>
      </c>
      <c r="C11" s="548">
        <v>0</v>
      </c>
      <c r="D11" s="551">
        <v>0.11</v>
      </c>
      <c r="E11" s="547">
        <f>C11*D11</f>
        <v>0</v>
      </c>
      <c r="F11" s="548">
        <v>0</v>
      </c>
      <c r="G11" s="548">
        <v>0</v>
      </c>
      <c r="H11" s="548">
        <v>0</v>
      </c>
      <c r="I11" s="548">
        <v>0</v>
      </c>
      <c r="J11" s="548">
        <v>0</v>
      </c>
      <c r="K11" s="548">
        <v>0</v>
      </c>
      <c r="L11" s="548">
        <v>0</v>
      </c>
      <c r="M11" s="548">
        <v>0</v>
      </c>
      <c r="N11" s="549">
        <f t="shared" si="1"/>
        <v>0</v>
      </c>
    </row>
    <row r="12" spans="1:14" ht="14.25" x14ac:dyDescent="0.2">
      <c r="A12" s="544">
        <v>1.5</v>
      </c>
      <c r="B12" s="550" t="s">
        <v>464</v>
      </c>
      <c r="C12" s="548">
        <v>0</v>
      </c>
      <c r="D12" s="551">
        <v>0.14000000000000001</v>
      </c>
      <c r="E12" s="547">
        <f>C12*D12</f>
        <v>0</v>
      </c>
      <c r="F12" s="548">
        <v>0</v>
      </c>
      <c r="G12" s="548">
        <v>0</v>
      </c>
      <c r="H12" s="548">
        <v>0</v>
      </c>
      <c r="I12" s="548">
        <v>0</v>
      </c>
      <c r="J12" s="548">
        <v>0</v>
      </c>
      <c r="K12" s="548">
        <v>0</v>
      </c>
      <c r="L12" s="548">
        <v>0</v>
      </c>
      <c r="M12" s="548">
        <v>0</v>
      </c>
      <c r="N12" s="549">
        <f t="shared" si="1"/>
        <v>0</v>
      </c>
    </row>
    <row r="13" spans="1:14" ht="14.25" x14ac:dyDescent="0.2">
      <c r="A13" s="544">
        <v>1.6</v>
      </c>
      <c r="B13" s="552" t="s">
        <v>465</v>
      </c>
      <c r="C13" s="548">
        <v>0</v>
      </c>
      <c r="D13" s="553"/>
      <c r="E13" s="548"/>
      <c r="F13" s="548">
        <v>0</v>
      </c>
      <c r="G13" s="548">
        <v>0</v>
      </c>
      <c r="H13" s="548">
        <v>0</v>
      </c>
      <c r="I13" s="548">
        <v>0</v>
      </c>
      <c r="J13" s="548">
        <v>0</v>
      </c>
      <c r="K13" s="548">
        <v>0</v>
      </c>
      <c r="L13" s="548">
        <v>0</v>
      </c>
      <c r="M13" s="548">
        <v>0</v>
      </c>
      <c r="N13" s="549">
        <f t="shared" si="1"/>
        <v>0</v>
      </c>
    </row>
    <row r="14" spans="1:14" ht="15" x14ac:dyDescent="0.25">
      <c r="A14" s="544">
        <v>2</v>
      </c>
      <c r="B14" s="554" t="s">
        <v>466</v>
      </c>
      <c r="C14" s="546">
        <f>SUM(C15:C20)</f>
        <v>0</v>
      </c>
      <c r="D14" s="539"/>
      <c r="E14" s="547">
        <f t="shared" ref="E14:M14" si="2">SUM(E15:E20)</f>
        <v>0</v>
      </c>
      <c r="F14" s="548">
        <f t="shared" si="2"/>
        <v>0</v>
      </c>
      <c r="G14" s="548">
        <f t="shared" si="2"/>
        <v>0</v>
      </c>
      <c r="H14" s="548">
        <f t="shared" si="2"/>
        <v>0</v>
      </c>
      <c r="I14" s="548">
        <f t="shared" si="2"/>
        <v>0</v>
      </c>
      <c r="J14" s="548">
        <f t="shared" si="2"/>
        <v>0</v>
      </c>
      <c r="K14" s="548">
        <f t="shared" si="2"/>
        <v>0</v>
      </c>
      <c r="L14" s="548">
        <f t="shared" si="2"/>
        <v>0</v>
      </c>
      <c r="M14" s="548">
        <f t="shared" si="2"/>
        <v>0</v>
      </c>
      <c r="N14" s="549">
        <f>SUM(N15:N20)</f>
        <v>0</v>
      </c>
    </row>
    <row r="15" spans="1:14" ht="14.25" x14ac:dyDescent="0.2">
      <c r="A15" s="544">
        <v>2.1</v>
      </c>
      <c r="B15" s="552" t="s">
        <v>460</v>
      </c>
      <c r="C15" s="548">
        <v>0</v>
      </c>
      <c r="D15" s="551">
        <v>5.0000000000000001E-3</v>
      </c>
      <c r="E15" s="547">
        <f>C15*D15</f>
        <v>0</v>
      </c>
      <c r="F15" s="548">
        <v>0</v>
      </c>
      <c r="G15" s="548">
        <v>0</v>
      </c>
      <c r="H15" s="548">
        <v>0</v>
      </c>
      <c r="I15" s="548">
        <v>0</v>
      </c>
      <c r="J15" s="548">
        <v>0</v>
      </c>
      <c r="K15" s="548">
        <v>0</v>
      </c>
      <c r="L15" s="548">
        <v>0</v>
      </c>
      <c r="M15" s="548">
        <v>0</v>
      </c>
      <c r="N15" s="549">
        <f t="shared" ref="N15:N20" si="3">SUMPRODUCT($F$6:$M$6,F15:M15)</f>
        <v>0</v>
      </c>
    </row>
    <row r="16" spans="1:14" ht="14.25" x14ac:dyDescent="0.2">
      <c r="A16" s="544">
        <v>2.2000000000000002</v>
      </c>
      <c r="B16" s="552" t="s">
        <v>461</v>
      </c>
      <c r="C16" s="548">
        <v>0</v>
      </c>
      <c r="D16" s="551">
        <v>0.01</v>
      </c>
      <c r="E16" s="547">
        <f>C16*D16</f>
        <v>0</v>
      </c>
      <c r="F16" s="548">
        <v>0</v>
      </c>
      <c r="G16" s="548">
        <v>0</v>
      </c>
      <c r="H16" s="548">
        <v>0</v>
      </c>
      <c r="I16" s="548">
        <v>0</v>
      </c>
      <c r="J16" s="548">
        <v>0</v>
      </c>
      <c r="K16" s="548">
        <v>0</v>
      </c>
      <c r="L16" s="548">
        <v>0</v>
      </c>
      <c r="M16" s="548">
        <v>0</v>
      </c>
      <c r="N16" s="549">
        <f t="shared" si="3"/>
        <v>0</v>
      </c>
    </row>
    <row r="17" spans="1:14" ht="14.25" x14ac:dyDescent="0.2">
      <c r="A17" s="544">
        <v>2.2999999999999998</v>
      </c>
      <c r="B17" s="552" t="s">
        <v>462</v>
      </c>
      <c r="C17" s="548">
        <v>0</v>
      </c>
      <c r="D17" s="551">
        <v>0.02</v>
      </c>
      <c r="E17" s="547">
        <f>C17*D17</f>
        <v>0</v>
      </c>
      <c r="F17" s="548">
        <v>0</v>
      </c>
      <c r="G17" s="548">
        <v>0</v>
      </c>
      <c r="H17" s="548">
        <v>0</v>
      </c>
      <c r="I17" s="548">
        <v>0</v>
      </c>
      <c r="J17" s="548">
        <v>0</v>
      </c>
      <c r="K17" s="548">
        <v>0</v>
      </c>
      <c r="L17" s="548">
        <v>0</v>
      </c>
      <c r="M17" s="548">
        <v>0</v>
      </c>
      <c r="N17" s="549">
        <f t="shared" si="3"/>
        <v>0</v>
      </c>
    </row>
    <row r="18" spans="1:14" ht="14.25" x14ac:dyDescent="0.2">
      <c r="A18" s="544">
        <v>2.4</v>
      </c>
      <c r="B18" s="552" t="s">
        <v>463</v>
      </c>
      <c r="C18" s="548">
        <v>0</v>
      </c>
      <c r="D18" s="551">
        <v>0.03</v>
      </c>
      <c r="E18" s="547">
        <f>C18*D18</f>
        <v>0</v>
      </c>
      <c r="F18" s="548">
        <v>0</v>
      </c>
      <c r="G18" s="548">
        <v>0</v>
      </c>
      <c r="H18" s="548">
        <v>0</v>
      </c>
      <c r="I18" s="548">
        <v>0</v>
      </c>
      <c r="J18" s="548">
        <v>0</v>
      </c>
      <c r="K18" s="548">
        <v>0</v>
      </c>
      <c r="L18" s="548">
        <v>0</v>
      </c>
      <c r="M18" s="548">
        <v>0</v>
      </c>
      <c r="N18" s="549">
        <f t="shared" si="3"/>
        <v>0</v>
      </c>
    </row>
    <row r="19" spans="1:14" ht="14.25" x14ac:dyDescent="0.2">
      <c r="A19" s="544">
        <v>2.5</v>
      </c>
      <c r="B19" s="552" t="s">
        <v>464</v>
      </c>
      <c r="C19" s="548">
        <v>0</v>
      </c>
      <c r="D19" s="551">
        <v>0.04</v>
      </c>
      <c r="E19" s="547">
        <f>C19*D19</f>
        <v>0</v>
      </c>
      <c r="F19" s="548">
        <v>0</v>
      </c>
      <c r="G19" s="548">
        <v>0</v>
      </c>
      <c r="H19" s="548">
        <v>0</v>
      </c>
      <c r="I19" s="548">
        <v>0</v>
      </c>
      <c r="J19" s="548">
        <v>0</v>
      </c>
      <c r="K19" s="548">
        <v>0</v>
      </c>
      <c r="L19" s="548">
        <v>0</v>
      </c>
      <c r="M19" s="548">
        <v>0</v>
      </c>
      <c r="N19" s="549">
        <f t="shared" si="3"/>
        <v>0</v>
      </c>
    </row>
    <row r="20" spans="1:14" ht="14.25" x14ac:dyDescent="0.2">
      <c r="A20" s="544">
        <v>2.6</v>
      </c>
      <c r="B20" s="552" t="s">
        <v>465</v>
      </c>
      <c r="C20" s="548">
        <v>0</v>
      </c>
      <c r="D20" s="553"/>
      <c r="E20" s="555"/>
      <c r="F20" s="548">
        <v>0</v>
      </c>
      <c r="G20" s="548">
        <v>0</v>
      </c>
      <c r="H20" s="548">
        <v>0</v>
      </c>
      <c r="I20" s="548">
        <v>0</v>
      </c>
      <c r="J20" s="548">
        <v>0</v>
      </c>
      <c r="K20" s="548">
        <v>0</v>
      </c>
      <c r="L20" s="548">
        <v>0</v>
      </c>
      <c r="M20" s="548">
        <v>0</v>
      </c>
      <c r="N20" s="549">
        <f t="shared" si="3"/>
        <v>0</v>
      </c>
    </row>
    <row r="21" spans="1:14" ht="15.75" thickBot="1" x14ac:dyDescent="0.3">
      <c r="A21" s="556"/>
      <c r="B21" s="557" t="s">
        <v>173</v>
      </c>
      <c r="C21" s="558">
        <f>C14+C7</f>
        <v>49853682</v>
      </c>
      <c r="D21" s="559"/>
      <c r="E21" s="560">
        <f>E14+E7</f>
        <v>997073.64</v>
      </c>
      <c r="F21" s="561">
        <f>F7+F14</f>
        <v>0</v>
      </c>
      <c r="G21" s="561">
        <f t="shared" ref="G21:L21" si="4">G7+G14</f>
        <v>0</v>
      </c>
      <c r="H21" s="561">
        <f t="shared" si="4"/>
        <v>0</v>
      </c>
      <c r="I21" s="561">
        <f t="shared" si="4"/>
        <v>0</v>
      </c>
      <c r="J21" s="561">
        <f t="shared" si="4"/>
        <v>0</v>
      </c>
      <c r="K21" s="561">
        <f t="shared" si="4"/>
        <v>997073.64</v>
      </c>
      <c r="L21" s="561">
        <f t="shared" si="4"/>
        <v>0</v>
      </c>
      <c r="M21" s="561">
        <f>M7+M14</f>
        <v>0</v>
      </c>
      <c r="N21" s="562">
        <f>N14+N7</f>
        <v>997073.64</v>
      </c>
    </row>
    <row r="22" spans="1:14" x14ac:dyDescent="0.2">
      <c r="E22" s="563"/>
      <c r="F22" s="563"/>
      <c r="G22" s="563"/>
      <c r="H22" s="563"/>
      <c r="I22" s="563"/>
      <c r="J22" s="563"/>
      <c r="K22" s="563"/>
      <c r="L22" s="563"/>
      <c r="M22" s="563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C43"/>
  <sheetViews>
    <sheetView zoomScale="90" zoomScaleNormal="90" workbookViewId="0">
      <selection activeCell="D13" sqref="D13"/>
    </sheetView>
  </sheetViews>
  <sheetFormatPr defaultRowHeight="15" x14ac:dyDescent="0.25"/>
  <cols>
    <col min="1" max="1" width="6.7109375" customWidth="1"/>
    <col min="2" max="2" width="67.140625" style="291" customWidth="1"/>
    <col min="3" max="3" width="13.5703125" style="564" bestFit="1" customWidth="1"/>
  </cols>
  <sheetData>
    <row r="1" spans="1:3" x14ac:dyDescent="0.25">
      <c r="A1" s="78" t="s">
        <v>30</v>
      </c>
      <c r="B1" s="23" t="str">
        <f>Info!C2</f>
        <v>Terabank</v>
      </c>
    </row>
    <row r="2" spans="1:3" x14ac:dyDescent="0.25">
      <c r="A2" s="78" t="s">
        <v>31</v>
      </c>
      <c r="B2" s="24">
        <v>44012</v>
      </c>
    </row>
    <row r="3" spans="1:3" x14ac:dyDescent="0.25">
      <c r="A3" s="79"/>
      <c r="B3"/>
    </row>
    <row r="4" spans="1:3" ht="15.75" thickBot="1" x14ac:dyDescent="0.3">
      <c r="A4" s="602" t="s">
        <v>467</v>
      </c>
      <c r="B4" t="s">
        <v>29</v>
      </c>
    </row>
    <row r="5" spans="1:3" x14ac:dyDescent="0.25">
      <c r="A5" s="576" t="s">
        <v>468</v>
      </c>
      <c r="B5" s="577"/>
      <c r="C5" s="578"/>
    </row>
    <row r="6" spans="1:3" ht="24" x14ac:dyDescent="0.25">
      <c r="A6" s="579">
        <v>1</v>
      </c>
      <c r="B6" s="566" t="s">
        <v>469</v>
      </c>
      <c r="C6" s="580">
        <v>1082483042.2899985</v>
      </c>
    </row>
    <row r="7" spans="1:3" x14ac:dyDescent="0.25">
      <c r="A7" s="579">
        <v>2</v>
      </c>
      <c r="B7" s="566" t="s">
        <v>470</v>
      </c>
      <c r="C7" s="580">
        <v>-23290049.199999996</v>
      </c>
    </row>
    <row r="8" spans="1:3" ht="24" x14ac:dyDescent="0.25">
      <c r="A8" s="581">
        <v>3</v>
      </c>
      <c r="B8" s="567" t="s">
        <v>471</v>
      </c>
      <c r="C8" s="580">
        <f>C6+C7</f>
        <v>1059192993.0899985</v>
      </c>
    </row>
    <row r="9" spans="1:3" x14ac:dyDescent="0.25">
      <c r="A9" s="582" t="s">
        <v>472</v>
      </c>
      <c r="B9" s="565"/>
      <c r="C9" s="583"/>
    </row>
    <row r="10" spans="1:3" ht="24" x14ac:dyDescent="0.25">
      <c r="A10" s="584">
        <v>4</v>
      </c>
      <c r="B10" s="568" t="s">
        <v>473</v>
      </c>
      <c r="C10" s="580">
        <v>0</v>
      </c>
    </row>
    <row r="11" spans="1:3" ht="24" x14ac:dyDescent="0.25">
      <c r="A11" s="584">
        <v>5</v>
      </c>
      <c r="B11" s="566" t="s">
        <v>474</v>
      </c>
      <c r="C11" s="580">
        <v>0</v>
      </c>
    </row>
    <row r="12" spans="1:3" x14ac:dyDescent="0.25">
      <c r="A12" s="584" t="s">
        <v>475</v>
      </c>
      <c r="B12" s="569" t="s">
        <v>476</v>
      </c>
      <c r="C12" s="580">
        <v>997073.64</v>
      </c>
    </row>
    <row r="13" spans="1:3" ht="24" x14ac:dyDescent="0.25">
      <c r="A13" s="585">
        <v>6</v>
      </c>
      <c r="B13" s="568" t="s">
        <v>477</v>
      </c>
      <c r="C13" s="580">
        <v>0</v>
      </c>
    </row>
    <row r="14" spans="1:3" ht="24" x14ac:dyDescent="0.25">
      <c r="A14" s="585">
        <v>7</v>
      </c>
      <c r="B14" s="601" t="s">
        <v>478</v>
      </c>
      <c r="C14" s="580">
        <v>0</v>
      </c>
    </row>
    <row r="15" spans="1:3" x14ac:dyDescent="0.25">
      <c r="A15" s="586">
        <v>8</v>
      </c>
      <c r="B15" s="571" t="s">
        <v>479</v>
      </c>
      <c r="C15" s="580">
        <v>0</v>
      </c>
    </row>
    <row r="16" spans="1:3" x14ac:dyDescent="0.25">
      <c r="A16" s="585">
        <v>9</v>
      </c>
      <c r="B16" s="570" t="s">
        <v>480</v>
      </c>
      <c r="C16" s="580">
        <v>0</v>
      </c>
    </row>
    <row r="17" spans="1:3" ht="24" x14ac:dyDescent="0.25">
      <c r="A17" s="585">
        <v>10</v>
      </c>
      <c r="B17" s="601" t="s">
        <v>481</v>
      </c>
      <c r="C17" s="580">
        <v>0</v>
      </c>
    </row>
    <row r="18" spans="1:3" x14ac:dyDescent="0.25">
      <c r="A18" s="587">
        <v>11</v>
      </c>
      <c r="B18" s="572" t="s">
        <v>482</v>
      </c>
      <c r="C18" s="588">
        <f>SUM(C10:C17)</f>
        <v>997073.64</v>
      </c>
    </row>
    <row r="19" spans="1:3" x14ac:dyDescent="0.25">
      <c r="A19" s="589" t="s">
        <v>483</v>
      </c>
      <c r="B19" s="573"/>
      <c r="C19" s="590"/>
    </row>
    <row r="20" spans="1:3" ht="24" x14ac:dyDescent="0.25">
      <c r="A20" s="591">
        <v>12</v>
      </c>
      <c r="B20" s="568" t="s">
        <v>484</v>
      </c>
      <c r="C20" s="580">
        <v>0</v>
      </c>
    </row>
    <row r="21" spans="1:3" x14ac:dyDescent="0.25">
      <c r="A21" s="591">
        <v>13</v>
      </c>
      <c r="B21" s="568" t="s">
        <v>485</v>
      </c>
      <c r="C21" s="580">
        <v>0</v>
      </c>
    </row>
    <row r="22" spans="1:3" x14ac:dyDescent="0.25">
      <c r="A22" s="591">
        <v>14</v>
      </c>
      <c r="B22" s="568" t="s">
        <v>486</v>
      </c>
      <c r="C22" s="580">
        <v>0</v>
      </c>
    </row>
    <row r="23" spans="1:3" ht="24" x14ac:dyDescent="0.25">
      <c r="A23" s="591" t="s">
        <v>487</v>
      </c>
      <c r="B23" s="568" t="s">
        <v>488</v>
      </c>
      <c r="C23" s="580">
        <v>0</v>
      </c>
    </row>
    <row r="24" spans="1:3" x14ac:dyDescent="0.25">
      <c r="A24" s="591">
        <v>15</v>
      </c>
      <c r="B24" s="568" t="s">
        <v>489</v>
      </c>
      <c r="C24" s="580">
        <v>0</v>
      </c>
    </row>
    <row r="25" spans="1:3" x14ac:dyDescent="0.25">
      <c r="A25" s="591" t="s">
        <v>490</v>
      </c>
      <c r="B25" s="568" t="s">
        <v>491</v>
      </c>
      <c r="C25" s="580">
        <v>0</v>
      </c>
    </row>
    <row r="26" spans="1:3" x14ac:dyDescent="0.25">
      <c r="A26" s="592">
        <v>16</v>
      </c>
      <c r="B26" s="574" t="s">
        <v>492</v>
      </c>
      <c r="C26" s="588">
        <f>SUM(C20:C25)</f>
        <v>0</v>
      </c>
    </row>
    <row r="27" spans="1:3" x14ac:dyDescent="0.25">
      <c r="A27" s="582" t="s">
        <v>493</v>
      </c>
      <c r="B27" s="565"/>
      <c r="C27" s="583"/>
    </row>
    <row r="28" spans="1:3" x14ac:dyDescent="0.25">
      <c r="A28" s="593">
        <v>17</v>
      </c>
      <c r="B28" s="569" t="s">
        <v>494</v>
      </c>
      <c r="C28" s="580">
        <v>61236974.309999987</v>
      </c>
    </row>
    <row r="29" spans="1:3" x14ac:dyDescent="0.25">
      <c r="A29" s="593">
        <v>18</v>
      </c>
      <c r="B29" s="569" t="s">
        <v>495</v>
      </c>
      <c r="C29" s="580">
        <v>-29105481.460999981</v>
      </c>
    </row>
    <row r="30" spans="1:3" x14ac:dyDescent="0.25">
      <c r="A30" s="592">
        <v>19</v>
      </c>
      <c r="B30" s="574" t="s">
        <v>496</v>
      </c>
      <c r="C30" s="588">
        <f>C28+C29</f>
        <v>32131492.849000007</v>
      </c>
    </row>
    <row r="31" spans="1:3" x14ac:dyDescent="0.25">
      <c r="A31" s="582" t="s">
        <v>497</v>
      </c>
      <c r="B31" s="565"/>
      <c r="C31" s="583"/>
    </row>
    <row r="32" spans="1:3" ht="24" x14ac:dyDescent="0.25">
      <c r="A32" s="593" t="s">
        <v>498</v>
      </c>
      <c r="B32" s="568" t="s">
        <v>499</v>
      </c>
      <c r="C32" s="594">
        <v>0</v>
      </c>
    </row>
    <row r="33" spans="1:3" ht="24" x14ac:dyDescent="0.25">
      <c r="A33" s="593" t="s">
        <v>500</v>
      </c>
      <c r="B33" s="566" t="s">
        <v>501</v>
      </c>
      <c r="C33" s="594"/>
    </row>
    <row r="34" spans="1:3" x14ac:dyDescent="0.25">
      <c r="A34" s="582" t="s">
        <v>502</v>
      </c>
      <c r="B34" s="565"/>
      <c r="C34" s="583"/>
    </row>
    <row r="35" spans="1:3" x14ac:dyDescent="0.25">
      <c r="A35" s="595">
        <v>20</v>
      </c>
      <c r="B35" s="575" t="s">
        <v>503</v>
      </c>
      <c r="C35" s="580">
        <v>96484633.270000085</v>
      </c>
    </row>
    <row r="36" spans="1:3" x14ac:dyDescent="0.25">
      <c r="A36" s="592">
        <v>21</v>
      </c>
      <c r="B36" s="574" t="s">
        <v>504</v>
      </c>
      <c r="C36" s="588">
        <f>C8+C18+C26+C30</f>
        <v>1092321559.5789986</v>
      </c>
    </row>
    <row r="37" spans="1:3" x14ac:dyDescent="0.25">
      <c r="A37" s="582" t="s">
        <v>505</v>
      </c>
      <c r="B37" s="565"/>
      <c r="C37" s="583"/>
    </row>
    <row r="38" spans="1:3" x14ac:dyDescent="0.25">
      <c r="A38" s="592">
        <v>22</v>
      </c>
      <c r="B38" s="574" t="s">
        <v>505</v>
      </c>
      <c r="C38" s="596">
        <f>C35/C36</f>
        <v>8.8329880907218467E-2</v>
      </c>
    </row>
    <row r="39" spans="1:3" x14ac:dyDescent="0.25">
      <c r="A39" s="582" t="s">
        <v>506</v>
      </c>
      <c r="B39" s="565"/>
      <c r="C39" s="583"/>
    </row>
    <row r="40" spans="1:3" x14ac:dyDescent="0.25">
      <c r="A40" s="597" t="s">
        <v>507</v>
      </c>
      <c r="B40" s="568" t="s">
        <v>508</v>
      </c>
      <c r="C40" s="594">
        <v>0</v>
      </c>
    </row>
    <row r="41" spans="1:3" ht="24.75" thickBot="1" x14ac:dyDescent="0.3">
      <c r="A41" s="598" t="s">
        <v>509</v>
      </c>
      <c r="B41" s="599" t="s">
        <v>510</v>
      </c>
      <c r="C41" s="600">
        <v>0</v>
      </c>
    </row>
    <row r="43" spans="1:3" x14ac:dyDescent="0.25">
      <c r="B43" s="291" t="s">
        <v>511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H41"/>
  <sheetViews>
    <sheetView zoomScaleNormal="100" workbookViewId="0">
      <pane xSplit="1" ySplit="5" topLeftCell="B26" activePane="bottomRight" state="frozen"/>
      <selection activeCell="D13" sqref="D13"/>
      <selection pane="topRight" activeCell="D13" sqref="D13"/>
      <selection pane="bottomLeft" activeCell="D13" sqref="D13"/>
      <selection pane="bottomRight" activeCell="D13" sqref="D13"/>
    </sheetView>
  </sheetViews>
  <sheetFormatPr defaultRowHeight="15.75" x14ac:dyDescent="0.3"/>
  <cols>
    <col min="1" max="1" width="9.5703125" style="76" bestFit="1" customWidth="1"/>
    <col min="2" max="2" width="86" style="23" customWidth="1"/>
    <col min="3" max="3" width="12.7109375" style="23" customWidth="1"/>
    <col min="4" max="4" width="12.7109375" style="21" customWidth="1"/>
    <col min="5" max="5" width="14" style="21" bestFit="1" customWidth="1"/>
    <col min="6" max="6" width="13.7109375" style="21" bestFit="1" customWidth="1"/>
    <col min="7" max="7" width="13.28515625" style="21" bestFit="1" customWidth="1"/>
    <col min="8" max="8" width="6.7109375" customWidth="1"/>
  </cols>
  <sheetData>
    <row r="1" spans="1:8" x14ac:dyDescent="0.3">
      <c r="A1" s="22" t="s">
        <v>30</v>
      </c>
      <c r="B1" s="23" t="str">
        <f>Info!C2</f>
        <v>Terabank</v>
      </c>
    </row>
    <row r="2" spans="1:8" x14ac:dyDescent="0.3">
      <c r="A2" s="22" t="s">
        <v>31</v>
      </c>
      <c r="B2" s="24">
        <v>44012</v>
      </c>
      <c r="C2" s="25"/>
      <c r="D2" s="26"/>
      <c r="E2" s="26"/>
      <c r="F2" s="26"/>
      <c r="G2" s="26"/>
      <c r="H2" s="27"/>
    </row>
    <row r="3" spans="1:8" x14ac:dyDescent="0.3">
      <c r="A3" s="22"/>
      <c r="C3" s="25"/>
      <c r="D3" s="26"/>
      <c r="E3" s="26"/>
      <c r="F3" s="26"/>
      <c r="G3" s="26"/>
      <c r="H3" s="27"/>
    </row>
    <row r="4" spans="1:8" ht="16.5" thickBot="1" x14ac:dyDescent="0.35">
      <c r="A4" s="28" t="s">
        <v>32</v>
      </c>
      <c r="B4" s="29" t="s">
        <v>33</v>
      </c>
      <c r="C4" s="30"/>
      <c r="D4" s="31"/>
      <c r="E4" s="31"/>
      <c r="F4" s="31"/>
      <c r="G4" s="31"/>
      <c r="H4" s="27"/>
    </row>
    <row r="5" spans="1:8" ht="15" x14ac:dyDescent="0.25">
      <c r="A5" s="32" t="s">
        <v>34</v>
      </c>
      <c r="B5" s="33"/>
      <c r="C5" s="34">
        <v>44012</v>
      </c>
      <c r="D5" s="35">
        <v>43921</v>
      </c>
      <c r="E5" s="35">
        <v>43830</v>
      </c>
      <c r="F5" s="35">
        <v>43738</v>
      </c>
      <c r="G5" s="36">
        <v>43646</v>
      </c>
    </row>
    <row r="6" spans="1:8" ht="15" x14ac:dyDescent="0.25">
      <c r="A6" s="37"/>
      <c r="B6" s="38" t="s">
        <v>35</v>
      </c>
      <c r="C6" s="39"/>
      <c r="D6" s="39"/>
      <c r="E6" s="39"/>
      <c r="F6" s="39"/>
      <c r="G6" s="40"/>
    </row>
    <row r="7" spans="1:8" ht="15" x14ac:dyDescent="0.25">
      <c r="A7" s="41"/>
      <c r="B7" s="42" t="s">
        <v>36</v>
      </c>
      <c r="C7" s="39"/>
      <c r="D7" s="39"/>
      <c r="E7" s="39"/>
      <c r="F7" s="39"/>
      <c r="G7" s="40"/>
    </row>
    <row r="8" spans="1:8" ht="15" x14ac:dyDescent="0.25">
      <c r="A8" s="43">
        <v>1</v>
      </c>
      <c r="B8" s="44" t="s">
        <v>37</v>
      </c>
      <c r="C8" s="45">
        <v>96484633.270000085</v>
      </c>
      <c r="D8" s="46">
        <v>97812466.859999955</v>
      </c>
      <c r="E8" s="46">
        <v>116131509.71000022</v>
      </c>
      <c r="F8" s="46">
        <v>116068649.19000015</v>
      </c>
      <c r="G8" s="47">
        <v>108722461.78999999</v>
      </c>
    </row>
    <row r="9" spans="1:8" ht="15" x14ac:dyDescent="0.25">
      <c r="A9" s="43">
        <v>2</v>
      </c>
      <c r="B9" s="44" t="s">
        <v>38</v>
      </c>
      <c r="C9" s="45">
        <v>96484633.270000085</v>
      </c>
      <c r="D9" s="46">
        <v>97812466.859999955</v>
      </c>
      <c r="E9" s="46">
        <v>116131509.71000022</v>
      </c>
      <c r="F9" s="46">
        <v>116068649.19000015</v>
      </c>
      <c r="G9" s="47">
        <v>108722461.78999999</v>
      </c>
    </row>
    <row r="10" spans="1:8" ht="15" x14ac:dyDescent="0.25">
      <c r="A10" s="43">
        <v>3</v>
      </c>
      <c r="B10" s="44" t="s">
        <v>39</v>
      </c>
      <c r="C10" s="45">
        <v>152741011.19189069</v>
      </c>
      <c r="D10" s="46">
        <v>163125145.89576554</v>
      </c>
      <c r="E10" s="46">
        <v>172988560.74368143</v>
      </c>
      <c r="F10" s="46">
        <v>177356900.82311577</v>
      </c>
      <c r="G10" s="47">
        <v>167351193.26255161</v>
      </c>
    </row>
    <row r="11" spans="1:8" ht="15" x14ac:dyDescent="0.25">
      <c r="A11" s="48"/>
      <c r="B11" s="38" t="s">
        <v>40</v>
      </c>
      <c r="C11" s="49"/>
      <c r="D11" s="49"/>
      <c r="E11" s="49"/>
      <c r="F11" s="49"/>
      <c r="G11" s="50"/>
    </row>
    <row r="12" spans="1:8" ht="15" customHeight="1" x14ac:dyDescent="0.25">
      <c r="A12" s="43">
        <v>4</v>
      </c>
      <c r="B12" s="44" t="s">
        <v>41</v>
      </c>
      <c r="C12" s="51">
        <v>945036348.83999848</v>
      </c>
      <c r="D12" s="46">
        <v>962318943.62999654</v>
      </c>
      <c r="E12" s="52">
        <v>898692525.95324779</v>
      </c>
      <c r="F12" s="52">
        <v>940885173.26799881</v>
      </c>
      <c r="G12" s="53">
        <v>932602567.52287805</v>
      </c>
    </row>
    <row r="13" spans="1:8" ht="15" x14ac:dyDescent="0.25">
      <c r="A13" s="48"/>
      <c r="B13" s="38" t="s">
        <v>42</v>
      </c>
      <c r="C13" s="39"/>
      <c r="D13" s="39"/>
      <c r="E13" s="39"/>
      <c r="F13" s="39"/>
      <c r="G13" s="40"/>
    </row>
    <row r="14" spans="1:8" s="20" customFormat="1" ht="15" x14ac:dyDescent="0.25">
      <c r="A14" s="43"/>
      <c r="B14" s="42" t="s">
        <v>43</v>
      </c>
      <c r="C14" s="39"/>
      <c r="D14" s="39"/>
      <c r="E14" s="39"/>
      <c r="F14" s="39"/>
      <c r="G14" s="40"/>
    </row>
    <row r="15" spans="1:8" ht="15" x14ac:dyDescent="0.25">
      <c r="A15" s="54">
        <v>5</v>
      </c>
      <c r="B15" s="44" t="str">
        <f>"Common equity Tier 1 ratio &gt;="&amp;ROUND('9.1. Capital Requirements'!C19*100,2)&amp;"%"</f>
        <v>Common equity Tier 1 ratio &gt;=5.61%</v>
      </c>
      <c r="C15" s="55">
        <v>0.10209621395878778</v>
      </c>
      <c r="D15" s="56">
        <v>0.10164246220804733</v>
      </c>
      <c r="E15" s="56">
        <v>0.12922273898608305</v>
      </c>
      <c r="F15" s="56">
        <v>0.12336112045092193</v>
      </c>
      <c r="G15" s="57">
        <v>0.1165796294972487</v>
      </c>
    </row>
    <row r="16" spans="1:8" ht="15" customHeight="1" x14ac:dyDescent="0.25">
      <c r="A16" s="54">
        <v>6</v>
      </c>
      <c r="B16" s="44" t="str">
        <f>"Tier 1 ratio &gt;="&amp;ROUND('9.1. Capital Requirements'!C20*100,2)&amp;"%"</f>
        <v>Tier 1 ratio &gt;=7.48%</v>
      </c>
      <c r="C16" s="55">
        <v>0.10209621395878778</v>
      </c>
      <c r="D16" s="56">
        <v>0.10164246220804733</v>
      </c>
      <c r="E16" s="56">
        <v>0.12922273898608305</v>
      </c>
      <c r="F16" s="56">
        <v>0.12336112045092193</v>
      </c>
      <c r="G16" s="57">
        <v>0.1165796294972487</v>
      </c>
    </row>
    <row r="17" spans="1:7" ht="15" x14ac:dyDescent="0.25">
      <c r="A17" s="54">
        <v>7</v>
      </c>
      <c r="B17" s="44" t="str">
        <f>"Total Regulatory Capital ratio &gt;="&amp;ROUND('9.1. Capital Requirements'!C21*100,2)&amp;"%"</f>
        <v>Total Regulatory Capital ratio &gt;=12.74%</v>
      </c>
      <c r="C17" s="55">
        <v>0.1616244828882776</v>
      </c>
      <c r="D17" s="56">
        <v>0.16951255815502866</v>
      </c>
      <c r="E17" s="56">
        <v>0.19248915034671238</v>
      </c>
      <c r="F17" s="56">
        <v>0.18850004853099964</v>
      </c>
      <c r="G17" s="57">
        <v>0.17944534905909557</v>
      </c>
    </row>
    <row r="18" spans="1:7" ht="15" x14ac:dyDescent="0.25">
      <c r="A18" s="48"/>
      <c r="B18" s="58" t="s">
        <v>44</v>
      </c>
      <c r="C18" s="59"/>
      <c r="D18" s="59"/>
      <c r="E18" s="59"/>
      <c r="F18" s="59"/>
      <c r="G18" s="60"/>
    </row>
    <row r="19" spans="1:7" ht="15" customHeight="1" x14ac:dyDescent="0.25">
      <c r="A19" s="61">
        <v>8</v>
      </c>
      <c r="B19" s="44" t="s">
        <v>45</v>
      </c>
      <c r="C19" s="62">
        <v>7.8709926699469496E-2</v>
      </c>
      <c r="D19" s="63">
        <v>8.034303039887182E-2</v>
      </c>
      <c r="E19" s="63">
        <v>8.0578701357911842E-2</v>
      </c>
      <c r="F19" s="63">
        <v>7.9769621602389582E-2</v>
      </c>
      <c r="G19" s="64">
        <v>8.0340333687152543E-2</v>
      </c>
    </row>
    <row r="20" spans="1:7" ht="15" x14ac:dyDescent="0.25">
      <c r="A20" s="61">
        <v>9</v>
      </c>
      <c r="B20" s="44" t="s">
        <v>46</v>
      </c>
      <c r="C20" s="62">
        <v>4.0629144363182053E-2</v>
      </c>
      <c r="D20" s="63">
        <v>3.8436220271917412E-2</v>
      </c>
      <c r="E20" s="63">
        <v>3.749526755884524E-2</v>
      </c>
      <c r="F20" s="63">
        <v>3.7240627187445391E-2</v>
      </c>
      <c r="G20" s="64">
        <v>3.6961994849379273E-2</v>
      </c>
    </row>
    <row r="21" spans="1:7" ht="15" x14ac:dyDescent="0.25">
      <c r="A21" s="61">
        <v>10</v>
      </c>
      <c r="B21" s="44" t="s">
        <v>47</v>
      </c>
      <c r="C21" s="62">
        <v>1.8913243583104072E-2</v>
      </c>
      <c r="D21" s="63">
        <v>2.7618733665792504E-2</v>
      </c>
      <c r="E21" s="63">
        <v>2.0789249561113922E-2</v>
      </c>
      <c r="F21" s="63">
        <v>2.2986983096665574E-2</v>
      </c>
      <c r="G21" s="64">
        <v>2.4683889073176663E-2</v>
      </c>
    </row>
    <row r="22" spans="1:7" ht="15" x14ac:dyDescent="0.25">
      <c r="A22" s="61">
        <v>11</v>
      </c>
      <c r="B22" s="44" t="s">
        <v>48</v>
      </c>
      <c r="C22" s="62">
        <v>3.8080782336287457E-2</v>
      </c>
      <c r="D22" s="63">
        <v>4.1906810126954401E-2</v>
      </c>
      <c r="E22" s="63">
        <v>4.3083433799066602E-2</v>
      </c>
      <c r="F22" s="63">
        <v>4.2528994414944191E-2</v>
      </c>
      <c r="G22" s="64">
        <v>4.337833883777327E-2</v>
      </c>
    </row>
    <row r="23" spans="1:7" ht="15" x14ac:dyDescent="0.25">
      <c r="A23" s="61">
        <v>12</v>
      </c>
      <c r="B23" s="44" t="s">
        <v>49</v>
      </c>
      <c r="C23" s="62">
        <v>-3.6937743299127128E-2</v>
      </c>
      <c r="D23" s="63">
        <v>-7.1564399565378273E-2</v>
      </c>
      <c r="E23" s="63">
        <v>2.0356380179567975E-2</v>
      </c>
      <c r="F23" s="63">
        <v>2.7524169086467456E-2</v>
      </c>
      <c r="G23" s="64">
        <v>2.6662636497584595E-2</v>
      </c>
    </row>
    <row r="24" spans="1:7" ht="15" x14ac:dyDescent="0.25">
      <c r="A24" s="61">
        <v>13</v>
      </c>
      <c r="B24" s="44" t="s">
        <v>50</v>
      </c>
      <c r="C24" s="62">
        <v>-0.30087678771847082</v>
      </c>
      <c r="D24" s="63">
        <v>-0.5488843340084143</v>
      </c>
      <c r="E24" s="63">
        <v>0.14963020201970725</v>
      </c>
      <c r="F24" s="63">
        <v>0.20338505791313632</v>
      </c>
      <c r="G24" s="64">
        <v>0.19556363438395086</v>
      </c>
    </row>
    <row r="25" spans="1:7" ht="15" x14ac:dyDescent="0.25">
      <c r="A25" s="48"/>
      <c r="B25" s="58" t="s">
        <v>51</v>
      </c>
      <c r="C25" s="59"/>
      <c r="D25" s="59"/>
      <c r="E25" s="59"/>
      <c r="F25" s="59"/>
      <c r="G25" s="60"/>
    </row>
    <row r="26" spans="1:7" ht="15" x14ac:dyDescent="0.25">
      <c r="A26" s="61">
        <v>14</v>
      </c>
      <c r="B26" s="44" t="s">
        <v>52</v>
      </c>
      <c r="C26" s="62">
        <v>6.7659101278442199E-2</v>
      </c>
      <c r="D26" s="63">
        <v>4.9162047653363898E-2</v>
      </c>
      <c r="E26" s="63">
        <v>5.5045923603628713E-2</v>
      </c>
      <c r="F26" s="63">
        <v>6.6048174051329664E-2</v>
      </c>
      <c r="G26" s="64">
        <v>7.1731810397726734E-2</v>
      </c>
    </row>
    <row r="27" spans="1:7" ht="15" customHeight="1" x14ac:dyDescent="0.25">
      <c r="A27" s="61">
        <v>15</v>
      </c>
      <c r="B27" s="44" t="s">
        <v>53</v>
      </c>
      <c r="C27" s="62">
        <v>8.2790658124955036E-2</v>
      </c>
      <c r="D27" s="63">
        <v>7.956774948323736E-2</v>
      </c>
      <c r="E27" s="63">
        <v>4.8819297340186446E-2</v>
      </c>
      <c r="F27" s="63">
        <v>5.3588114360708643E-2</v>
      </c>
      <c r="G27" s="64">
        <v>5.4779290588043435E-2</v>
      </c>
    </row>
    <row r="28" spans="1:7" ht="15" x14ac:dyDescent="0.25">
      <c r="A28" s="61">
        <v>16</v>
      </c>
      <c r="B28" s="44" t="s">
        <v>54</v>
      </c>
      <c r="C28" s="62">
        <v>0.62438918539829058</v>
      </c>
      <c r="D28" s="63">
        <v>0.6482525004346954</v>
      </c>
      <c r="E28" s="63">
        <v>0.62599737248936949</v>
      </c>
      <c r="F28" s="63">
        <v>0.61951596488861727</v>
      </c>
      <c r="G28" s="64">
        <v>0.63200081160158073</v>
      </c>
    </row>
    <row r="29" spans="1:7" ht="15" customHeight="1" x14ac:dyDescent="0.25">
      <c r="A29" s="61">
        <v>17</v>
      </c>
      <c r="B29" s="44" t="s">
        <v>55</v>
      </c>
      <c r="C29" s="62">
        <v>0.59609508494074537</v>
      </c>
      <c r="D29" s="63">
        <v>0.64472448882797606</v>
      </c>
      <c r="E29" s="63">
        <v>0.59386909246356578</v>
      </c>
      <c r="F29" s="63">
        <v>0.60265463022071764</v>
      </c>
      <c r="G29" s="64">
        <v>0.61064170449843569</v>
      </c>
    </row>
    <row r="30" spans="1:7" ht="15" x14ac:dyDescent="0.25">
      <c r="A30" s="61">
        <v>18</v>
      </c>
      <c r="B30" s="44" t="s">
        <v>56</v>
      </c>
      <c r="C30" s="62">
        <v>6.1634440740268526E-2</v>
      </c>
      <c r="D30" s="63">
        <v>6.015333062860076E-2</v>
      </c>
      <c r="E30" s="63">
        <v>0.10821067248692923</v>
      </c>
      <c r="F30" s="63">
        <v>4.1432872819423094E-2</v>
      </c>
      <c r="G30" s="64">
        <v>6.2110272296294129E-2</v>
      </c>
    </row>
    <row r="31" spans="1:7" ht="15" customHeight="1" x14ac:dyDescent="0.25">
      <c r="A31" s="48"/>
      <c r="B31" s="58" t="s">
        <v>57</v>
      </c>
      <c r="C31" s="59"/>
      <c r="D31" s="59"/>
      <c r="E31" s="59"/>
      <c r="F31" s="59"/>
      <c r="G31" s="60"/>
    </row>
    <row r="32" spans="1:7" ht="15" customHeight="1" x14ac:dyDescent="0.25">
      <c r="A32" s="61">
        <v>19</v>
      </c>
      <c r="B32" s="44" t="s">
        <v>58</v>
      </c>
      <c r="C32" s="62">
        <v>0.18299446219469395</v>
      </c>
      <c r="D32" s="62">
        <v>0.21021307091457325</v>
      </c>
      <c r="E32" s="62">
        <v>0.21476437006349638</v>
      </c>
      <c r="F32" s="62">
        <v>0.2565089112805527</v>
      </c>
      <c r="G32" s="65">
        <v>0.20561885131614835</v>
      </c>
    </row>
    <row r="33" spans="1:7" ht="15" customHeight="1" x14ac:dyDescent="0.25">
      <c r="A33" s="61">
        <v>20</v>
      </c>
      <c r="B33" s="44" t="s">
        <v>59</v>
      </c>
      <c r="C33" s="62">
        <v>0.65831119374528912</v>
      </c>
      <c r="D33" s="62">
        <v>0.70946902796697819</v>
      </c>
      <c r="E33" s="62">
        <v>0.68573030123378609</v>
      </c>
      <c r="F33" s="62">
        <v>0.68673931725124704</v>
      </c>
      <c r="G33" s="65">
        <v>0.64107227678722867</v>
      </c>
    </row>
    <row r="34" spans="1:7" ht="15" customHeight="1" x14ac:dyDescent="0.25">
      <c r="A34" s="61">
        <v>21</v>
      </c>
      <c r="B34" s="44" t="s">
        <v>60</v>
      </c>
      <c r="C34" s="62">
        <v>0.32702628850072507</v>
      </c>
      <c r="D34" s="62">
        <v>0.33228683874315895</v>
      </c>
      <c r="E34" s="62">
        <v>0.34763228668274182</v>
      </c>
      <c r="F34" s="62">
        <v>0.35868073898671504</v>
      </c>
      <c r="G34" s="65">
        <v>0.40162022029654859</v>
      </c>
    </row>
    <row r="35" spans="1:7" ht="15" customHeight="1" x14ac:dyDescent="0.25">
      <c r="A35" s="66"/>
      <c r="B35" s="58" t="s">
        <v>61</v>
      </c>
      <c r="C35" s="39"/>
      <c r="D35" s="39"/>
      <c r="E35" s="39"/>
      <c r="F35" s="39"/>
      <c r="G35" s="40"/>
    </row>
    <row r="36" spans="1:7" ht="15" x14ac:dyDescent="0.25">
      <c r="A36" s="61">
        <v>22</v>
      </c>
      <c r="B36" s="44" t="s">
        <v>62</v>
      </c>
      <c r="C36" s="67">
        <v>220354395.05208892</v>
      </c>
      <c r="D36" s="67">
        <v>233178657.76290429</v>
      </c>
      <c r="E36" s="67">
        <v>252298139.22514838</v>
      </c>
      <c r="F36" s="67">
        <v>227311185.48313966</v>
      </c>
      <c r="G36" s="68">
        <v>175731209.26347753</v>
      </c>
    </row>
    <row r="37" spans="1:7" ht="15" customHeight="1" x14ac:dyDescent="0.25">
      <c r="A37" s="61">
        <v>23</v>
      </c>
      <c r="B37" s="44" t="s">
        <v>63</v>
      </c>
      <c r="C37" s="67">
        <v>160867671.24180427</v>
      </c>
      <c r="D37" s="69">
        <v>156134617.9647122</v>
      </c>
      <c r="E37" s="69">
        <v>158182813.90794298</v>
      </c>
      <c r="F37" s="69">
        <v>171809199.87072283</v>
      </c>
      <c r="G37" s="70">
        <v>157540760.34728163</v>
      </c>
    </row>
    <row r="38" spans="1:7" thickBot="1" x14ac:dyDescent="0.3">
      <c r="A38" s="71">
        <v>24</v>
      </c>
      <c r="B38" s="72" t="s">
        <v>64</v>
      </c>
      <c r="C38" s="73">
        <v>1.3697866908315508</v>
      </c>
      <c r="D38" s="73">
        <v>1.4934462376281263</v>
      </c>
      <c r="E38" s="73">
        <v>1.5949781963796479</v>
      </c>
      <c r="F38" s="73">
        <v>1.3230443169177151</v>
      </c>
      <c r="G38" s="74">
        <v>1.1154650318818888</v>
      </c>
    </row>
    <row r="39" spans="1:7" x14ac:dyDescent="0.3">
      <c r="A39" s="75"/>
    </row>
    <row r="40" spans="1:7" ht="39.75" x14ac:dyDescent="0.3">
      <c r="B40" s="77" t="s">
        <v>65</v>
      </c>
    </row>
    <row r="41" spans="1:7" ht="52.5" x14ac:dyDescent="0.3">
      <c r="B41" s="77" t="s">
        <v>66</v>
      </c>
    </row>
  </sheetData>
  <pageMargins left="0.7" right="0.7" top="0.75" bottom="0.75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O43"/>
  <sheetViews>
    <sheetView zoomScaleNormal="100" workbookViewId="0">
      <pane xSplit="1" ySplit="5" topLeftCell="B44" activePane="bottomRight" state="frozen"/>
      <selection activeCell="D13" sqref="D13"/>
      <selection pane="topRight" activeCell="D13" sqref="D13"/>
      <selection pane="bottomLeft" activeCell="D13" sqref="D13"/>
      <selection pane="bottomRight" activeCell="D13" sqref="D13"/>
    </sheetView>
  </sheetViews>
  <sheetFormatPr defaultColWidth="9.140625" defaultRowHeight="14.25" x14ac:dyDescent="0.2"/>
  <cols>
    <col min="1" max="1" width="9.5703125" style="79" bestFit="1" customWidth="1"/>
    <col min="2" max="2" width="55.140625" style="79" bestFit="1" customWidth="1"/>
    <col min="3" max="3" width="11.7109375" style="79" customWidth="1"/>
    <col min="4" max="4" width="13.28515625" style="79" customWidth="1"/>
    <col min="5" max="5" width="14.5703125" style="79" customWidth="1"/>
    <col min="6" max="6" width="11.7109375" style="79" customWidth="1"/>
    <col min="7" max="7" width="13.7109375" style="79" customWidth="1"/>
    <col min="8" max="8" width="14.5703125" style="79" customWidth="1"/>
    <col min="9" max="16384" width="9.140625" style="80"/>
  </cols>
  <sheetData>
    <row r="1" spans="1:15" x14ac:dyDescent="0.2">
      <c r="A1" s="78" t="s">
        <v>30</v>
      </c>
      <c r="B1" s="23" t="str">
        <f>Info!C2</f>
        <v>Terabank</v>
      </c>
    </row>
    <row r="2" spans="1:15" x14ac:dyDescent="0.2">
      <c r="A2" s="78" t="s">
        <v>31</v>
      </c>
      <c r="B2" s="24">
        <v>44012</v>
      </c>
    </row>
    <row r="3" spans="1:15" x14ac:dyDescent="0.2">
      <c r="A3" s="78"/>
    </row>
    <row r="4" spans="1:15" ht="15" thickBot="1" x14ac:dyDescent="0.25">
      <c r="A4" s="81" t="s">
        <v>67</v>
      </c>
      <c r="B4" s="82" t="s">
        <v>68</v>
      </c>
      <c r="C4" s="81"/>
      <c r="D4" s="83"/>
      <c r="E4" s="83"/>
      <c r="F4" s="84"/>
      <c r="G4" s="84"/>
      <c r="H4" s="85" t="s">
        <v>69</v>
      </c>
    </row>
    <row r="5" spans="1:15" x14ac:dyDescent="0.2">
      <c r="A5" s="86"/>
      <c r="B5" s="87"/>
      <c r="C5" s="88" t="s">
        <v>70</v>
      </c>
      <c r="D5" s="89"/>
      <c r="E5" s="90"/>
      <c r="F5" s="88" t="s">
        <v>71</v>
      </c>
      <c r="G5" s="89"/>
      <c r="H5" s="91"/>
    </row>
    <row r="6" spans="1:15" x14ac:dyDescent="0.2">
      <c r="A6" s="92" t="s">
        <v>34</v>
      </c>
      <c r="B6" s="93" t="s">
        <v>72</v>
      </c>
      <c r="C6" s="94" t="s">
        <v>73</v>
      </c>
      <c r="D6" s="94" t="s">
        <v>74</v>
      </c>
      <c r="E6" s="94" t="s">
        <v>75</v>
      </c>
      <c r="F6" s="94" t="s">
        <v>73</v>
      </c>
      <c r="G6" s="94" t="s">
        <v>74</v>
      </c>
      <c r="H6" s="95" t="s">
        <v>75</v>
      </c>
    </row>
    <row r="7" spans="1:15" x14ac:dyDescent="0.2">
      <c r="A7" s="92">
        <v>1</v>
      </c>
      <c r="B7" s="96" t="s">
        <v>76</v>
      </c>
      <c r="C7" s="97">
        <v>15585826.769999998</v>
      </c>
      <c r="D7" s="97">
        <v>18397466.18</v>
      </c>
      <c r="E7" s="98">
        <f>C7+D7</f>
        <v>33983292.949999996</v>
      </c>
      <c r="F7" s="99">
        <v>14818930.970000001</v>
      </c>
      <c r="G7" s="100">
        <v>16417443.849999998</v>
      </c>
      <c r="H7" s="101">
        <f>F7+G7</f>
        <v>31236374.82</v>
      </c>
      <c r="I7" s="102"/>
      <c r="J7" s="102"/>
      <c r="K7" s="102"/>
      <c r="L7" s="102"/>
      <c r="M7" s="102"/>
      <c r="N7" s="102"/>
      <c r="O7" s="102"/>
    </row>
    <row r="8" spans="1:15" x14ac:dyDescent="0.2">
      <c r="A8" s="92">
        <v>2</v>
      </c>
      <c r="B8" s="96" t="s">
        <v>77</v>
      </c>
      <c r="C8" s="97">
        <v>8376061.2599999998</v>
      </c>
      <c r="D8" s="97">
        <v>117018790.76000001</v>
      </c>
      <c r="E8" s="98">
        <f t="shared" ref="E8:E19" si="0">C8+D8</f>
        <v>125394852.02000001</v>
      </c>
      <c r="F8" s="99">
        <v>13918415.35</v>
      </c>
      <c r="G8" s="100">
        <v>141233557.68000001</v>
      </c>
      <c r="H8" s="101">
        <f t="shared" ref="H8:H40" si="1">F8+G8</f>
        <v>155151973.03</v>
      </c>
      <c r="I8" s="102"/>
      <c r="J8" s="102"/>
      <c r="K8" s="102"/>
      <c r="L8" s="102"/>
      <c r="M8" s="102"/>
      <c r="N8" s="102"/>
      <c r="O8" s="102"/>
    </row>
    <row r="9" spans="1:15" x14ac:dyDescent="0.2">
      <c r="A9" s="92">
        <v>3</v>
      </c>
      <c r="B9" s="96" t="s">
        <v>78</v>
      </c>
      <c r="C9" s="97">
        <v>152396.12</v>
      </c>
      <c r="D9" s="97">
        <v>29328889.02</v>
      </c>
      <c r="E9" s="98">
        <f t="shared" si="0"/>
        <v>29481285.140000001</v>
      </c>
      <c r="F9" s="99">
        <v>150595.77000000002</v>
      </c>
      <c r="G9" s="100">
        <v>10557084.629999999</v>
      </c>
      <c r="H9" s="101">
        <f t="shared" si="1"/>
        <v>10707680.399999999</v>
      </c>
      <c r="I9" s="102"/>
      <c r="J9" s="102"/>
      <c r="K9" s="102"/>
      <c r="L9" s="102"/>
      <c r="M9" s="102"/>
      <c r="N9" s="102"/>
      <c r="O9" s="102"/>
    </row>
    <row r="10" spans="1:15" x14ac:dyDescent="0.2">
      <c r="A10" s="92">
        <v>4</v>
      </c>
      <c r="B10" s="96" t="s">
        <v>79</v>
      </c>
      <c r="C10" s="97">
        <v>0</v>
      </c>
      <c r="D10" s="97">
        <v>0</v>
      </c>
      <c r="E10" s="98">
        <f t="shared" si="0"/>
        <v>0</v>
      </c>
      <c r="F10" s="99">
        <v>0</v>
      </c>
      <c r="G10" s="100">
        <v>0</v>
      </c>
      <c r="H10" s="101">
        <f t="shared" si="1"/>
        <v>0</v>
      </c>
      <c r="I10" s="102"/>
      <c r="J10" s="102"/>
      <c r="K10" s="102"/>
      <c r="L10" s="102"/>
      <c r="M10" s="102"/>
      <c r="N10" s="102"/>
      <c r="O10" s="102"/>
    </row>
    <row r="11" spans="1:15" x14ac:dyDescent="0.2">
      <c r="A11" s="92">
        <v>5</v>
      </c>
      <c r="B11" s="96" t="s">
        <v>80</v>
      </c>
      <c r="C11" s="97">
        <v>81275060.280000001</v>
      </c>
      <c r="D11" s="97">
        <v>0</v>
      </c>
      <c r="E11" s="98">
        <f t="shared" si="0"/>
        <v>81275060.280000001</v>
      </c>
      <c r="F11" s="99">
        <v>53385588.170000002</v>
      </c>
      <c r="G11" s="100">
        <v>0</v>
      </c>
      <c r="H11" s="101">
        <f t="shared" si="1"/>
        <v>53385588.170000002</v>
      </c>
      <c r="I11" s="102"/>
      <c r="J11" s="102"/>
      <c r="K11" s="102"/>
      <c r="L11" s="102"/>
      <c r="M11" s="102"/>
      <c r="N11" s="102"/>
      <c r="O11" s="102"/>
    </row>
    <row r="12" spans="1:15" x14ac:dyDescent="0.2">
      <c r="A12" s="92">
        <v>6.1</v>
      </c>
      <c r="B12" s="103" t="s">
        <v>81</v>
      </c>
      <c r="C12" s="97">
        <v>307900128.88999701</v>
      </c>
      <c r="D12" s="97">
        <v>511831670.41000038</v>
      </c>
      <c r="E12" s="98">
        <f t="shared" si="0"/>
        <v>819731799.29999733</v>
      </c>
      <c r="F12" s="99">
        <v>272327140.15999651</v>
      </c>
      <c r="G12" s="100">
        <v>467693894.51999819</v>
      </c>
      <c r="H12" s="101">
        <f t="shared" si="1"/>
        <v>740021034.6799947</v>
      </c>
      <c r="I12" s="102"/>
      <c r="J12" s="102"/>
      <c r="K12" s="102"/>
      <c r="L12" s="102"/>
      <c r="M12" s="102"/>
      <c r="N12" s="102"/>
      <c r="O12" s="102"/>
    </row>
    <row r="13" spans="1:15" x14ac:dyDescent="0.2">
      <c r="A13" s="92">
        <v>6.2</v>
      </c>
      <c r="B13" s="103" t="s">
        <v>82</v>
      </c>
      <c r="C13" s="97">
        <v>-35783908.42000033</v>
      </c>
      <c r="D13" s="97">
        <v>-32082226.730000004</v>
      </c>
      <c r="E13" s="98">
        <f t="shared" si="0"/>
        <v>-67866135.150000334</v>
      </c>
      <c r="F13" s="99">
        <v>-18226642.239996769</v>
      </c>
      <c r="G13" s="100">
        <v>-22311185.060003228</v>
      </c>
      <c r="H13" s="101">
        <f t="shared" si="1"/>
        <v>-40537827.299999997</v>
      </c>
      <c r="I13" s="102"/>
      <c r="J13" s="102"/>
      <c r="K13" s="102"/>
      <c r="L13" s="102"/>
      <c r="M13" s="102"/>
      <c r="N13" s="102"/>
      <c r="O13" s="102"/>
    </row>
    <row r="14" spans="1:15" x14ac:dyDescent="0.2">
      <c r="A14" s="92">
        <v>6</v>
      </c>
      <c r="B14" s="96" t="s">
        <v>83</v>
      </c>
      <c r="C14" s="98">
        <f>C12+C13</f>
        <v>272116220.46999669</v>
      </c>
      <c r="D14" s="98">
        <f>D12+D13</f>
        <v>479749443.68000036</v>
      </c>
      <c r="E14" s="98">
        <f t="shared" si="0"/>
        <v>751865664.149997</v>
      </c>
      <c r="F14" s="98">
        <f>F12+F13</f>
        <v>254100497.91999975</v>
      </c>
      <c r="G14" s="98">
        <f>G12+G13</f>
        <v>445382709.45999497</v>
      </c>
      <c r="H14" s="101">
        <f t="shared" si="1"/>
        <v>699483207.37999475</v>
      </c>
      <c r="I14" s="102"/>
      <c r="J14" s="102"/>
      <c r="K14" s="102"/>
      <c r="L14" s="102"/>
      <c r="M14" s="102"/>
      <c r="N14" s="102"/>
      <c r="O14" s="102"/>
    </row>
    <row r="15" spans="1:15" x14ac:dyDescent="0.2">
      <c r="A15" s="92">
        <v>7</v>
      </c>
      <c r="B15" s="96" t="s">
        <v>84</v>
      </c>
      <c r="C15" s="97">
        <v>8026304.5099999867</v>
      </c>
      <c r="D15" s="97">
        <v>7461795.9300000081</v>
      </c>
      <c r="E15" s="98">
        <f t="shared" si="0"/>
        <v>15488100.439999994</v>
      </c>
      <c r="F15" s="99">
        <v>3934054.2299999883</v>
      </c>
      <c r="G15" s="100">
        <v>3728760.4900000007</v>
      </c>
      <c r="H15" s="101">
        <f t="shared" si="1"/>
        <v>7662814.7199999895</v>
      </c>
      <c r="I15" s="102"/>
      <c r="J15" s="102"/>
      <c r="K15" s="102"/>
      <c r="L15" s="102"/>
      <c r="M15" s="102"/>
      <c r="N15" s="102"/>
      <c r="O15" s="102"/>
    </row>
    <row r="16" spans="1:15" x14ac:dyDescent="0.2">
      <c r="A16" s="92">
        <v>8</v>
      </c>
      <c r="B16" s="96" t="s">
        <v>85</v>
      </c>
      <c r="C16" s="97">
        <v>2067124.8100000024</v>
      </c>
      <c r="D16" s="97">
        <v>0</v>
      </c>
      <c r="E16" s="98">
        <f t="shared" si="0"/>
        <v>2067124.8100000024</v>
      </c>
      <c r="F16" s="99">
        <v>726177.34000000043</v>
      </c>
      <c r="G16" s="100">
        <v>0</v>
      </c>
      <c r="H16" s="101">
        <f t="shared" si="1"/>
        <v>726177.34000000043</v>
      </c>
      <c r="I16" s="102"/>
      <c r="J16" s="102"/>
      <c r="K16" s="102"/>
      <c r="L16" s="102"/>
      <c r="M16" s="102"/>
      <c r="N16" s="102"/>
      <c r="O16" s="102"/>
    </row>
    <row r="17" spans="1:15" x14ac:dyDescent="0.2">
      <c r="A17" s="92">
        <v>9</v>
      </c>
      <c r="B17" s="96" t="s">
        <v>86</v>
      </c>
      <c r="C17" s="97">
        <v>0</v>
      </c>
      <c r="D17" s="97">
        <v>0</v>
      </c>
      <c r="E17" s="98">
        <f t="shared" si="0"/>
        <v>0</v>
      </c>
      <c r="F17" s="99">
        <v>0</v>
      </c>
      <c r="G17" s="100">
        <v>0</v>
      </c>
      <c r="H17" s="101">
        <f t="shared" si="1"/>
        <v>0</v>
      </c>
      <c r="I17" s="102"/>
      <c r="J17" s="102"/>
      <c r="K17" s="102"/>
      <c r="L17" s="102"/>
      <c r="M17" s="102"/>
      <c r="N17" s="102"/>
      <c r="O17" s="102"/>
    </row>
    <row r="18" spans="1:15" x14ac:dyDescent="0.2">
      <c r="A18" s="92">
        <v>10</v>
      </c>
      <c r="B18" s="96" t="s">
        <v>87</v>
      </c>
      <c r="C18" s="97">
        <v>48255000.220000029</v>
      </c>
      <c r="D18" s="97">
        <v>0</v>
      </c>
      <c r="E18" s="98">
        <f t="shared" si="0"/>
        <v>48255000.220000029</v>
      </c>
      <c r="F18" s="99">
        <v>48106636.73999998</v>
      </c>
      <c r="G18" s="100">
        <v>0</v>
      </c>
      <c r="H18" s="101">
        <f t="shared" si="1"/>
        <v>48106636.73999998</v>
      </c>
      <c r="I18" s="102"/>
      <c r="J18" s="102"/>
      <c r="K18" s="102"/>
      <c r="L18" s="102"/>
      <c r="M18" s="102"/>
      <c r="N18" s="102"/>
      <c r="O18" s="102"/>
    </row>
    <row r="19" spans="1:15" x14ac:dyDescent="0.2">
      <c r="A19" s="92">
        <v>11</v>
      </c>
      <c r="B19" s="96" t="s">
        <v>88</v>
      </c>
      <c r="C19" s="97">
        <v>6380828.8910000008</v>
      </c>
      <c r="D19" s="97">
        <v>707136.83000000007</v>
      </c>
      <c r="E19" s="98">
        <f t="shared" si="0"/>
        <v>7087965.7210000008</v>
      </c>
      <c r="F19" s="99">
        <v>4954508.6459999997</v>
      </c>
      <c r="G19" s="100">
        <v>751492.35000000021</v>
      </c>
      <c r="H19" s="101">
        <f t="shared" si="1"/>
        <v>5706000.9960000003</v>
      </c>
      <c r="I19" s="102"/>
      <c r="J19" s="102"/>
      <c r="K19" s="102"/>
      <c r="L19" s="102"/>
      <c r="M19" s="102"/>
      <c r="N19" s="102"/>
      <c r="O19" s="102"/>
    </row>
    <row r="20" spans="1:15" x14ac:dyDescent="0.2">
      <c r="A20" s="92">
        <v>12</v>
      </c>
      <c r="B20" s="104" t="s">
        <v>89</v>
      </c>
      <c r="C20" s="98">
        <f>SUM(C7:C11)+SUM(C14:C19)</f>
        <v>442234823.33099669</v>
      </c>
      <c r="D20" s="98">
        <f>SUM(D7:D11)+SUM(D14:D19)</f>
        <v>652663522.40000033</v>
      </c>
      <c r="E20" s="98">
        <f>C20+D20</f>
        <v>1094898345.7309971</v>
      </c>
      <c r="F20" s="98">
        <f>SUM(F7:F11)+SUM(F14:F19)</f>
        <v>394095405.13599974</v>
      </c>
      <c r="G20" s="98">
        <f>SUM(G7:G11)+SUM(G14:G19)</f>
        <v>618071048.45999503</v>
      </c>
      <c r="H20" s="101">
        <f t="shared" si="1"/>
        <v>1012166453.5959947</v>
      </c>
      <c r="I20" s="102"/>
      <c r="J20" s="102"/>
      <c r="K20" s="102"/>
      <c r="L20" s="102"/>
      <c r="M20" s="102"/>
      <c r="N20" s="102"/>
      <c r="O20" s="102"/>
    </row>
    <row r="21" spans="1:15" x14ac:dyDescent="0.2">
      <c r="A21" s="92"/>
      <c r="B21" s="93" t="s">
        <v>90</v>
      </c>
      <c r="C21" s="105"/>
      <c r="D21" s="105"/>
      <c r="E21" s="105"/>
      <c r="F21" s="106"/>
      <c r="G21" s="107"/>
      <c r="H21" s="108"/>
      <c r="I21" s="102"/>
      <c r="J21" s="102"/>
      <c r="K21" s="102"/>
      <c r="L21" s="102"/>
      <c r="M21" s="102"/>
      <c r="N21" s="102"/>
      <c r="O21" s="102"/>
    </row>
    <row r="22" spans="1:15" x14ac:dyDescent="0.2">
      <c r="A22" s="92">
        <v>13</v>
      </c>
      <c r="B22" s="96" t="s">
        <v>91</v>
      </c>
      <c r="C22" s="97">
        <v>1238.82</v>
      </c>
      <c r="D22" s="97">
        <v>5917923.6000000006</v>
      </c>
      <c r="E22" s="98">
        <f>C22+D22</f>
        <v>5919162.4200000009</v>
      </c>
      <c r="F22" s="99">
        <v>8542.4599999999991</v>
      </c>
      <c r="G22" s="100">
        <v>5362094.1999999993</v>
      </c>
      <c r="H22" s="101">
        <f t="shared" si="1"/>
        <v>5370636.6599999992</v>
      </c>
      <c r="I22" s="102"/>
      <c r="J22" s="102"/>
      <c r="K22" s="102"/>
      <c r="L22" s="102"/>
      <c r="M22" s="102"/>
      <c r="N22" s="102"/>
      <c r="O22" s="102"/>
    </row>
    <row r="23" spans="1:15" x14ac:dyDescent="0.2">
      <c r="A23" s="92">
        <v>14</v>
      </c>
      <c r="B23" s="96" t="s">
        <v>92</v>
      </c>
      <c r="C23" s="97">
        <v>56144357.500000551</v>
      </c>
      <c r="D23" s="97">
        <v>133193632.23999104</v>
      </c>
      <c r="E23" s="98">
        <f t="shared" ref="E23:E40" si="2">C23+D23</f>
        <v>189337989.73999161</v>
      </c>
      <c r="F23" s="99">
        <v>68593095.99999997</v>
      </c>
      <c r="G23" s="100">
        <v>142320100.92999977</v>
      </c>
      <c r="H23" s="101">
        <f t="shared" si="1"/>
        <v>210913196.92999974</v>
      </c>
      <c r="I23" s="102"/>
      <c r="J23" s="102"/>
      <c r="K23" s="102"/>
      <c r="L23" s="102"/>
      <c r="M23" s="102"/>
      <c r="N23" s="102"/>
      <c r="O23" s="102"/>
    </row>
    <row r="24" spans="1:15" x14ac:dyDescent="0.2">
      <c r="A24" s="92">
        <v>15</v>
      </c>
      <c r="B24" s="96" t="s">
        <v>93</v>
      </c>
      <c r="C24" s="97">
        <v>43927307.899999991</v>
      </c>
      <c r="D24" s="97">
        <v>124795244.65000007</v>
      </c>
      <c r="E24" s="98">
        <f t="shared" si="2"/>
        <v>168722552.55000007</v>
      </c>
      <c r="F24" s="99">
        <v>74558269.719999984</v>
      </c>
      <c r="G24" s="100">
        <v>121035047.41999994</v>
      </c>
      <c r="H24" s="101">
        <f t="shared" si="1"/>
        <v>195593317.13999993</v>
      </c>
      <c r="I24" s="102"/>
      <c r="J24" s="102"/>
      <c r="K24" s="102"/>
      <c r="L24" s="102"/>
      <c r="M24" s="102"/>
      <c r="N24" s="102"/>
      <c r="O24" s="102"/>
    </row>
    <row r="25" spans="1:15" x14ac:dyDescent="0.2">
      <c r="A25" s="92">
        <v>16</v>
      </c>
      <c r="B25" s="96" t="s">
        <v>94</v>
      </c>
      <c r="C25" s="97">
        <v>117866854.80000001</v>
      </c>
      <c r="D25" s="97">
        <v>235055336.56999993</v>
      </c>
      <c r="E25" s="98">
        <f t="shared" si="2"/>
        <v>352922191.36999995</v>
      </c>
      <c r="F25" s="99">
        <v>96205418.079999983</v>
      </c>
      <c r="G25" s="100">
        <v>193506616.5399999</v>
      </c>
      <c r="H25" s="101">
        <f t="shared" si="1"/>
        <v>289712034.61999989</v>
      </c>
      <c r="I25" s="102"/>
      <c r="J25" s="102"/>
      <c r="K25" s="102"/>
      <c r="L25" s="102"/>
      <c r="M25" s="102"/>
      <c r="N25" s="102"/>
      <c r="O25" s="102"/>
    </row>
    <row r="26" spans="1:15" x14ac:dyDescent="0.2">
      <c r="A26" s="92">
        <v>17</v>
      </c>
      <c r="B26" s="96" t="s">
        <v>95</v>
      </c>
      <c r="C26" s="105">
        <v>0</v>
      </c>
      <c r="D26" s="105">
        <v>0</v>
      </c>
      <c r="E26" s="98">
        <f t="shared" si="2"/>
        <v>0</v>
      </c>
      <c r="F26" s="106">
        <v>0</v>
      </c>
      <c r="G26" s="107">
        <v>0</v>
      </c>
      <c r="H26" s="101">
        <f t="shared" si="1"/>
        <v>0</v>
      </c>
      <c r="I26" s="102"/>
      <c r="J26" s="102"/>
      <c r="K26" s="102"/>
      <c r="L26" s="102"/>
      <c r="M26" s="102"/>
      <c r="N26" s="102"/>
      <c r="O26" s="102"/>
    </row>
    <row r="27" spans="1:15" x14ac:dyDescent="0.2">
      <c r="A27" s="92">
        <v>18</v>
      </c>
      <c r="B27" s="96" t="s">
        <v>96</v>
      </c>
      <c r="C27" s="97">
        <v>104343500</v>
      </c>
      <c r="D27" s="97">
        <v>70480804</v>
      </c>
      <c r="E27" s="98">
        <f t="shared" si="2"/>
        <v>174824304</v>
      </c>
      <c r="F27" s="99">
        <v>57949500</v>
      </c>
      <c r="G27" s="100">
        <v>35018080.5</v>
      </c>
      <c r="H27" s="101">
        <f t="shared" si="1"/>
        <v>92967580.5</v>
      </c>
      <c r="I27" s="102"/>
      <c r="J27" s="102"/>
      <c r="K27" s="102"/>
      <c r="L27" s="102"/>
      <c r="M27" s="102"/>
      <c r="N27" s="102"/>
      <c r="O27" s="102"/>
    </row>
    <row r="28" spans="1:15" x14ac:dyDescent="0.2">
      <c r="A28" s="92">
        <v>19</v>
      </c>
      <c r="B28" s="96" t="s">
        <v>97</v>
      </c>
      <c r="C28" s="97">
        <v>2255217.6799999992</v>
      </c>
      <c r="D28" s="97">
        <v>2954145.5299999965</v>
      </c>
      <c r="E28" s="98">
        <f t="shared" si="2"/>
        <v>5209363.2099999953</v>
      </c>
      <c r="F28" s="99">
        <v>9949933.5600000005</v>
      </c>
      <c r="G28" s="100">
        <v>1972479.8399999959</v>
      </c>
      <c r="H28" s="101">
        <f t="shared" si="1"/>
        <v>11922413.399999997</v>
      </c>
      <c r="I28" s="102"/>
      <c r="J28" s="102"/>
      <c r="K28" s="102"/>
      <c r="L28" s="102"/>
      <c r="M28" s="102"/>
      <c r="N28" s="102"/>
      <c r="O28" s="102"/>
    </row>
    <row r="29" spans="1:15" x14ac:dyDescent="0.2">
      <c r="A29" s="92">
        <v>20</v>
      </c>
      <c r="B29" s="96" t="s">
        <v>98</v>
      </c>
      <c r="C29" s="97">
        <v>8650363.3400000017</v>
      </c>
      <c r="D29" s="97">
        <v>11980823.009999998</v>
      </c>
      <c r="E29" s="98">
        <f t="shared" si="2"/>
        <v>20631186.350000001</v>
      </c>
      <c r="F29" s="99">
        <v>8547404.4400000069</v>
      </c>
      <c r="G29" s="100">
        <v>12439277.819999997</v>
      </c>
      <c r="H29" s="101">
        <f t="shared" si="1"/>
        <v>20986682.260000005</v>
      </c>
      <c r="I29" s="102"/>
      <c r="J29" s="102"/>
      <c r="K29" s="102"/>
      <c r="L29" s="102"/>
      <c r="M29" s="102"/>
      <c r="N29" s="102"/>
      <c r="O29" s="102"/>
    </row>
    <row r="30" spans="1:15" x14ac:dyDescent="0.2">
      <c r="A30" s="92">
        <v>21</v>
      </c>
      <c r="B30" s="96" t="s">
        <v>99</v>
      </c>
      <c r="C30" s="97">
        <v>0</v>
      </c>
      <c r="D30" s="97">
        <v>57556912.420000002</v>
      </c>
      <c r="E30" s="98">
        <f t="shared" si="2"/>
        <v>57556912.420000002</v>
      </c>
      <c r="F30" s="99">
        <v>0</v>
      </c>
      <c r="G30" s="100">
        <v>52410904.299999997</v>
      </c>
      <c r="H30" s="101">
        <f t="shared" si="1"/>
        <v>52410904.299999997</v>
      </c>
      <c r="I30" s="102"/>
      <c r="J30" s="102"/>
      <c r="K30" s="102"/>
      <c r="L30" s="102"/>
      <c r="M30" s="102"/>
      <c r="N30" s="102"/>
      <c r="O30" s="102"/>
    </row>
    <row r="31" spans="1:15" x14ac:dyDescent="0.2">
      <c r="A31" s="92">
        <v>22</v>
      </c>
      <c r="B31" s="104" t="s">
        <v>100</v>
      </c>
      <c r="C31" s="98">
        <f>SUM(C22:C30)</f>
        <v>333188840.04000056</v>
      </c>
      <c r="D31" s="98">
        <f>SUM(D22:D30)</f>
        <v>641934822.01999092</v>
      </c>
      <c r="E31" s="98">
        <f>C31+D31</f>
        <v>975123662.05999148</v>
      </c>
      <c r="F31" s="98">
        <f>SUM(F22:F30)</f>
        <v>315812164.25999993</v>
      </c>
      <c r="G31" s="98">
        <f>SUM(G22:G30)</f>
        <v>564064601.54999959</v>
      </c>
      <c r="H31" s="101">
        <f t="shared" si="1"/>
        <v>879876765.80999947</v>
      </c>
      <c r="I31" s="102"/>
      <c r="J31" s="102"/>
      <c r="K31" s="102"/>
      <c r="L31" s="102"/>
      <c r="M31" s="102"/>
      <c r="N31" s="102"/>
      <c r="O31" s="102"/>
    </row>
    <row r="32" spans="1:15" x14ac:dyDescent="0.2">
      <c r="A32" s="92"/>
      <c r="B32" s="93" t="s">
        <v>101</v>
      </c>
      <c r="C32" s="105"/>
      <c r="D32" s="105"/>
      <c r="E32" s="97"/>
      <c r="F32" s="106"/>
      <c r="G32" s="107"/>
      <c r="H32" s="108"/>
      <c r="I32" s="102"/>
      <c r="J32" s="102"/>
      <c r="K32" s="102"/>
      <c r="L32" s="102"/>
      <c r="M32" s="102"/>
      <c r="N32" s="102"/>
      <c r="O32" s="102"/>
    </row>
    <row r="33" spans="1:15" x14ac:dyDescent="0.2">
      <c r="A33" s="92">
        <v>23</v>
      </c>
      <c r="B33" s="96" t="s">
        <v>102</v>
      </c>
      <c r="C33" s="97">
        <v>121372000</v>
      </c>
      <c r="D33" s="105">
        <v>0</v>
      </c>
      <c r="E33" s="98">
        <f t="shared" si="2"/>
        <v>121372000</v>
      </c>
      <c r="F33" s="99">
        <v>121372000</v>
      </c>
      <c r="G33" s="107">
        <v>0</v>
      </c>
      <c r="H33" s="101">
        <f t="shared" si="1"/>
        <v>121372000</v>
      </c>
      <c r="I33" s="102"/>
      <c r="J33" s="102"/>
      <c r="K33" s="102"/>
      <c r="L33" s="102"/>
      <c r="M33" s="102"/>
      <c r="N33" s="102"/>
      <c r="O33" s="102"/>
    </row>
    <row r="34" spans="1:15" x14ac:dyDescent="0.2">
      <c r="A34" s="92">
        <v>24</v>
      </c>
      <c r="B34" s="96" t="s">
        <v>103</v>
      </c>
      <c r="C34" s="97">
        <v>0</v>
      </c>
      <c r="D34" s="105">
        <v>0</v>
      </c>
      <c r="E34" s="98">
        <f t="shared" si="2"/>
        <v>0</v>
      </c>
      <c r="F34" s="99">
        <v>0</v>
      </c>
      <c r="G34" s="107">
        <v>0</v>
      </c>
      <c r="H34" s="101">
        <f t="shared" si="1"/>
        <v>0</v>
      </c>
      <c r="I34" s="102"/>
      <c r="J34" s="102"/>
      <c r="K34" s="102"/>
      <c r="L34" s="102"/>
      <c r="M34" s="102"/>
      <c r="N34" s="102"/>
      <c r="O34" s="102"/>
    </row>
    <row r="35" spans="1:15" x14ac:dyDescent="0.2">
      <c r="A35" s="92">
        <v>25</v>
      </c>
      <c r="B35" s="109" t="s">
        <v>104</v>
      </c>
      <c r="C35" s="97">
        <v>0</v>
      </c>
      <c r="D35" s="105">
        <v>0</v>
      </c>
      <c r="E35" s="98">
        <f t="shared" si="2"/>
        <v>0</v>
      </c>
      <c r="F35" s="99">
        <v>0</v>
      </c>
      <c r="G35" s="107">
        <v>0</v>
      </c>
      <c r="H35" s="101">
        <f t="shared" si="1"/>
        <v>0</v>
      </c>
      <c r="I35" s="102"/>
      <c r="J35" s="102"/>
      <c r="K35" s="102"/>
      <c r="L35" s="102"/>
      <c r="M35" s="102"/>
      <c r="N35" s="102"/>
      <c r="O35" s="102"/>
    </row>
    <row r="36" spans="1:15" x14ac:dyDescent="0.2">
      <c r="A36" s="92">
        <v>26</v>
      </c>
      <c r="B36" s="96" t="s">
        <v>105</v>
      </c>
      <c r="C36" s="97">
        <v>0</v>
      </c>
      <c r="D36" s="105">
        <v>0</v>
      </c>
      <c r="E36" s="98">
        <f t="shared" si="2"/>
        <v>0</v>
      </c>
      <c r="F36" s="99">
        <v>0</v>
      </c>
      <c r="G36" s="107">
        <v>0</v>
      </c>
      <c r="H36" s="101">
        <f t="shared" si="1"/>
        <v>0</v>
      </c>
      <c r="I36" s="102"/>
      <c r="J36" s="102"/>
      <c r="K36" s="102"/>
      <c r="L36" s="102"/>
      <c r="M36" s="102"/>
      <c r="N36" s="102"/>
      <c r="O36" s="102"/>
    </row>
    <row r="37" spans="1:15" x14ac:dyDescent="0.2">
      <c r="A37" s="92">
        <v>27</v>
      </c>
      <c r="B37" s="96" t="s">
        <v>106</v>
      </c>
      <c r="C37" s="97">
        <v>0</v>
      </c>
      <c r="D37" s="105">
        <v>0</v>
      </c>
      <c r="E37" s="98">
        <f t="shared" si="2"/>
        <v>0</v>
      </c>
      <c r="F37" s="99">
        <v>0</v>
      </c>
      <c r="G37" s="107">
        <v>0</v>
      </c>
      <c r="H37" s="101">
        <f t="shared" si="1"/>
        <v>0</v>
      </c>
      <c r="I37" s="102"/>
      <c r="J37" s="102"/>
      <c r="K37" s="102"/>
      <c r="L37" s="102"/>
      <c r="M37" s="102"/>
      <c r="N37" s="102"/>
      <c r="O37" s="102"/>
    </row>
    <row r="38" spans="1:15" x14ac:dyDescent="0.2">
      <c r="A38" s="92">
        <v>28</v>
      </c>
      <c r="B38" s="96" t="s">
        <v>107</v>
      </c>
      <c r="C38" s="97">
        <v>-1597317.7400000133</v>
      </c>
      <c r="D38" s="105">
        <v>0</v>
      </c>
      <c r="E38" s="98">
        <f t="shared" si="2"/>
        <v>-1597317.7400000133</v>
      </c>
      <c r="F38" s="99">
        <v>10917687.790000014</v>
      </c>
      <c r="G38" s="107">
        <v>0</v>
      </c>
      <c r="H38" s="101">
        <f t="shared" si="1"/>
        <v>10917687.790000014</v>
      </c>
      <c r="I38" s="102"/>
      <c r="J38" s="102"/>
      <c r="K38" s="102"/>
      <c r="L38" s="102"/>
      <c r="M38" s="102"/>
      <c r="N38" s="102"/>
      <c r="O38" s="102"/>
    </row>
    <row r="39" spans="1:15" x14ac:dyDescent="0.2">
      <c r="A39" s="92">
        <v>29</v>
      </c>
      <c r="B39" s="96" t="s">
        <v>108</v>
      </c>
      <c r="C39" s="97">
        <v>0</v>
      </c>
      <c r="D39" s="105">
        <v>0</v>
      </c>
      <c r="E39" s="98">
        <f t="shared" si="2"/>
        <v>0</v>
      </c>
      <c r="F39" s="99">
        <v>0</v>
      </c>
      <c r="G39" s="107">
        <v>0</v>
      </c>
      <c r="H39" s="101">
        <f t="shared" si="1"/>
        <v>0</v>
      </c>
      <c r="I39" s="102"/>
      <c r="J39" s="102"/>
      <c r="K39" s="102"/>
      <c r="L39" s="102"/>
      <c r="M39" s="102"/>
      <c r="N39" s="102"/>
      <c r="O39" s="102"/>
    </row>
    <row r="40" spans="1:15" x14ac:dyDescent="0.2">
      <c r="A40" s="92">
        <v>30</v>
      </c>
      <c r="B40" s="110" t="s">
        <v>109</v>
      </c>
      <c r="C40" s="97">
        <v>119774682.25999999</v>
      </c>
      <c r="D40" s="105">
        <v>0</v>
      </c>
      <c r="E40" s="98">
        <f t="shared" si="2"/>
        <v>119774682.25999999</v>
      </c>
      <c r="F40" s="99">
        <v>132289687.79000002</v>
      </c>
      <c r="G40" s="107">
        <v>0</v>
      </c>
      <c r="H40" s="101">
        <f t="shared" si="1"/>
        <v>132289687.79000002</v>
      </c>
      <c r="I40" s="102"/>
      <c r="J40" s="102"/>
      <c r="K40" s="102"/>
      <c r="L40" s="102"/>
      <c r="M40" s="102"/>
      <c r="N40" s="102"/>
      <c r="O40" s="102"/>
    </row>
    <row r="41" spans="1:15" ht="15" thickBot="1" x14ac:dyDescent="0.25">
      <c r="A41" s="111">
        <v>31</v>
      </c>
      <c r="B41" s="112" t="s">
        <v>110</v>
      </c>
      <c r="C41" s="113">
        <f>C31+C40</f>
        <v>452963522.30000055</v>
      </c>
      <c r="D41" s="113">
        <f>D31+D40</f>
        <v>641934822.01999092</v>
      </c>
      <c r="E41" s="113">
        <f>C41+D41</f>
        <v>1094898344.3199916</v>
      </c>
      <c r="F41" s="113">
        <f>F31+F40</f>
        <v>448101852.04999995</v>
      </c>
      <c r="G41" s="113">
        <f>G31+G40</f>
        <v>564064601.54999959</v>
      </c>
      <c r="H41" s="114">
        <f>F41+G41</f>
        <v>1012166453.5999995</v>
      </c>
      <c r="I41" s="102"/>
      <c r="J41" s="102"/>
      <c r="K41" s="102"/>
      <c r="L41" s="102"/>
      <c r="M41" s="102"/>
      <c r="N41" s="102"/>
      <c r="O41" s="102"/>
    </row>
    <row r="43" spans="1:15" x14ac:dyDescent="0.2">
      <c r="B43" s="115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J67"/>
  <sheetViews>
    <sheetView zoomScaleNormal="100" workbookViewId="0">
      <pane xSplit="1" ySplit="6" topLeftCell="B64" activePane="bottomRight" state="frozen"/>
      <selection activeCell="D13" sqref="D13"/>
      <selection pane="topRight" activeCell="D13" sqref="D13"/>
      <selection pane="bottomLeft" activeCell="D13" sqref="D13"/>
      <selection pane="bottomRight" activeCell="D13" sqref="D13"/>
    </sheetView>
  </sheetViews>
  <sheetFormatPr defaultColWidth="9.140625" defaultRowHeight="15" x14ac:dyDescent="0.25"/>
  <cols>
    <col min="1" max="1" width="9.5703125" style="21" bestFit="1" customWidth="1"/>
    <col min="2" max="2" width="89.140625" style="21" customWidth="1"/>
    <col min="3" max="8" width="12.7109375" style="21" customWidth="1"/>
    <col min="9" max="9" width="8.85546875" customWidth="1"/>
    <col min="10" max="10" width="12.5703125" style="141" bestFit="1" customWidth="1"/>
    <col min="11" max="16384" width="9.140625" style="141"/>
  </cols>
  <sheetData>
    <row r="1" spans="1:8" ht="15.75" x14ac:dyDescent="0.3">
      <c r="A1" s="22" t="s">
        <v>30</v>
      </c>
      <c r="B1" s="21" t="str">
        <f>Info!C2</f>
        <v>Terabank</v>
      </c>
      <c r="C1" s="23"/>
      <c r="F1" s="23"/>
    </row>
    <row r="2" spans="1:8" ht="15.75" x14ac:dyDescent="0.3">
      <c r="A2" s="22" t="s">
        <v>31</v>
      </c>
      <c r="B2" s="116">
        <v>44012</v>
      </c>
      <c r="C2" s="25"/>
      <c r="D2" s="26"/>
      <c r="E2" s="26"/>
      <c r="F2" s="25"/>
      <c r="G2" s="26"/>
      <c r="H2" s="26"/>
    </row>
    <row r="3" spans="1:8" ht="15.75" x14ac:dyDescent="0.3">
      <c r="A3" s="22"/>
      <c r="B3" s="23"/>
      <c r="C3" s="25"/>
      <c r="D3" s="26"/>
      <c r="E3" s="26"/>
      <c r="F3" s="25"/>
      <c r="G3" s="26"/>
      <c r="H3" s="26"/>
    </row>
    <row r="4" spans="1:8" ht="16.5" thickBot="1" x14ac:dyDescent="0.35">
      <c r="A4" s="117" t="s">
        <v>111</v>
      </c>
      <c r="B4" s="118" t="s">
        <v>14</v>
      </c>
      <c r="C4" s="119"/>
      <c r="D4" s="119"/>
      <c r="E4" s="119"/>
      <c r="F4" s="119"/>
      <c r="G4" s="119"/>
      <c r="H4" s="120" t="s">
        <v>69</v>
      </c>
    </row>
    <row r="5" spans="1:8" ht="15.75" x14ac:dyDescent="0.3">
      <c r="A5" s="121" t="s">
        <v>34</v>
      </c>
      <c r="B5" s="122"/>
      <c r="C5" s="123" t="s">
        <v>70</v>
      </c>
      <c r="D5" s="124"/>
      <c r="E5" s="125"/>
      <c r="F5" s="123" t="s">
        <v>71</v>
      </c>
      <c r="G5" s="124"/>
      <c r="H5" s="126"/>
    </row>
    <row r="6" spans="1:8" x14ac:dyDescent="0.25">
      <c r="A6" s="127" t="s">
        <v>34</v>
      </c>
      <c r="B6" s="128"/>
      <c r="C6" s="129" t="s">
        <v>73</v>
      </c>
      <c r="D6" s="129" t="s">
        <v>74</v>
      </c>
      <c r="E6" s="129" t="s">
        <v>75</v>
      </c>
      <c r="F6" s="129" t="s">
        <v>73</v>
      </c>
      <c r="G6" s="129" t="s">
        <v>74</v>
      </c>
      <c r="H6" s="130" t="s">
        <v>75</v>
      </c>
    </row>
    <row r="7" spans="1:8" x14ac:dyDescent="0.25">
      <c r="A7" s="131"/>
      <c r="B7" s="118" t="s">
        <v>112</v>
      </c>
      <c r="C7" s="132"/>
      <c r="D7" s="132"/>
      <c r="E7" s="132"/>
      <c r="F7" s="132"/>
      <c r="G7" s="132"/>
      <c r="H7" s="133"/>
    </row>
    <row r="8" spans="1:8" ht="15.75" x14ac:dyDescent="0.3">
      <c r="A8" s="131">
        <v>1</v>
      </c>
      <c r="B8" s="134" t="s">
        <v>113</v>
      </c>
      <c r="C8" s="135">
        <v>537014.9</v>
      </c>
      <c r="D8" s="136">
        <v>116593.87999999999</v>
      </c>
      <c r="E8" s="137">
        <f t="shared" ref="E8:E22" si="0">C8+D8</f>
        <v>653608.78</v>
      </c>
      <c r="F8" s="135">
        <v>356352.64999999997</v>
      </c>
      <c r="G8" s="136">
        <v>195952.61000000002</v>
      </c>
      <c r="H8" s="138">
        <f t="shared" ref="H8:H22" si="1">F8+G8</f>
        <v>552305.26</v>
      </c>
    </row>
    <row r="9" spans="1:8" ht="15.75" x14ac:dyDescent="0.3">
      <c r="A9" s="131">
        <v>2</v>
      </c>
      <c r="B9" s="134" t="s">
        <v>114</v>
      </c>
      <c r="C9" s="139">
        <f>C10+C11+C12+C13+C14+C15+C16+C17+C18</f>
        <v>18088327.949999999</v>
      </c>
      <c r="D9" s="139">
        <f>D10+D11+D12+D13+D14+D15+D16+D17+D18</f>
        <v>18538181.07</v>
      </c>
      <c r="E9" s="137">
        <f t="shared" si="0"/>
        <v>36626509.019999996</v>
      </c>
      <c r="F9" s="139">
        <f>F10+F11+F12+F13+F14+F15+F16+F17+F18</f>
        <v>16377227.030000001</v>
      </c>
      <c r="G9" s="139">
        <f>G10+G11+G12+G13+G14+G15+G16+G17+G18</f>
        <v>17416743.519999996</v>
      </c>
      <c r="H9" s="138">
        <f t="shared" si="1"/>
        <v>33793970.549999997</v>
      </c>
    </row>
    <row r="10" spans="1:8" ht="15.75" x14ac:dyDescent="0.3">
      <c r="A10" s="131">
        <v>2.1</v>
      </c>
      <c r="B10" s="140" t="s">
        <v>115</v>
      </c>
      <c r="C10" s="135">
        <v>0</v>
      </c>
      <c r="D10" s="135">
        <v>0</v>
      </c>
      <c r="E10" s="137">
        <f t="shared" si="0"/>
        <v>0</v>
      </c>
      <c r="F10" s="135">
        <v>0</v>
      </c>
      <c r="G10" s="135">
        <v>0</v>
      </c>
      <c r="H10" s="138">
        <f t="shared" si="1"/>
        <v>0</v>
      </c>
    </row>
    <row r="11" spans="1:8" ht="15.75" x14ac:dyDescent="0.3">
      <c r="A11" s="131">
        <v>2.2000000000000002</v>
      </c>
      <c r="B11" s="140" t="s">
        <v>116</v>
      </c>
      <c r="C11" s="135">
        <v>3457105.82</v>
      </c>
      <c r="D11" s="135">
        <v>6921821.4100000001</v>
      </c>
      <c r="E11" s="137">
        <f t="shared" si="0"/>
        <v>10378927.23</v>
      </c>
      <c r="F11" s="135">
        <v>2746895.71</v>
      </c>
      <c r="G11" s="135">
        <v>6579437.879999999</v>
      </c>
      <c r="H11" s="138">
        <f t="shared" si="1"/>
        <v>9326333.5899999999</v>
      </c>
    </row>
    <row r="12" spans="1:8" ht="15.75" x14ac:dyDescent="0.3">
      <c r="A12" s="131">
        <v>2.2999999999999998</v>
      </c>
      <c r="B12" s="140" t="s">
        <v>117</v>
      </c>
      <c r="C12" s="135">
        <v>0</v>
      </c>
      <c r="D12" s="135">
        <v>893900.80000000005</v>
      </c>
      <c r="E12" s="137">
        <f t="shared" si="0"/>
        <v>893900.80000000005</v>
      </c>
      <c r="F12" s="135">
        <v>0</v>
      </c>
      <c r="G12" s="135">
        <v>118776.31</v>
      </c>
      <c r="H12" s="138">
        <f t="shared" si="1"/>
        <v>118776.31</v>
      </c>
    </row>
    <row r="13" spans="1:8" ht="15.75" x14ac:dyDescent="0.3">
      <c r="A13" s="131">
        <v>2.4</v>
      </c>
      <c r="B13" s="140" t="s">
        <v>118</v>
      </c>
      <c r="C13" s="135">
        <v>198262.75</v>
      </c>
      <c r="D13" s="135">
        <v>164519.56000000003</v>
      </c>
      <c r="E13" s="137">
        <f t="shared" si="0"/>
        <v>362782.31000000006</v>
      </c>
      <c r="F13" s="135">
        <v>439734.00000000006</v>
      </c>
      <c r="G13" s="135">
        <v>136322.49</v>
      </c>
      <c r="H13" s="138">
        <f t="shared" si="1"/>
        <v>576056.49</v>
      </c>
    </row>
    <row r="14" spans="1:8" ht="15.75" x14ac:dyDescent="0.3">
      <c r="A14" s="131">
        <v>2.5</v>
      </c>
      <c r="B14" s="140" t="s">
        <v>119</v>
      </c>
      <c r="C14" s="135">
        <v>223875.21999999997</v>
      </c>
      <c r="D14" s="135">
        <v>1922514.98</v>
      </c>
      <c r="E14" s="137">
        <f t="shared" si="0"/>
        <v>2146390.2000000002</v>
      </c>
      <c r="F14" s="135">
        <v>200241.25</v>
      </c>
      <c r="G14" s="135">
        <v>1834403.31</v>
      </c>
      <c r="H14" s="138">
        <f t="shared" si="1"/>
        <v>2034644.56</v>
      </c>
    </row>
    <row r="15" spans="1:8" ht="15.75" x14ac:dyDescent="0.3">
      <c r="A15" s="131">
        <v>2.6</v>
      </c>
      <c r="B15" s="140" t="s">
        <v>120</v>
      </c>
      <c r="C15" s="135">
        <v>13767.94</v>
      </c>
      <c r="D15" s="135">
        <v>12917.57</v>
      </c>
      <c r="E15" s="137">
        <f t="shared" si="0"/>
        <v>26685.510000000002</v>
      </c>
      <c r="F15" s="135">
        <v>4864.17</v>
      </c>
      <c r="G15" s="135">
        <v>5675.45</v>
      </c>
      <c r="H15" s="138">
        <f t="shared" si="1"/>
        <v>10539.619999999999</v>
      </c>
    </row>
    <row r="16" spans="1:8" ht="15.75" x14ac:dyDescent="0.3">
      <c r="A16" s="131">
        <v>2.7</v>
      </c>
      <c r="B16" s="140" t="s">
        <v>121</v>
      </c>
      <c r="C16" s="135">
        <v>2133.04</v>
      </c>
      <c r="D16" s="135">
        <v>0</v>
      </c>
      <c r="E16" s="137">
        <f t="shared" si="0"/>
        <v>2133.04</v>
      </c>
      <c r="F16" s="135">
        <v>151.06</v>
      </c>
      <c r="G16" s="135">
        <v>340543.12000000005</v>
      </c>
      <c r="H16" s="138">
        <f t="shared" si="1"/>
        <v>340694.18000000005</v>
      </c>
    </row>
    <row r="17" spans="1:10" ht="15.75" x14ac:dyDescent="0.3">
      <c r="A17" s="131">
        <v>2.8</v>
      </c>
      <c r="B17" s="140" t="s">
        <v>122</v>
      </c>
      <c r="C17" s="135">
        <v>12286369.42</v>
      </c>
      <c r="D17" s="135">
        <v>7853784.3099999987</v>
      </c>
      <c r="E17" s="137">
        <f t="shared" si="0"/>
        <v>20140153.729999997</v>
      </c>
      <c r="F17" s="135">
        <v>10830729.670000002</v>
      </c>
      <c r="G17" s="135">
        <v>7183359.8799999999</v>
      </c>
      <c r="H17" s="138">
        <f t="shared" si="1"/>
        <v>18014089.550000001</v>
      </c>
    </row>
    <row r="18" spans="1:10" ht="15.75" x14ac:dyDescent="0.3">
      <c r="A18" s="131">
        <v>2.9</v>
      </c>
      <c r="B18" s="140" t="s">
        <v>123</v>
      </c>
      <c r="C18" s="135">
        <v>1906813.7600000002</v>
      </c>
      <c r="D18" s="135">
        <v>768722.43999999983</v>
      </c>
      <c r="E18" s="137">
        <f t="shared" si="0"/>
        <v>2675536.2000000002</v>
      </c>
      <c r="F18" s="135">
        <v>2154611.17</v>
      </c>
      <c r="G18" s="135">
        <v>1218225.0799999998</v>
      </c>
      <c r="H18" s="138">
        <f t="shared" si="1"/>
        <v>3372836.25</v>
      </c>
    </row>
    <row r="19" spans="1:10" ht="15.75" x14ac:dyDescent="0.3">
      <c r="A19" s="131">
        <v>3</v>
      </c>
      <c r="B19" s="134" t="s">
        <v>124</v>
      </c>
      <c r="C19" s="135">
        <v>483828.06999999995</v>
      </c>
      <c r="D19" s="135">
        <v>591095.10000000009</v>
      </c>
      <c r="E19" s="137">
        <f t="shared" si="0"/>
        <v>1074923.17</v>
      </c>
      <c r="F19" s="135">
        <v>786951.23999999976</v>
      </c>
      <c r="G19" s="135">
        <v>943191.09999999974</v>
      </c>
      <c r="H19" s="138">
        <f t="shared" si="1"/>
        <v>1730142.3399999994</v>
      </c>
    </row>
    <row r="20" spans="1:10" ht="15.75" x14ac:dyDescent="0.3">
      <c r="A20" s="131">
        <v>4</v>
      </c>
      <c r="B20" s="134" t="s">
        <v>125</v>
      </c>
      <c r="C20" s="135">
        <v>2800127.0700000003</v>
      </c>
      <c r="D20" s="135">
        <v>0</v>
      </c>
      <c r="E20" s="137">
        <f t="shared" si="0"/>
        <v>2800127.0700000003</v>
      </c>
      <c r="F20" s="135">
        <v>2161859.42</v>
      </c>
      <c r="G20" s="135">
        <v>0</v>
      </c>
      <c r="H20" s="138">
        <f t="shared" si="1"/>
        <v>2161859.42</v>
      </c>
    </row>
    <row r="21" spans="1:10" ht="15.75" x14ac:dyDescent="0.3">
      <c r="A21" s="131">
        <v>5</v>
      </c>
      <c r="B21" s="134" t="s">
        <v>126</v>
      </c>
      <c r="C21" s="135">
        <v>310279.80999999994</v>
      </c>
      <c r="D21" s="135">
        <v>195198.36</v>
      </c>
      <c r="E21" s="137">
        <f t="shared" si="0"/>
        <v>505478.16999999993</v>
      </c>
      <c r="F21" s="135">
        <v>390682.22</v>
      </c>
      <c r="G21" s="135">
        <v>190194.44</v>
      </c>
      <c r="H21" s="138">
        <f t="shared" si="1"/>
        <v>580876.65999999992</v>
      </c>
    </row>
    <row r="22" spans="1:10" ht="15.75" x14ac:dyDescent="0.3">
      <c r="A22" s="131">
        <v>6</v>
      </c>
      <c r="B22" s="142" t="s">
        <v>127</v>
      </c>
      <c r="C22" s="139">
        <f>C8+C9+C19+C20+C21</f>
        <v>22219577.799999997</v>
      </c>
      <c r="D22" s="139">
        <f>D8+D9+D19+D20+D21</f>
        <v>19441068.41</v>
      </c>
      <c r="E22" s="137">
        <f t="shared" si="0"/>
        <v>41660646.209999993</v>
      </c>
      <c r="F22" s="139">
        <f>F8+F9+F19+F20+F21</f>
        <v>20073072.560000002</v>
      </c>
      <c r="G22" s="139">
        <f>G8+G9+G19+G20+G21</f>
        <v>18746081.669999998</v>
      </c>
      <c r="H22" s="138">
        <f t="shared" si="1"/>
        <v>38819154.230000004</v>
      </c>
      <c r="J22" s="143"/>
    </row>
    <row r="23" spans="1:10" ht="15.75" x14ac:dyDescent="0.3">
      <c r="A23" s="131"/>
      <c r="B23" s="118" t="s">
        <v>128</v>
      </c>
      <c r="C23" s="135"/>
      <c r="D23" s="135"/>
      <c r="E23" s="144"/>
      <c r="F23" s="135"/>
      <c r="G23" s="135"/>
      <c r="H23" s="145"/>
    </row>
    <row r="24" spans="1:10" ht="15.75" x14ac:dyDescent="0.3">
      <c r="A24" s="131">
        <v>7</v>
      </c>
      <c r="B24" s="134" t="s">
        <v>129</v>
      </c>
      <c r="C24" s="135">
        <v>2493417.7800000003</v>
      </c>
      <c r="D24" s="135">
        <v>1069159.07</v>
      </c>
      <c r="E24" s="137">
        <f t="shared" ref="E24:E31" si="2">C24+D24</f>
        <v>3562576.8500000006</v>
      </c>
      <c r="F24" s="135">
        <v>2547434.7999999998</v>
      </c>
      <c r="G24" s="135">
        <v>1678990.1</v>
      </c>
      <c r="H24" s="138">
        <f t="shared" ref="H24:H31" si="3">F24+G24</f>
        <v>4226424.9000000004</v>
      </c>
    </row>
    <row r="25" spans="1:10" ht="15.75" x14ac:dyDescent="0.3">
      <c r="A25" s="131">
        <v>8</v>
      </c>
      <c r="B25" s="134" t="s">
        <v>130</v>
      </c>
      <c r="C25" s="135">
        <v>6261630.4500000011</v>
      </c>
      <c r="D25" s="135">
        <v>4843440.4400000004</v>
      </c>
      <c r="E25" s="137">
        <f t="shared" si="2"/>
        <v>11105070.890000001</v>
      </c>
      <c r="F25" s="135">
        <v>4648005.4700000007</v>
      </c>
      <c r="G25" s="135">
        <v>4065942.05</v>
      </c>
      <c r="H25" s="138">
        <f t="shared" si="3"/>
        <v>8713947.5199999996</v>
      </c>
    </row>
    <row r="26" spans="1:10" ht="15.75" x14ac:dyDescent="0.3">
      <c r="A26" s="131">
        <v>9</v>
      </c>
      <c r="B26" s="134" t="s">
        <v>131</v>
      </c>
      <c r="C26" s="135">
        <v>466.85</v>
      </c>
      <c r="D26" s="135">
        <v>59511.29</v>
      </c>
      <c r="E26" s="137">
        <f t="shared" si="2"/>
        <v>59978.14</v>
      </c>
      <c r="F26" s="135">
        <v>6368.49</v>
      </c>
      <c r="G26" s="135">
        <v>15359.31</v>
      </c>
      <c r="H26" s="138">
        <f t="shared" si="3"/>
        <v>21727.8</v>
      </c>
      <c r="J26" s="146"/>
    </row>
    <row r="27" spans="1:10" ht="15.75" x14ac:dyDescent="0.3">
      <c r="A27" s="131">
        <v>10</v>
      </c>
      <c r="B27" s="134" t="s">
        <v>132</v>
      </c>
      <c r="C27" s="135">
        <v>0</v>
      </c>
      <c r="D27" s="135">
        <v>0</v>
      </c>
      <c r="E27" s="137">
        <f t="shared" si="2"/>
        <v>0</v>
      </c>
      <c r="F27" s="135">
        <v>0</v>
      </c>
      <c r="G27" s="135">
        <v>0</v>
      </c>
      <c r="H27" s="138">
        <f t="shared" si="3"/>
        <v>0</v>
      </c>
    </row>
    <row r="28" spans="1:10" ht="15.75" x14ac:dyDescent="0.3">
      <c r="A28" s="131">
        <v>11</v>
      </c>
      <c r="B28" s="134" t="s">
        <v>133</v>
      </c>
      <c r="C28" s="135">
        <v>3362092.71</v>
      </c>
      <c r="D28" s="135">
        <v>3415020.1399999997</v>
      </c>
      <c r="E28" s="137">
        <f t="shared" si="2"/>
        <v>6777112.8499999996</v>
      </c>
      <c r="F28" s="135">
        <v>2750117.74</v>
      </c>
      <c r="G28" s="135">
        <v>2147222.16</v>
      </c>
      <c r="H28" s="138">
        <f t="shared" si="3"/>
        <v>4897339.9000000004</v>
      </c>
    </row>
    <row r="29" spans="1:10" ht="15.75" x14ac:dyDescent="0.3">
      <c r="A29" s="131">
        <v>12</v>
      </c>
      <c r="B29" s="134" t="s">
        <v>134</v>
      </c>
      <c r="C29" s="135">
        <v>0</v>
      </c>
      <c r="D29" s="135">
        <v>0</v>
      </c>
      <c r="E29" s="137">
        <f t="shared" si="2"/>
        <v>0</v>
      </c>
      <c r="F29" s="135">
        <v>0</v>
      </c>
      <c r="G29" s="135">
        <v>0</v>
      </c>
      <c r="H29" s="138">
        <f t="shared" si="3"/>
        <v>0</v>
      </c>
    </row>
    <row r="30" spans="1:10" ht="15.75" x14ac:dyDescent="0.3">
      <c r="A30" s="131">
        <v>13</v>
      </c>
      <c r="B30" s="147" t="s">
        <v>135</v>
      </c>
      <c r="C30" s="139">
        <f>C24+C25+C26+C27+C28+C29</f>
        <v>12117607.789999999</v>
      </c>
      <c r="D30" s="139">
        <f>D24+D25+D26+D27+D28+D29</f>
        <v>9387130.9400000013</v>
      </c>
      <c r="E30" s="137">
        <f t="shared" si="2"/>
        <v>21504738.73</v>
      </c>
      <c r="F30" s="139">
        <f>F24+F25+F26+F27+F28+F29</f>
        <v>9951926.5</v>
      </c>
      <c r="G30" s="139">
        <f>G24+G25+G26+G27+G28+G29</f>
        <v>7907513.6200000001</v>
      </c>
      <c r="H30" s="138">
        <f t="shared" si="3"/>
        <v>17859440.120000001</v>
      </c>
    </row>
    <row r="31" spans="1:10" ht="15.75" x14ac:dyDescent="0.3">
      <c r="A31" s="131">
        <v>14</v>
      </c>
      <c r="B31" s="147" t="s">
        <v>136</v>
      </c>
      <c r="C31" s="139">
        <f>C22-C30</f>
        <v>10101970.009999998</v>
      </c>
      <c r="D31" s="139">
        <f>D22-D30</f>
        <v>10053937.469999999</v>
      </c>
      <c r="E31" s="137">
        <f t="shared" si="2"/>
        <v>20155907.479999997</v>
      </c>
      <c r="F31" s="139">
        <f>F22-F30</f>
        <v>10121146.060000002</v>
      </c>
      <c r="G31" s="139">
        <f>G22-G30</f>
        <v>10838568.049999997</v>
      </c>
      <c r="H31" s="138">
        <f t="shared" si="3"/>
        <v>20959714.109999999</v>
      </c>
    </row>
    <row r="32" spans="1:10" x14ac:dyDescent="0.25">
      <c r="A32" s="131"/>
      <c r="B32" s="148"/>
      <c r="C32" s="149"/>
      <c r="D32" s="149"/>
      <c r="E32" s="149"/>
      <c r="F32" s="149"/>
      <c r="G32" s="149"/>
      <c r="H32" s="150"/>
    </row>
    <row r="33" spans="1:8" ht="15.75" x14ac:dyDescent="0.3">
      <c r="A33" s="131"/>
      <c r="B33" s="148" t="s">
        <v>137</v>
      </c>
      <c r="C33" s="135"/>
      <c r="D33" s="135"/>
      <c r="E33" s="144"/>
      <c r="F33" s="135"/>
      <c r="G33" s="135"/>
      <c r="H33" s="145"/>
    </row>
    <row r="34" spans="1:8" ht="15.75" x14ac:dyDescent="0.3">
      <c r="A34" s="131">
        <v>15</v>
      </c>
      <c r="B34" s="151" t="s">
        <v>138</v>
      </c>
      <c r="C34" s="152">
        <f>C35-C36</f>
        <v>1099643.3399999994</v>
      </c>
      <c r="D34" s="152">
        <f>D35-D36</f>
        <v>118799.98000000045</v>
      </c>
      <c r="E34" s="137">
        <f t="shared" ref="E34:E45" si="4">C34+D34</f>
        <v>1218443.3199999998</v>
      </c>
      <c r="F34" s="152">
        <f>F35-F36</f>
        <v>1675708.3500000006</v>
      </c>
      <c r="G34" s="152">
        <f>G35-G36</f>
        <v>492364.42999999993</v>
      </c>
      <c r="H34" s="138">
        <f t="shared" ref="H34:H45" si="5">F34+G34</f>
        <v>2168072.7800000003</v>
      </c>
    </row>
    <row r="35" spans="1:8" ht="15.75" x14ac:dyDescent="0.3">
      <c r="A35" s="131">
        <v>15.1</v>
      </c>
      <c r="B35" s="140" t="s">
        <v>139</v>
      </c>
      <c r="C35" s="135">
        <v>2107987.8599999994</v>
      </c>
      <c r="D35" s="135">
        <v>1352146.3100000003</v>
      </c>
      <c r="E35" s="137">
        <f t="shared" si="4"/>
        <v>3460134.17</v>
      </c>
      <c r="F35" s="135">
        <v>2644033.0700000003</v>
      </c>
      <c r="G35" s="135">
        <v>1816715.4299999997</v>
      </c>
      <c r="H35" s="138">
        <f t="shared" si="5"/>
        <v>4460748.5</v>
      </c>
    </row>
    <row r="36" spans="1:8" ht="15.75" x14ac:dyDescent="0.3">
      <c r="A36" s="131">
        <v>15.2</v>
      </c>
      <c r="B36" s="140" t="s">
        <v>140</v>
      </c>
      <c r="C36" s="135">
        <v>1008344.5200000001</v>
      </c>
      <c r="D36" s="135">
        <v>1233346.3299999998</v>
      </c>
      <c r="E36" s="137">
        <f t="shared" si="4"/>
        <v>2241690.85</v>
      </c>
      <c r="F36" s="135">
        <v>968324.71999999986</v>
      </c>
      <c r="G36" s="135">
        <v>1324350.9999999998</v>
      </c>
      <c r="H36" s="138">
        <f t="shared" si="5"/>
        <v>2292675.7199999997</v>
      </c>
    </row>
    <row r="37" spans="1:8" ht="15.75" x14ac:dyDescent="0.3">
      <c r="A37" s="131">
        <v>16</v>
      </c>
      <c r="B37" s="134" t="s">
        <v>141</v>
      </c>
      <c r="C37" s="135">
        <v>0</v>
      </c>
      <c r="D37" s="135">
        <v>0</v>
      </c>
      <c r="E37" s="137">
        <f t="shared" si="4"/>
        <v>0</v>
      </c>
      <c r="F37" s="135">
        <v>0</v>
      </c>
      <c r="G37" s="135">
        <v>0</v>
      </c>
      <c r="H37" s="138">
        <f t="shared" si="5"/>
        <v>0</v>
      </c>
    </row>
    <row r="38" spans="1:8" ht="15.75" x14ac:dyDescent="0.3">
      <c r="A38" s="131">
        <v>17</v>
      </c>
      <c r="B38" s="134" t="s">
        <v>142</v>
      </c>
      <c r="C38" s="135">
        <v>0</v>
      </c>
      <c r="D38" s="135">
        <v>0</v>
      </c>
      <c r="E38" s="137">
        <f t="shared" si="4"/>
        <v>0</v>
      </c>
      <c r="F38" s="135">
        <v>0</v>
      </c>
      <c r="G38" s="135">
        <v>0</v>
      </c>
      <c r="H38" s="138">
        <f t="shared" si="5"/>
        <v>0</v>
      </c>
    </row>
    <row r="39" spans="1:8" ht="15.75" x14ac:dyDescent="0.3">
      <c r="A39" s="131">
        <v>18</v>
      </c>
      <c r="B39" s="134" t="s">
        <v>143</v>
      </c>
      <c r="C39" s="135">
        <v>0</v>
      </c>
      <c r="D39" s="135">
        <v>0</v>
      </c>
      <c r="E39" s="137">
        <f t="shared" si="4"/>
        <v>0</v>
      </c>
      <c r="F39" s="135">
        <v>0</v>
      </c>
      <c r="G39" s="135">
        <v>0</v>
      </c>
      <c r="H39" s="138">
        <f t="shared" si="5"/>
        <v>0</v>
      </c>
    </row>
    <row r="40" spans="1:8" ht="15.75" x14ac:dyDescent="0.3">
      <c r="A40" s="131">
        <v>19</v>
      </c>
      <c r="B40" s="134" t="s">
        <v>144</v>
      </c>
      <c r="C40" s="135">
        <v>1441485.1300000013</v>
      </c>
      <c r="D40" s="135">
        <v>0</v>
      </c>
      <c r="E40" s="137">
        <f t="shared" si="4"/>
        <v>1441485.1300000013</v>
      </c>
      <c r="F40" s="135">
        <v>872145.00999999919</v>
      </c>
      <c r="G40" s="135">
        <v>0</v>
      </c>
      <c r="H40" s="138">
        <f t="shared" si="5"/>
        <v>872145.00999999919</v>
      </c>
    </row>
    <row r="41" spans="1:8" ht="15.75" x14ac:dyDescent="0.3">
      <c r="A41" s="131">
        <v>20</v>
      </c>
      <c r="B41" s="134" t="s">
        <v>145</v>
      </c>
      <c r="C41" s="135">
        <v>1750094.3499999978</v>
      </c>
      <c r="D41" s="135">
        <v>0</v>
      </c>
      <c r="E41" s="137">
        <f t="shared" si="4"/>
        <v>1750094.3499999978</v>
      </c>
      <c r="F41" s="135">
        <v>2023323.209999999</v>
      </c>
      <c r="G41" s="135">
        <v>0</v>
      </c>
      <c r="H41" s="138">
        <f t="shared" si="5"/>
        <v>2023323.209999999</v>
      </c>
    </row>
    <row r="42" spans="1:8" ht="15.75" x14ac:dyDescent="0.3">
      <c r="A42" s="131">
        <v>21</v>
      </c>
      <c r="B42" s="134" t="s">
        <v>146</v>
      </c>
      <c r="C42" s="135">
        <v>92858.93</v>
      </c>
      <c r="D42" s="135">
        <v>0</v>
      </c>
      <c r="E42" s="137">
        <f t="shared" si="4"/>
        <v>92858.93</v>
      </c>
      <c r="F42" s="135">
        <v>740351.97</v>
      </c>
      <c r="G42" s="135">
        <v>0</v>
      </c>
      <c r="H42" s="138">
        <f t="shared" si="5"/>
        <v>740351.97</v>
      </c>
    </row>
    <row r="43" spans="1:8" ht="15.75" x14ac:dyDescent="0.3">
      <c r="A43" s="131">
        <v>22</v>
      </c>
      <c r="B43" s="134" t="s">
        <v>147</v>
      </c>
      <c r="C43" s="135">
        <v>350</v>
      </c>
      <c r="D43" s="135">
        <v>1433</v>
      </c>
      <c r="E43" s="137">
        <f t="shared" si="4"/>
        <v>1783</v>
      </c>
      <c r="F43" s="135">
        <v>9480</v>
      </c>
      <c r="G43" s="135">
        <v>5148.24</v>
      </c>
      <c r="H43" s="138">
        <f t="shared" si="5"/>
        <v>14628.24</v>
      </c>
    </row>
    <row r="44" spans="1:8" ht="15.75" x14ac:dyDescent="0.3">
      <c r="A44" s="131">
        <v>23</v>
      </c>
      <c r="B44" s="134" t="s">
        <v>148</v>
      </c>
      <c r="C44" s="135">
        <v>43371.090000000004</v>
      </c>
      <c r="D44" s="135">
        <v>176.82</v>
      </c>
      <c r="E44" s="137">
        <f t="shared" si="4"/>
        <v>43547.91</v>
      </c>
      <c r="F44" s="135">
        <v>99553.52</v>
      </c>
      <c r="G44" s="135">
        <v>4076.54</v>
      </c>
      <c r="H44" s="138">
        <f t="shared" si="5"/>
        <v>103630.06</v>
      </c>
    </row>
    <row r="45" spans="1:8" ht="15.75" x14ac:dyDescent="0.3">
      <c r="A45" s="131">
        <v>24</v>
      </c>
      <c r="B45" s="147" t="s">
        <v>149</v>
      </c>
      <c r="C45" s="139">
        <f>C34+C37+C38+C39+C40+C41+C42+C43+C44</f>
        <v>4427802.839999998</v>
      </c>
      <c r="D45" s="139">
        <f>D34+D37+D38+D39+D40+D41+D42+D43+D44</f>
        <v>120409.80000000045</v>
      </c>
      <c r="E45" s="137">
        <f t="shared" si="4"/>
        <v>4548212.6399999987</v>
      </c>
      <c r="F45" s="139">
        <f>F34+F37+F38+F39+F40+F41+F42+F43+F44</f>
        <v>5420562.0599999977</v>
      </c>
      <c r="G45" s="139">
        <f>G34+G37+G38+G39+G40+G41+G42+G43+G44</f>
        <v>501589.2099999999</v>
      </c>
      <c r="H45" s="138">
        <f t="shared" si="5"/>
        <v>5922151.2699999977</v>
      </c>
    </row>
    <row r="46" spans="1:8" x14ac:dyDescent="0.25">
      <c r="A46" s="131"/>
      <c r="B46" s="118" t="s">
        <v>150</v>
      </c>
      <c r="C46" s="135"/>
      <c r="D46" s="135"/>
      <c r="E46" s="135"/>
      <c r="F46" s="135"/>
      <c r="G46" s="135"/>
      <c r="H46" s="153"/>
    </row>
    <row r="47" spans="1:8" ht="15.75" x14ac:dyDescent="0.3">
      <c r="A47" s="131">
        <v>25</v>
      </c>
      <c r="B47" s="134" t="s">
        <v>151</v>
      </c>
      <c r="C47" s="135">
        <v>299036.52</v>
      </c>
      <c r="D47" s="135">
        <v>253933.25000000003</v>
      </c>
      <c r="E47" s="137">
        <f t="shared" ref="E47:E54" si="6">C47+D47</f>
        <v>552969.77</v>
      </c>
      <c r="F47" s="135">
        <v>310797.73</v>
      </c>
      <c r="G47" s="135">
        <v>277742.93</v>
      </c>
      <c r="H47" s="138">
        <f t="shared" ref="H47:H54" si="7">F47+G47</f>
        <v>588540.65999999992</v>
      </c>
    </row>
    <row r="48" spans="1:8" ht="15.75" x14ac:dyDescent="0.3">
      <c r="A48" s="131">
        <v>26</v>
      </c>
      <c r="B48" s="134" t="s">
        <v>152</v>
      </c>
      <c r="C48" s="135">
        <v>696964.41999999993</v>
      </c>
      <c r="D48" s="135">
        <v>12452.24</v>
      </c>
      <c r="E48" s="137">
        <f t="shared" si="6"/>
        <v>709416.65999999992</v>
      </c>
      <c r="F48" s="135">
        <v>680838.82</v>
      </c>
      <c r="G48" s="135">
        <v>2630.44</v>
      </c>
      <c r="H48" s="138">
        <f t="shared" si="7"/>
        <v>683469.25999999989</v>
      </c>
    </row>
    <row r="49" spans="1:9" ht="15.75" x14ac:dyDescent="0.3">
      <c r="A49" s="131">
        <v>27</v>
      </c>
      <c r="B49" s="134" t="s">
        <v>153</v>
      </c>
      <c r="C49" s="135">
        <v>6650574.9800000014</v>
      </c>
      <c r="D49" s="135">
        <v>0</v>
      </c>
      <c r="E49" s="137">
        <f t="shared" si="6"/>
        <v>6650574.9800000014</v>
      </c>
      <c r="F49" s="135">
        <v>6600446.5400000103</v>
      </c>
      <c r="G49" s="135">
        <v>0</v>
      </c>
      <c r="H49" s="138">
        <f t="shared" si="7"/>
        <v>6600446.5400000103</v>
      </c>
    </row>
    <row r="50" spans="1:9" ht="15.75" x14ac:dyDescent="0.3">
      <c r="A50" s="131">
        <v>28</v>
      </c>
      <c r="B50" s="134" t="s">
        <v>154</v>
      </c>
      <c r="C50" s="135">
        <v>0</v>
      </c>
      <c r="D50" s="135">
        <v>0</v>
      </c>
      <c r="E50" s="137">
        <f t="shared" si="6"/>
        <v>0</v>
      </c>
      <c r="F50" s="135">
        <v>0</v>
      </c>
      <c r="G50" s="135">
        <v>0</v>
      </c>
      <c r="H50" s="138">
        <f t="shared" si="7"/>
        <v>0</v>
      </c>
    </row>
    <row r="51" spans="1:9" ht="15.75" x14ac:dyDescent="0.3">
      <c r="A51" s="131">
        <v>29</v>
      </c>
      <c r="B51" s="134" t="s">
        <v>155</v>
      </c>
      <c r="C51" s="135">
        <v>2601030.7199999997</v>
      </c>
      <c r="D51" s="135">
        <v>0</v>
      </c>
      <c r="E51" s="137">
        <f t="shared" si="6"/>
        <v>2601030.7199999997</v>
      </c>
      <c r="F51" s="135">
        <v>2196784.19</v>
      </c>
      <c r="G51" s="135">
        <v>0</v>
      </c>
      <c r="H51" s="138">
        <f t="shared" si="7"/>
        <v>2196784.19</v>
      </c>
    </row>
    <row r="52" spans="1:9" ht="15.75" x14ac:dyDescent="0.3">
      <c r="A52" s="131">
        <v>30</v>
      </c>
      <c r="B52" s="134" t="s">
        <v>156</v>
      </c>
      <c r="C52" s="135">
        <v>2336519.350000002</v>
      </c>
      <c r="D52" s="135">
        <v>0</v>
      </c>
      <c r="E52" s="137">
        <f t="shared" si="6"/>
        <v>2336519.350000002</v>
      </c>
      <c r="F52" s="135">
        <v>2114772.59</v>
      </c>
      <c r="G52" s="135">
        <v>7319.64</v>
      </c>
      <c r="H52" s="138">
        <f t="shared" si="7"/>
        <v>2122092.23</v>
      </c>
    </row>
    <row r="53" spans="1:9" ht="15.75" x14ac:dyDescent="0.3">
      <c r="A53" s="131">
        <v>31</v>
      </c>
      <c r="B53" s="147" t="s">
        <v>157</v>
      </c>
      <c r="C53" s="139">
        <f>C47+C48+C49+C50+C51+C52</f>
        <v>12584125.990000002</v>
      </c>
      <c r="D53" s="139">
        <f>D47+D48+D49+D50+D51+D52</f>
        <v>266385.49000000005</v>
      </c>
      <c r="E53" s="137">
        <f t="shared" si="6"/>
        <v>12850511.480000002</v>
      </c>
      <c r="F53" s="139">
        <f>F47+F48+F49+F50+F51+F52</f>
        <v>11903639.87000001</v>
      </c>
      <c r="G53" s="139">
        <f>G47+G48+G49+G50+G51+G52</f>
        <v>287693.01</v>
      </c>
      <c r="H53" s="138">
        <f t="shared" si="7"/>
        <v>12191332.88000001</v>
      </c>
    </row>
    <row r="54" spans="1:9" ht="15.75" x14ac:dyDescent="0.3">
      <c r="A54" s="131">
        <v>32</v>
      </c>
      <c r="B54" s="147" t="s">
        <v>158</v>
      </c>
      <c r="C54" s="139">
        <f>C45-C53</f>
        <v>-8156323.1500000041</v>
      </c>
      <c r="D54" s="139">
        <f>D45-D53</f>
        <v>-145975.68999999959</v>
      </c>
      <c r="E54" s="137">
        <f t="shared" si="6"/>
        <v>-8302298.8400000036</v>
      </c>
      <c r="F54" s="139">
        <f>F45-F53</f>
        <v>-6483077.8100000126</v>
      </c>
      <c r="G54" s="139">
        <f>G45-G53</f>
        <v>213896.1999999999</v>
      </c>
      <c r="H54" s="138">
        <f t="shared" si="7"/>
        <v>-6269181.6100000124</v>
      </c>
    </row>
    <row r="55" spans="1:9" x14ac:dyDescent="0.25">
      <c r="A55" s="131"/>
      <c r="B55" s="148"/>
      <c r="C55" s="149"/>
      <c r="D55" s="149"/>
      <c r="E55" s="149"/>
      <c r="F55" s="149"/>
      <c r="G55" s="149"/>
      <c r="H55" s="150"/>
    </row>
    <row r="56" spans="1:9" ht="15.75" x14ac:dyDescent="0.3">
      <c r="A56" s="131">
        <v>33</v>
      </c>
      <c r="B56" s="147" t="s">
        <v>159</v>
      </c>
      <c r="C56" s="139">
        <f>C31+C54</f>
        <v>1945646.8599999938</v>
      </c>
      <c r="D56" s="139">
        <f>D31+D54</f>
        <v>9907961.7799999993</v>
      </c>
      <c r="E56" s="137">
        <f>C56+D56</f>
        <v>11853608.639999993</v>
      </c>
      <c r="F56" s="139">
        <f>F31+F54</f>
        <v>3638068.2499999898</v>
      </c>
      <c r="G56" s="139">
        <f>G31+G54</f>
        <v>11052464.249999996</v>
      </c>
      <c r="H56" s="138">
        <f>F56+G56</f>
        <v>14690532.499999985</v>
      </c>
    </row>
    <row r="57" spans="1:9" x14ac:dyDescent="0.25">
      <c r="A57" s="131"/>
      <c r="B57" s="148"/>
      <c r="C57" s="135"/>
      <c r="D57" s="149"/>
      <c r="E57" s="149"/>
      <c r="F57" s="135"/>
      <c r="G57" s="149"/>
      <c r="H57" s="150"/>
    </row>
    <row r="58" spans="1:9" ht="15.75" x14ac:dyDescent="0.3">
      <c r="A58" s="131">
        <v>34</v>
      </c>
      <c r="B58" s="134" t="s">
        <v>160</v>
      </c>
      <c r="C58" s="135">
        <v>30264667.049999997</v>
      </c>
      <c r="D58" s="135">
        <v>0</v>
      </c>
      <c r="E58" s="137">
        <f>C58+D58</f>
        <v>30264667.049999997</v>
      </c>
      <c r="F58" s="135">
        <v>2552009.2499999944</v>
      </c>
      <c r="G58" s="135">
        <v>0</v>
      </c>
      <c r="H58" s="138">
        <f>F58+G58</f>
        <v>2552009.2499999944</v>
      </c>
    </row>
    <row r="59" spans="1:9" s="155" customFormat="1" ht="15.75" x14ac:dyDescent="0.3">
      <c r="A59" s="131">
        <v>35</v>
      </c>
      <c r="B59" s="134" t="s">
        <v>161</v>
      </c>
      <c r="C59" s="135">
        <v>7638</v>
      </c>
      <c r="D59" s="135">
        <v>0</v>
      </c>
      <c r="E59" s="137">
        <f>C59+D59</f>
        <v>7638</v>
      </c>
      <c r="F59" s="135">
        <v>0</v>
      </c>
      <c r="G59" s="135">
        <v>0</v>
      </c>
      <c r="H59" s="138">
        <f>F59+G59</f>
        <v>0</v>
      </c>
      <c r="I59" s="154"/>
    </row>
    <row r="60" spans="1:9" ht="15.75" x14ac:dyDescent="0.3">
      <c r="A60" s="131">
        <v>36</v>
      </c>
      <c r="B60" s="134" t="s">
        <v>162</v>
      </c>
      <c r="C60" s="135">
        <v>1132208.03</v>
      </c>
      <c r="D60" s="135">
        <v>0</v>
      </c>
      <c r="E60" s="137">
        <f>C60+D60</f>
        <v>1132208.03</v>
      </c>
      <c r="F60" s="135">
        <v>-744432.92999999993</v>
      </c>
      <c r="G60" s="135">
        <v>0</v>
      </c>
      <c r="H60" s="138">
        <f>F60+G60</f>
        <v>-744432.92999999993</v>
      </c>
    </row>
    <row r="61" spans="1:9" ht="15.75" x14ac:dyDescent="0.3">
      <c r="A61" s="131">
        <v>37</v>
      </c>
      <c r="B61" s="147" t="s">
        <v>163</v>
      </c>
      <c r="C61" s="139">
        <f>C58+C59+C60</f>
        <v>31404513.079999998</v>
      </c>
      <c r="D61" s="139">
        <v>0</v>
      </c>
      <c r="E61" s="137">
        <f>C61+D61</f>
        <v>31404513.079999998</v>
      </c>
      <c r="F61" s="139">
        <f>F58+F59+F60</f>
        <v>1807576.3199999945</v>
      </c>
      <c r="G61" s="139">
        <v>0</v>
      </c>
      <c r="H61" s="138">
        <f>F61+G61</f>
        <v>1807576.3199999945</v>
      </c>
    </row>
    <row r="62" spans="1:9" x14ac:dyDescent="0.25">
      <c r="A62" s="131"/>
      <c r="B62" s="156"/>
      <c r="C62" s="135"/>
      <c r="D62" s="135"/>
      <c r="E62" s="135"/>
      <c r="F62" s="135"/>
      <c r="G62" s="135"/>
      <c r="H62" s="153"/>
    </row>
    <row r="63" spans="1:9" ht="15.75" x14ac:dyDescent="0.3">
      <c r="A63" s="131">
        <v>38</v>
      </c>
      <c r="B63" s="157" t="s">
        <v>164</v>
      </c>
      <c r="C63" s="139">
        <f>C56-C61</f>
        <v>-29458866.220000006</v>
      </c>
      <c r="D63" s="139">
        <f>D56-D61</f>
        <v>9907961.7799999993</v>
      </c>
      <c r="E63" s="137">
        <f>C63+D63</f>
        <v>-19550904.440000005</v>
      </c>
      <c r="F63" s="139">
        <f>F56-F61</f>
        <v>1830491.9299999953</v>
      </c>
      <c r="G63" s="139">
        <f>G56-G61</f>
        <v>11052464.249999996</v>
      </c>
      <c r="H63" s="138">
        <f>F63+G63</f>
        <v>12882956.179999992</v>
      </c>
    </row>
    <row r="64" spans="1:9" ht="15.75" x14ac:dyDescent="0.3">
      <c r="A64" s="127">
        <v>39</v>
      </c>
      <c r="B64" s="134" t="s">
        <v>165</v>
      </c>
      <c r="C64" s="135">
        <v>0</v>
      </c>
      <c r="D64" s="135">
        <v>0</v>
      </c>
      <c r="E64" s="137">
        <f>C64+D64</f>
        <v>0</v>
      </c>
      <c r="F64" s="135">
        <v>0</v>
      </c>
      <c r="G64" s="135">
        <v>0</v>
      </c>
      <c r="H64" s="138">
        <f>F64+G64</f>
        <v>0</v>
      </c>
    </row>
    <row r="65" spans="1:8" ht="15.75" x14ac:dyDescent="0.3">
      <c r="A65" s="131">
        <v>40</v>
      </c>
      <c r="B65" s="147" t="s">
        <v>166</v>
      </c>
      <c r="C65" s="139">
        <f>C63-C64</f>
        <v>-29458866.220000006</v>
      </c>
      <c r="D65" s="139">
        <f>D63-D64</f>
        <v>9907961.7799999993</v>
      </c>
      <c r="E65" s="137">
        <f>C65+D65</f>
        <v>-19550904.440000005</v>
      </c>
      <c r="F65" s="139">
        <f>F63-F64</f>
        <v>1830491.9299999953</v>
      </c>
      <c r="G65" s="139">
        <f>G63-G64</f>
        <v>11052464.249999996</v>
      </c>
      <c r="H65" s="138">
        <f>F65+G65</f>
        <v>12882956.179999992</v>
      </c>
    </row>
    <row r="66" spans="1:8" ht="15.75" x14ac:dyDescent="0.3">
      <c r="A66" s="127">
        <v>41</v>
      </c>
      <c r="B66" s="134" t="s">
        <v>167</v>
      </c>
      <c r="C66" s="135">
        <v>0</v>
      </c>
      <c r="D66" s="135">
        <v>0</v>
      </c>
      <c r="E66" s="137">
        <f>C66+D66</f>
        <v>0</v>
      </c>
      <c r="F66" s="135">
        <v>0</v>
      </c>
      <c r="G66" s="135">
        <v>0</v>
      </c>
      <c r="H66" s="138">
        <f>F66+G66</f>
        <v>0</v>
      </c>
    </row>
    <row r="67" spans="1:8" ht="16.5" thickBot="1" x14ac:dyDescent="0.35">
      <c r="A67" s="158">
        <v>42</v>
      </c>
      <c r="B67" s="159" t="s">
        <v>168</v>
      </c>
      <c r="C67" s="160">
        <f>C65+C66</f>
        <v>-29458866.220000006</v>
      </c>
      <c r="D67" s="160">
        <f>D65+D66</f>
        <v>9907961.7799999993</v>
      </c>
      <c r="E67" s="161">
        <f>C67+D67</f>
        <v>-19550904.440000005</v>
      </c>
      <c r="F67" s="160">
        <f>F65+F66</f>
        <v>1830491.9299999953</v>
      </c>
      <c r="G67" s="160">
        <f>G65+G66</f>
        <v>11052464.249999996</v>
      </c>
      <c r="H67" s="162">
        <f>F67+G67</f>
        <v>12882956.179999992</v>
      </c>
    </row>
  </sheetData>
  <mergeCells count="2">
    <mergeCell ref="C5:E5"/>
    <mergeCell ref="F5:H5"/>
  </mergeCells>
  <pageMargins left="0.7" right="0.7" top="0.75" bottom="0.75" header="0.3" footer="0.3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H53"/>
  <sheetViews>
    <sheetView topLeftCell="A57" zoomScaleNormal="100" workbookViewId="0">
      <selection activeCell="D13" sqref="D13"/>
    </sheetView>
  </sheetViews>
  <sheetFormatPr defaultColWidth="9.140625" defaultRowHeight="14.25" x14ac:dyDescent="0.2"/>
  <cols>
    <col min="1" max="1" width="9.5703125" style="80" bestFit="1" customWidth="1"/>
    <col min="2" max="2" width="72.28515625" style="80" customWidth="1"/>
    <col min="3" max="4" width="12.7109375" style="80" customWidth="1"/>
    <col min="5" max="5" width="13.42578125" style="80" bestFit="1" customWidth="1"/>
    <col min="6" max="7" width="12.7109375" style="80" customWidth="1"/>
    <col min="8" max="8" width="13.42578125" style="80" bestFit="1" customWidth="1"/>
    <col min="9" max="16384" width="9.140625" style="80"/>
  </cols>
  <sheetData>
    <row r="1" spans="1:8" x14ac:dyDescent="0.2">
      <c r="A1" s="78" t="s">
        <v>30</v>
      </c>
      <c r="B1" s="23" t="str">
        <f>Info!C2</f>
        <v>Terabank</v>
      </c>
    </row>
    <row r="2" spans="1:8" x14ac:dyDescent="0.2">
      <c r="A2" s="78" t="s">
        <v>31</v>
      </c>
      <c r="B2" s="24">
        <v>44012</v>
      </c>
    </row>
    <row r="3" spans="1:8" x14ac:dyDescent="0.2">
      <c r="A3" s="79"/>
    </row>
    <row r="4" spans="1:8" ht="15" thickBot="1" x14ac:dyDescent="0.25">
      <c r="A4" s="79" t="s">
        <v>169</v>
      </c>
      <c r="B4" s="79"/>
      <c r="C4" s="163"/>
      <c r="D4" s="163"/>
      <c r="E4" s="163"/>
      <c r="F4" s="164"/>
      <c r="G4" s="164"/>
      <c r="H4" s="165" t="s">
        <v>69</v>
      </c>
    </row>
    <row r="5" spans="1:8" x14ac:dyDescent="0.2">
      <c r="A5" s="166" t="s">
        <v>34</v>
      </c>
      <c r="B5" s="167" t="s">
        <v>170</v>
      </c>
      <c r="C5" s="88" t="s">
        <v>70</v>
      </c>
      <c r="D5" s="89"/>
      <c r="E5" s="90"/>
      <c r="F5" s="88" t="s">
        <v>71</v>
      </c>
      <c r="G5" s="89"/>
      <c r="H5" s="91"/>
    </row>
    <row r="6" spans="1:8" x14ac:dyDescent="0.2">
      <c r="A6" s="168"/>
      <c r="B6" s="169"/>
      <c r="C6" s="94" t="s">
        <v>171</v>
      </c>
      <c r="D6" s="94" t="s">
        <v>172</v>
      </c>
      <c r="E6" s="94" t="s">
        <v>173</v>
      </c>
      <c r="F6" s="94" t="s">
        <v>171</v>
      </c>
      <c r="G6" s="94" t="s">
        <v>172</v>
      </c>
      <c r="H6" s="95" t="s">
        <v>173</v>
      </c>
    </row>
    <row r="7" spans="1:8" s="173" customFormat="1" x14ac:dyDescent="0.2">
      <c r="A7" s="170">
        <v>1</v>
      </c>
      <c r="B7" s="171" t="s">
        <v>174</v>
      </c>
      <c r="C7" s="100">
        <v>29910070.089999992</v>
      </c>
      <c r="D7" s="100">
        <v>35963181.870000005</v>
      </c>
      <c r="E7" s="172">
        <f>C7+D7</f>
        <v>65873251.959999993</v>
      </c>
      <c r="F7" s="100">
        <v>34957593.530000001</v>
      </c>
      <c r="G7" s="100">
        <v>28846582.73</v>
      </c>
      <c r="H7" s="101">
        <f t="shared" ref="H7:H53" si="0">F7+G7</f>
        <v>63804176.260000005</v>
      </c>
    </row>
    <row r="8" spans="1:8" s="173" customFormat="1" x14ac:dyDescent="0.2">
      <c r="A8" s="170">
        <v>1.1000000000000001</v>
      </c>
      <c r="B8" s="174" t="s">
        <v>175</v>
      </c>
      <c r="C8" s="100">
        <v>18799667.289999999</v>
      </c>
      <c r="D8" s="100">
        <v>17887328.02</v>
      </c>
      <c r="E8" s="172">
        <f t="shared" ref="E8:E53" si="1">C8+D8</f>
        <v>36686995.310000002</v>
      </c>
      <c r="F8" s="100">
        <v>22288163.699999999</v>
      </c>
      <c r="G8" s="100">
        <v>19599562.289999999</v>
      </c>
      <c r="H8" s="101">
        <f t="shared" si="0"/>
        <v>41887725.989999995</v>
      </c>
    </row>
    <row r="9" spans="1:8" s="173" customFormat="1" x14ac:dyDescent="0.2">
      <c r="A9" s="170">
        <v>1.2</v>
      </c>
      <c r="B9" s="174" t="s">
        <v>176</v>
      </c>
      <c r="C9" s="100">
        <v>2241900</v>
      </c>
      <c r="D9" s="100">
        <v>2156509.56</v>
      </c>
      <c r="E9" s="172">
        <f t="shared" si="1"/>
        <v>4398409.5600000005</v>
      </c>
      <c r="F9" s="100">
        <v>2555000</v>
      </c>
      <c r="G9" s="100">
        <v>2004180.5499999998</v>
      </c>
      <c r="H9" s="101">
        <f t="shared" si="0"/>
        <v>4559180.55</v>
      </c>
    </row>
    <row r="10" spans="1:8" s="173" customFormat="1" x14ac:dyDescent="0.2">
      <c r="A10" s="170">
        <v>1.3</v>
      </c>
      <c r="B10" s="174" t="s">
        <v>177</v>
      </c>
      <c r="C10" s="100">
        <v>8868502.7999999933</v>
      </c>
      <c r="D10" s="100">
        <v>15919344.290000005</v>
      </c>
      <c r="E10" s="172">
        <f t="shared" si="1"/>
        <v>24787847.089999996</v>
      </c>
      <c r="F10" s="100">
        <v>10114429.830000002</v>
      </c>
      <c r="G10" s="100">
        <v>7242839.8899999997</v>
      </c>
      <c r="H10" s="101">
        <f t="shared" si="0"/>
        <v>17357269.720000003</v>
      </c>
    </row>
    <row r="11" spans="1:8" s="173" customFormat="1" x14ac:dyDescent="0.2">
      <c r="A11" s="170">
        <v>1.4</v>
      </c>
      <c r="B11" s="174" t="s">
        <v>178</v>
      </c>
      <c r="C11" s="100">
        <v>0</v>
      </c>
      <c r="D11" s="100">
        <v>0</v>
      </c>
      <c r="E11" s="172">
        <f t="shared" si="1"/>
        <v>0</v>
      </c>
      <c r="F11" s="100">
        <v>0</v>
      </c>
      <c r="G11" s="100">
        <v>0</v>
      </c>
      <c r="H11" s="101">
        <f t="shared" si="0"/>
        <v>0</v>
      </c>
    </row>
    <row r="12" spans="1:8" s="173" customFormat="1" ht="29.25" customHeight="1" x14ac:dyDescent="0.2">
      <c r="A12" s="170">
        <v>2</v>
      </c>
      <c r="B12" s="175" t="s">
        <v>179</v>
      </c>
      <c r="C12" s="100">
        <v>0</v>
      </c>
      <c r="D12" s="100">
        <v>0</v>
      </c>
      <c r="E12" s="172">
        <f t="shared" si="1"/>
        <v>0</v>
      </c>
      <c r="F12" s="100">
        <v>0</v>
      </c>
      <c r="G12" s="100">
        <v>0</v>
      </c>
      <c r="H12" s="101">
        <f t="shared" si="0"/>
        <v>0</v>
      </c>
    </row>
    <row r="13" spans="1:8" s="173" customFormat="1" ht="19.899999999999999" customHeight="1" x14ac:dyDescent="0.2">
      <c r="A13" s="170">
        <v>3</v>
      </c>
      <c r="B13" s="175" t="s">
        <v>180</v>
      </c>
      <c r="C13" s="100">
        <v>94293000</v>
      </c>
      <c r="D13" s="100">
        <v>0</v>
      </c>
      <c r="E13" s="172">
        <f t="shared" si="1"/>
        <v>94293000</v>
      </c>
      <c r="F13" s="100">
        <v>34594000</v>
      </c>
      <c r="G13" s="100">
        <v>0</v>
      </c>
      <c r="H13" s="101">
        <f t="shared" si="0"/>
        <v>34594000</v>
      </c>
    </row>
    <row r="14" spans="1:8" s="173" customFormat="1" x14ac:dyDescent="0.2">
      <c r="A14" s="170">
        <v>3.1</v>
      </c>
      <c r="B14" s="176" t="s">
        <v>181</v>
      </c>
      <c r="C14" s="100">
        <v>94293000</v>
      </c>
      <c r="D14" s="100">
        <v>0</v>
      </c>
      <c r="E14" s="172">
        <f t="shared" si="1"/>
        <v>94293000</v>
      </c>
      <c r="F14" s="100">
        <v>34594000</v>
      </c>
      <c r="G14" s="100">
        <v>0</v>
      </c>
      <c r="H14" s="101">
        <f t="shared" si="0"/>
        <v>34594000</v>
      </c>
    </row>
    <row r="15" spans="1:8" s="173" customFormat="1" x14ac:dyDescent="0.2">
      <c r="A15" s="170">
        <v>3.2</v>
      </c>
      <c r="B15" s="176" t="s">
        <v>182</v>
      </c>
      <c r="C15" s="100">
        <v>0</v>
      </c>
      <c r="D15" s="100">
        <v>0</v>
      </c>
      <c r="E15" s="172">
        <f t="shared" si="1"/>
        <v>0</v>
      </c>
      <c r="F15" s="100">
        <v>0</v>
      </c>
      <c r="G15" s="100">
        <v>0</v>
      </c>
      <c r="H15" s="101">
        <f t="shared" si="0"/>
        <v>0</v>
      </c>
    </row>
    <row r="16" spans="1:8" s="173" customFormat="1" x14ac:dyDescent="0.2">
      <c r="A16" s="170">
        <v>4</v>
      </c>
      <c r="B16" s="177" t="s">
        <v>183</v>
      </c>
      <c r="C16" s="100">
        <v>178856729.13000104</v>
      </c>
      <c r="D16" s="100">
        <v>381519142.2700004</v>
      </c>
      <c r="E16" s="172">
        <f t="shared" si="1"/>
        <v>560375871.40000141</v>
      </c>
      <c r="F16" s="100">
        <v>168610472.68000019</v>
      </c>
      <c r="G16" s="100">
        <v>388184641.5199998</v>
      </c>
      <c r="H16" s="101">
        <f t="shared" si="0"/>
        <v>556795114.20000005</v>
      </c>
    </row>
    <row r="17" spans="1:8" s="173" customFormat="1" x14ac:dyDescent="0.2">
      <c r="A17" s="170">
        <v>4.0999999999999996</v>
      </c>
      <c r="B17" s="176" t="s">
        <v>184</v>
      </c>
      <c r="C17" s="100">
        <v>178856729.13000104</v>
      </c>
      <c r="D17" s="100">
        <v>381519142.2700004</v>
      </c>
      <c r="E17" s="172">
        <f t="shared" si="1"/>
        <v>560375871.40000141</v>
      </c>
      <c r="F17" s="100">
        <v>168610472.68000019</v>
      </c>
      <c r="G17" s="100">
        <v>388184641.5199998</v>
      </c>
      <c r="H17" s="101">
        <f t="shared" si="0"/>
        <v>556795114.20000005</v>
      </c>
    </row>
    <row r="18" spans="1:8" s="173" customFormat="1" x14ac:dyDescent="0.2">
      <c r="A18" s="170">
        <v>4.2</v>
      </c>
      <c r="B18" s="176" t="s">
        <v>185</v>
      </c>
      <c r="C18" s="100">
        <v>0</v>
      </c>
      <c r="D18" s="100">
        <v>0</v>
      </c>
      <c r="E18" s="172">
        <f t="shared" si="1"/>
        <v>0</v>
      </c>
      <c r="F18" s="100">
        <v>0</v>
      </c>
      <c r="G18" s="100">
        <v>0</v>
      </c>
      <c r="H18" s="101">
        <f t="shared" si="0"/>
        <v>0</v>
      </c>
    </row>
    <row r="19" spans="1:8" s="173" customFormat="1" x14ac:dyDescent="0.2">
      <c r="A19" s="170">
        <v>5</v>
      </c>
      <c r="B19" s="175" t="s">
        <v>186</v>
      </c>
      <c r="C19" s="100">
        <v>681773501.45999908</v>
      </c>
      <c r="D19" s="100">
        <v>940683150.06000042</v>
      </c>
      <c r="E19" s="172">
        <f t="shared" si="1"/>
        <v>1622456651.5199995</v>
      </c>
      <c r="F19" s="100">
        <v>599847984.01000035</v>
      </c>
      <c r="G19" s="100">
        <v>865877450.39000022</v>
      </c>
      <c r="H19" s="101">
        <f t="shared" si="0"/>
        <v>1465725434.4000006</v>
      </c>
    </row>
    <row r="20" spans="1:8" s="173" customFormat="1" x14ac:dyDescent="0.2">
      <c r="A20" s="170">
        <v>5.0999999999999996</v>
      </c>
      <c r="B20" s="178" t="s">
        <v>187</v>
      </c>
      <c r="C20" s="100">
        <v>13738583.76</v>
      </c>
      <c r="D20" s="100">
        <v>34233332.820000008</v>
      </c>
      <c r="E20" s="172">
        <f t="shared" si="1"/>
        <v>47971916.580000006</v>
      </c>
      <c r="F20" s="100">
        <v>16043825.129999992</v>
      </c>
      <c r="G20" s="100">
        <v>44079160.850000009</v>
      </c>
      <c r="H20" s="101">
        <f t="shared" si="0"/>
        <v>60122985.980000004</v>
      </c>
    </row>
    <row r="21" spans="1:8" s="173" customFormat="1" x14ac:dyDescent="0.2">
      <c r="A21" s="170">
        <v>5.2</v>
      </c>
      <c r="B21" s="178" t="s">
        <v>188</v>
      </c>
      <c r="C21" s="100">
        <v>74545564.650000006</v>
      </c>
      <c r="D21" s="100">
        <v>17026575.459999997</v>
      </c>
      <c r="E21" s="172">
        <f t="shared" si="1"/>
        <v>91572140.109999999</v>
      </c>
      <c r="F21" s="100">
        <v>54717592.229999982</v>
      </c>
      <c r="G21" s="100">
        <v>24355128.640000001</v>
      </c>
      <c r="H21" s="101">
        <f t="shared" si="0"/>
        <v>79072720.869999975</v>
      </c>
    </row>
    <row r="22" spans="1:8" s="173" customFormat="1" x14ac:dyDescent="0.2">
      <c r="A22" s="170">
        <v>5.3</v>
      </c>
      <c r="B22" s="178" t="s">
        <v>189</v>
      </c>
      <c r="C22" s="100">
        <v>533116877.46999902</v>
      </c>
      <c r="D22" s="100">
        <v>863291025.0800004</v>
      </c>
      <c r="E22" s="172">
        <f t="shared" si="1"/>
        <v>1396407902.5499995</v>
      </c>
      <c r="F22" s="100">
        <v>478736366.94000036</v>
      </c>
      <c r="G22" s="100">
        <v>769646053.96000016</v>
      </c>
      <c r="H22" s="101">
        <f t="shared" si="0"/>
        <v>1248382420.9000006</v>
      </c>
    </row>
    <row r="23" spans="1:8" s="173" customFormat="1" x14ac:dyDescent="0.2">
      <c r="A23" s="170" t="s">
        <v>190</v>
      </c>
      <c r="B23" s="179" t="s">
        <v>191</v>
      </c>
      <c r="C23" s="100">
        <v>317523187.07999915</v>
      </c>
      <c r="D23" s="100">
        <v>350612418.03000045</v>
      </c>
      <c r="E23" s="172">
        <f t="shared" si="1"/>
        <v>668135605.10999966</v>
      </c>
      <c r="F23" s="100">
        <v>300172501.22000027</v>
      </c>
      <c r="G23" s="100">
        <v>332663491.41000021</v>
      </c>
      <c r="H23" s="101">
        <f t="shared" si="0"/>
        <v>632835992.63000047</v>
      </c>
    </row>
    <row r="24" spans="1:8" s="173" customFormat="1" x14ac:dyDescent="0.2">
      <c r="A24" s="170" t="s">
        <v>192</v>
      </c>
      <c r="B24" s="179" t="s">
        <v>193</v>
      </c>
      <c r="C24" s="100">
        <v>123040014.8099999</v>
      </c>
      <c r="D24" s="100">
        <v>307051569.56999999</v>
      </c>
      <c r="E24" s="172">
        <f t="shared" si="1"/>
        <v>430091584.37999988</v>
      </c>
      <c r="F24" s="100">
        <v>99616459.670000017</v>
      </c>
      <c r="G24" s="100">
        <v>307589457.74999994</v>
      </c>
      <c r="H24" s="101">
        <f t="shared" si="0"/>
        <v>407205917.41999996</v>
      </c>
    </row>
    <row r="25" spans="1:8" s="173" customFormat="1" x14ac:dyDescent="0.2">
      <c r="A25" s="170" t="s">
        <v>194</v>
      </c>
      <c r="B25" s="179" t="s">
        <v>195</v>
      </c>
      <c r="C25" s="100">
        <v>12429519.599999998</v>
      </c>
      <c r="D25" s="100">
        <v>17859626.280000001</v>
      </c>
      <c r="E25" s="172">
        <f t="shared" si="1"/>
        <v>30289145.879999999</v>
      </c>
      <c r="F25" s="100">
        <v>8893332.8600000031</v>
      </c>
      <c r="G25" s="100">
        <v>11937742.499999996</v>
      </c>
      <c r="H25" s="101">
        <f t="shared" si="0"/>
        <v>20831075.359999999</v>
      </c>
    </row>
    <row r="26" spans="1:8" s="173" customFormat="1" x14ac:dyDescent="0.2">
      <c r="A26" s="170" t="s">
        <v>196</v>
      </c>
      <c r="B26" s="179" t="s">
        <v>197</v>
      </c>
      <c r="C26" s="100">
        <v>54321344.709999993</v>
      </c>
      <c r="D26" s="100">
        <v>78064109.999999985</v>
      </c>
      <c r="E26" s="172">
        <f t="shared" si="1"/>
        <v>132385454.70999998</v>
      </c>
      <c r="F26" s="100">
        <v>40443405.470000006</v>
      </c>
      <c r="G26" s="100">
        <v>65950932.680000044</v>
      </c>
      <c r="H26" s="101">
        <f t="shared" si="0"/>
        <v>106394338.15000005</v>
      </c>
    </row>
    <row r="27" spans="1:8" s="173" customFormat="1" x14ac:dyDescent="0.2">
      <c r="A27" s="170" t="s">
        <v>198</v>
      </c>
      <c r="B27" s="179" t="s">
        <v>199</v>
      </c>
      <c r="C27" s="100">
        <v>25802811.270000003</v>
      </c>
      <c r="D27" s="100">
        <v>109703301.20000003</v>
      </c>
      <c r="E27" s="172">
        <f t="shared" si="1"/>
        <v>135506112.47000003</v>
      </c>
      <c r="F27" s="100">
        <v>29610667.720000021</v>
      </c>
      <c r="G27" s="100">
        <v>51504429.620000005</v>
      </c>
      <c r="H27" s="101">
        <f t="shared" si="0"/>
        <v>81115097.340000033</v>
      </c>
    </row>
    <row r="28" spans="1:8" s="173" customFormat="1" x14ac:dyDescent="0.2">
      <c r="A28" s="170">
        <v>5.4</v>
      </c>
      <c r="B28" s="178" t="s">
        <v>200</v>
      </c>
      <c r="C28" s="100">
        <v>14953293.49</v>
      </c>
      <c r="D28" s="100">
        <v>14776910.229999999</v>
      </c>
      <c r="E28" s="172">
        <f t="shared" si="1"/>
        <v>29730203.719999999</v>
      </c>
      <c r="F28" s="100">
        <v>13184143.409999998</v>
      </c>
      <c r="G28" s="100">
        <v>14544752.620000007</v>
      </c>
      <c r="H28" s="101">
        <f t="shared" si="0"/>
        <v>27728896.030000005</v>
      </c>
    </row>
    <row r="29" spans="1:8" s="173" customFormat="1" x14ac:dyDescent="0.2">
      <c r="A29" s="170">
        <v>5.5</v>
      </c>
      <c r="B29" s="178" t="s">
        <v>201</v>
      </c>
      <c r="C29" s="100">
        <v>0</v>
      </c>
      <c r="D29" s="100">
        <v>0</v>
      </c>
      <c r="E29" s="172">
        <f t="shared" si="1"/>
        <v>0</v>
      </c>
      <c r="F29" s="100">
        <v>0</v>
      </c>
      <c r="G29" s="100">
        <v>0</v>
      </c>
      <c r="H29" s="101">
        <f t="shared" si="0"/>
        <v>0</v>
      </c>
    </row>
    <row r="30" spans="1:8" s="173" customFormat="1" x14ac:dyDescent="0.2">
      <c r="A30" s="170">
        <v>5.6</v>
      </c>
      <c r="B30" s="178" t="s">
        <v>202</v>
      </c>
      <c r="C30" s="100">
        <v>0</v>
      </c>
      <c r="D30" s="100">
        <v>0</v>
      </c>
      <c r="E30" s="172">
        <f t="shared" si="1"/>
        <v>0</v>
      </c>
      <c r="F30" s="100">
        <v>0</v>
      </c>
      <c r="G30" s="100">
        <v>0</v>
      </c>
      <c r="H30" s="101">
        <f t="shared" si="0"/>
        <v>0</v>
      </c>
    </row>
    <row r="31" spans="1:8" s="173" customFormat="1" x14ac:dyDescent="0.2">
      <c r="A31" s="170">
        <v>5.7</v>
      </c>
      <c r="B31" s="178" t="s">
        <v>199</v>
      </c>
      <c r="C31" s="100">
        <v>45419182.090000011</v>
      </c>
      <c r="D31" s="100">
        <v>11355306.469999999</v>
      </c>
      <c r="E31" s="172">
        <f t="shared" si="1"/>
        <v>56774488.56000001</v>
      </c>
      <c r="F31" s="100">
        <v>37166056.29999999</v>
      </c>
      <c r="G31" s="100">
        <v>13252354.320000004</v>
      </c>
      <c r="H31" s="101">
        <f t="shared" si="0"/>
        <v>50418410.61999999</v>
      </c>
    </row>
    <row r="32" spans="1:8" s="173" customFormat="1" x14ac:dyDescent="0.2">
      <c r="A32" s="170">
        <v>6</v>
      </c>
      <c r="B32" s="175" t="s">
        <v>203</v>
      </c>
      <c r="C32" s="100">
        <v>13698269.199999999</v>
      </c>
      <c r="D32" s="100">
        <v>86054972.879999995</v>
      </c>
      <c r="E32" s="172">
        <f t="shared" si="1"/>
        <v>99753242.079999998</v>
      </c>
      <c r="F32" s="100">
        <v>64359680.399999999</v>
      </c>
      <c r="G32" s="100">
        <v>65846739.600000001</v>
      </c>
      <c r="H32" s="101">
        <f t="shared" si="0"/>
        <v>130206420</v>
      </c>
    </row>
    <row r="33" spans="1:8" s="173" customFormat="1" x14ac:dyDescent="0.2">
      <c r="A33" s="170">
        <v>6.1</v>
      </c>
      <c r="B33" s="180" t="s">
        <v>204</v>
      </c>
      <c r="C33" s="100">
        <v>13698269.199999999</v>
      </c>
      <c r="D33" s="100">
        <v>36201290.880000003</v>
      </c>
      <c r="E33" s="172">
        <f t="shared" si="1"/>
        <v>49899560.079999998</v>
      </c>
      <c r="F33" s="100">
        <v>64359680.399999999</v>
      </c>
      <c r="G33" s="100">
        <v>0</v>
      </c>
      <c r="H33" s="101">
        <f t="shared" si="0"/>
        <v>64359680.399999999</v>
      </c>
    </row>
    <row r="34" spans="1:8" s="173" customFormat="1" x14ac:dyDescent="0.2">
      <c r="A34" s="170">
        <v>6.2</v>
      </c>
      <c r="B34" s="180" t="s">
        <v>205</v>
      </c>
      <c r="C34" s="100">
        <v>0</v>
      </c>
      <c r="D34" s="100">
        <v>49853682</v>
      </c>
      <c r="E34" s="172">
        <f t="shared" si="1"/>
        <v>49853682</v>
      </c>
      <c r="F34" s="100">
        <v>0</v>
      </c>
      <c r="G34" s="100">
        <v>65846739.600000001</v>
      </c>
      <c r="H34" s="101">
        <f t="shared" si="0"/>
        <v>65846739.600000001</v>
      </c>
    </row>
    <row r="35" spans="1:8" s="173" customFormat="1" x14ac:dyDescent="0.2">
      <c r="A35" s="170">
        <v>6.3</v>
      </c>
      <c r="B35" s="180" t="s">
        <v>206</v>
      </c>
      <c r="C35" s="100">
        <v>0</v>
      </c>
      <c r="D35" s="100">
        <v>0</v>
      </c>
      <c r="E35" s="172">
        <f t="shared" si="1"/>
        <v>0</v>
      </c>
      <c r="F35" s="100">
        <v>0</v>
      </c>
      <c r="G35" s="100">
        <v>0</v>
      </c>
      <c r="H35" s="101">
        <f t="shared" si="0"/>
        <v>0</v>
      </c>
    </row>
    <row r="36" spans="1:8" s="173" customFormat="1" x14ac:dyDescent="0.2">
      <c r="A36" s="170">
        <v>6.4</v>
      </c>
      <c r="B36" s="180" t="s">
        <v>207</v>
      </c>
      <c r="C36" s="100">
        <v>0</v>
      </c>
      <c r="D36" s="100">
        <v>0</v>
      </c>
      <c r="E36" s="172">
        <f t="shared" si="1"/>
        <v>0</v>
      </c>
      <c r="F36" s="100">
        <v>0</v>
      </c>
      <c r="G36" s="100">
        <v>0</v>
      </c>
      <c r="H36" s="101">
        <f t="shared" si="0"/>
        <v>0</v>
      </c>
    </row>
    <row r="37" spans="1:8" s="173" customFormat="1" x14ac:dyDescent="0.2">
      <c r="A37" s="170">
        <v>6.5</v>
      </c>
      <c r="B37" s="180" t="s">
        <v>208</v>
      </c>
      <c r="C37" s="100">
        <v>0</v>
      </c>
      <c r="D37" s="100">
        <v>0</v>
      </c>
      <c r="E37" s="172">
        <f t="shared" si="1"/>
        <v>0</v>
      </c>
      <c r="F37" s="100">
        <v>0</v>
      </c>
      <c r="G37" s="100">
        <v>0</v>
      </c>
      <c r="H37" s="101">
        <f t="shared" si="0"/>
        <v>0</v>
      </c>
    </row>
    <row r="38" spans="1:8" s="173" customFormat="1" x14ac:dyDescent="0.2">
      <c r="A38" s="170">
        <v>6.6</v>
      </c>
      <c r="B38" s="180" t="s">
        <v>209</v>
      </c>
      <c r="C38" s="100">
        <v>0</v>
      </c>
      <c r="D38" s="100">
        <v>0</v>
      </c>
      <c r="E38" s="172">
        <f t="shared" si="1"/>
        <v>0</v>
      </c>
      <c r="F38" s="100">
        <v>0</v>
      </c>
      <c r="G38" s="100">
        <v>0</v>
      </c>
      <c r="H38" s="101">
        <f t="shared" si="0"/>
        <v>0</v>
      </c>
    </row>
    <row r="39" spans="1:8" s="173" customFormat="1" x14ac:dyDescent="0.2">
      <c r="A39" s="170">
        <v>6.7</v>
      </c>
      <c r="B39" s="180" t="s">
        <v>210</v>
      </c>
      <c r="C39" s="100">
        <v>0</v>
      </c>
      <c r="D39" s="100">
        <v>0</v>
      </c>
      <c r="E39" s="172">
        <f t="shared" si="1"/>
        <v>0</v>
      </c>
      <c r="F39" s="100">
        <v>0</v>
      </c>
      <c r="G39" s="100">
        <v>0</v>
      </c>
      <c r="H39" s="101">
        <f t="shared" si="0"/>
        <v>0</v>
      </c>
    </row>
    <row r="40" spans="1:8" s="173" customFormat="1" x14ac:dyDescent="0.2">
      <c r="A40" s="170">
        <v>7</v>
      </c>
      <c r="B40" s="175" t="s">
        <v>211</v>
      </c>
      <c r="C40" s="100">
        <v>0</v>
      </c>
      <c r="D40" s="100">
        <v>0</v>
      </c>
      <c r="E40" s="172">
        <f t="shared" si="1"/>
        <v>0</v>
      </c>
      <c r="F40" s="100">
        <v>0</v>
      </c>
      <c r="G40" s="100">
        <v>0</v>
      </c>
      <c r="H40" s="101">
        <f t="shared" si="0"/>
        <v>0</v>
      </c>
    </row>
    <row r="41" spans="1:8" s="173" customFormat="1" x14ac:dyDescent="0.2">
      <c r="A41" s="170">
        <v>7.1</v>
      </c>
      <c r="B41" s="181" t="s">
        <v>212</v>
      </c>
      <c r="C41" s="100">
        <v>1252867.6500000006</v>
      </c>
      <c r="D41" s="100">
        <v>14122.345300000001</v>
      </c>
      <c r="E41" s="172">
        <f t="shared" si="1"/>
        <v>1266989.9953000005</v>
      </c>
      <c r="F41" s="100">
        <v>226081.65000000002</v>
      </c>
      <c r="G41" s="100">
        <v>8311.0815000000002</v>
      </c>
      <c r="H41" s="101">
        <f t="shared" si="0"/>
        <v>234392.73150000002</v>
      </c>
    </row>
    <row r="42" spans="1:8" s="173" customFormat="1" ht="25.5" x14ac:dyDescent="0.2">
      <c r="A42" s="170">
        <v>7.2</v>
      </c>
      <c r="B42" s="181" t="s">
        <v>213</v>
      </c>
      <c r="C42" s="100">
        <v>999296.26000000071</v>
      </c>
      <c r="D42" s="100">
        <v>1132247.8729000003</v>
      </c>
      <c r="E42" s="172">
        <f t="shared" si="1"/>
        <v>2131544.132900001</v>
      </c>
      <c r="F42" s="100">
        <v>1422968.4600000009</v>
      </c>
      <c r="G42" s="100">
        <v>1498593.1377000003</v>
      </c>
      <c r="H42" s="101">
        <f t="shared" si="0"/>
        <v>2921561.5977000012</v>
      </c>
    </row>
    <row r="43" spans="1:8" s="173" customFormat="1" ht="25.5" x14ac:dyDescent="0.2">
      <c r="A43" s="170">
        <v>7.3</v>
      </c>
      <c r="B43" s="181" t="s">
        <v>214</v>
      </c>
      <c r="C43" s="100">
        <v>6199777.3766000057</v>
      </c>
      <c r="D43" s="100">
        <v>15283751.5798</v>
      </c>
      <c r="E43" s="172">
        <f t="shared" si="1"/>
        <v>21483528.956400007</v>
      </c>
      <c r="F43" s="100">
        <v>5310314.2666000053</v>
      </c>
      <c r="G43" s="100">
        <v>14946398.413599998</v>
      </c>
      <c r="H43" s="101">
        <f t="shared" si="0"/>
        <v>20256712.680200003</v>
      </c>
    </row>
    <row r="44" spans="1:8" s="173" customFormat="1" ht="25.5" x14ac:dyDescent="0.2">
      <c r="A44" s="170">
        <v>7.4</v>
      </c>
      <c r="B44" s="181" t="s">
        <v>215</v>
      </c>
      <c r="C44" s="100">
        <v>42691613.589999951</v>
      </c>
      <c r="D44" s="100">
        <v>75943013.245099992</v>
      </c>
      <c r="E44" s="172">
        <f t="shared" si="1"/>
        <v>118634626.83509994</v>
      </c>
      <c r="F44" s="100">
        <v>42739366.509999946</v>
      </c>
      <c r="G44" s="100">
        <v>74896510.223299935</v>
      </c>
      <c r="H44" s="101">
        <f t="shared" si="0"/>
        <v>117635876.73329988</v>
      </c>
    </row>
    <row r="45" spans="1:8" s="173" customFormat="1" x14ac:dyDescent="0.2">
      <c r="A45" s="170">
        <v>8</v>
      </c>
      <c r="B45" s="175" t="s">
        <v>216</v>
      </c>
      <c r="C45" s="100">
        <v>0</v>
      </c>
      <c r="D45" s="100">
        <v>0</v>
      </c>
      <c r="E45" s="172">
        <f t="shared" si="1"/>
        <v>0</v>
      </c>
      <c r="F45" s="100">
        <v>0</v>
      </c>
      <c r="G45" s="100">
        <v>0</v>
      </c>
      <c r="H45" s="101">
        <f t="shared" si="0"/>
        <v>0</v>
      </c>
    </row>
    <row r="46" spans="1:8" s="173" customFormat="1" x14ac:dyDescent="0.2">
      <c r="A46" s="170">
        <v>8.1</v>
      </c>
      <c r="B46" s="176" t="s">
        <v>217</v>
      </c>
      <c r="C46" s="100">
        <v>0</v>
      </c>
      <c r="D46" s="100">
        <v>0</v>
      </c>
      <c r="E46" s="172">
        <f t="shared" si="1"/>
        <v>0</v>
      </c>
      <c r="F46" s="100">
        <v>0</v>
      </c>
      <c r="G46" s="100">
        <v>0</v>
      </c>
      <c r="H46" s="101">
        <f t="shared" si="0"/>
        <v>0</v>
      </c>
    </row>
    <row r="47" spans="1:8" s="173" customFormat="1" x14ac:dyDescent="0.2">
      <c r="A47" s="170">
        <v>8.1999999999999993</v>
      </c>
      <c r="B47" s="176" t="s">
        <v>218</v>
      </c>
      <c r="C47" s="100">
        <v>0</v>
      </c>
      <c r="D47" s="100">
        <v>0</v>
      </c>
      <c r="E47" s="172">
        <f t="shared" si="1"/>
        <v>0</v>
      </c>
      <c r="F47" s="100">
        <v>0</v>
      </c>
      <c r="G47" s="100">
        <v>0</v>
      </c>
      <c r="H47" s="101">
        <f t="shared" si="0"/>
        <v>0</v>
      </c>
    </row>
    <row r="48" spans="1:8" s="173" customFormat="1" x14ac:dyDescent="0.2">
      <c r="A48" s="170">
        <v>8.3000000000000007</v>
      </c>
      <c r="B48" s="176" t="s">
        <v>219</v>
      </c>
      <c r="C48" s="100">
        <v>0</v>
      </c>
      <c r="D48" s="100">
        <v>0</v>
      </c>
      <c r="E48" s="172">
        <f t="shared" si="1"/>
        <v>0</v>
      </c>
      <c r="F48" s="100">
        <v>0</v>
      </c>
      <c r="G48" s="100">
        <v>0</v>
      </c>
      <c r="H48" s="101">
        <f t="shared" si="0"/>
        <v>0</v>
      </c>
    </row>
    <row r="49" spans="1:8" s="173" customFormat="1" x14ac:dyDescent="0.2">
      <c r="A49" s="170">
        <v>8.4</v>
      </c>
      <c r="B49" s="176" t="s">
        <v>220</v>
      </c>
      <c r="C49" s="100">
        <v>0</v>
      </c>
      <c r="D49" s="100">
        <v>0</v>
      </c>
      <c r="E49" s="172">
        <f t="shared" si="1"/>
        <v>0</v>
      </c>
      <c r="F49" s="100">
        <v>0</v>
      </c>
      <c r="G49" s="100">
        <v>0</v>
      </c>
      <c r="H49" s="101">
        <f t="shared" si="0"/>
        <v>0</v>
      </c>
    </row>
    <row r="50" spans="1:8" s="173" customFormat="1" x14ac:dyDescent="0.2">
      <c r="A50" s="170">
        <v>8.5</v>
      </c>
      <c r="B50" s="176" t="s">
        <v>221</v>
      </c>
      <c r="C50" s="100">
        <v>0</v>
      </c>
      <c r="D50" s="100">
        <v>0</v>
      </c>
      <c r="E50" s="172">
        <f t="shared" si="1"/>
        <v>0</v>
      </c>
      <c r="F50" s="100">
        <v>0</v>
      </c>
      <c r="G50" s="100">
        <v>0</v>
      </c>
      <c r="H50" s="101">
        <f t="shared" si="0"/>
        <v>0</v>
      </c>
    </row>
    <row r="51" spans="1:8" s="173" customFormat="1" x14ac:dyDescent="0.2">
      <c r="A51" s="170">
        <v>8.6</v>
      </c>
      <c r="B51" s="176" t="s">
        <v>222</v>
      </c>
      <c r="C51" s="100">
        <v>0</v>
      </c>
      <c r="D51" s="100">
        <v>0</v>
      </c>
      <c r="E51" s="172">
        <f t="shared" si="1"/>
        <v>0</v>
      </c>
      <c r="F51" s="100">
        <v>0</v>
      </c>
      <c r="G51" s="100">
        <v>0</v>
      </c>
      <c r="H51" s="101">
        <f t="shared" si="0"/>
        <v>0</v>
      </c>
    </row>
    <row r="52" spans="1:8" s="173" customFormat="1" x14ac:dyDescent="0.2">
      <c r="A52" s="170">
        <v>8.6999999999999993</v>
      </c>
      <c r="B52" s="176" t="s">
        <v>223</v>
      </c>
      <c r="C52" s="100">
        <v>0</v>
      </c>
      <c r="D52" s="100">
        <v>0</v>
      </c>
      <c r="E52" s="172">
        <f t="shared" si="1"/>
        <v>0</v>
      </c>
      <c r="F52" s="100">
        <v>0</v>
      </c>
      <c r="G52" s="100">
        <v>0</v>
      </c>
      <c r="H52" s="101">
        <f t="shared" si="0"/>
        <v>0</v>
      </c>
    </row>
    <row r="53" spans="1:8" s="173" customFormat="1" ht="15" thickBot="1" x14ac:dyDescent="0.25">
      <c r="A53" s="182">
        <v>9</v>
      </c>
      <c r="B53" s="183" t="s">
        <v>224</v>
      </c>
      <c r="C53" s="184">
        <v>0</v>
      </c>
      <c r="D53" s="184">
        <v>0</v>
      </c>
      <c r="E53" s="185">
        <f t="shared" si="1"/>
        <v>0</v>
      </c>
      <c r="F53" s="184">
        <v>0</v>
      </c>
      <c r="G53" s="184">
        <v>0</v>
      </c>
      <c r="H53" s="114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H20"/>
  <sheetViews>
    <sheetView zoomScaleNormal="100" workbookViewId="0">
      <pane xSplit="1" ySplit="4" topLeftCell="B7" activePane="bottomRight" state="frozen"/>
      <selection activeCell="D13" sqref="D13"/>
      <selection pane="topRight" activeCell="D13" sqref="D13"/>
      <selection pane="bottomLeft" activeCell="D13" sqref="D13"/>
      <selection pane="bottomRight" activeCell="D13" sqref="D13"/>
    </sheetView>
  </sheetViews>
  <sheetFormatPr defaultColWidth="9.140625" defaultRowHeight="12.75" x14ac:dyDescent="0.2"/>
  <cols>
    <col min="1" max="1" width="9.5703125" style="21" bestFit="1" customWidth="1"/>
    <col min="2" max="2" width="93.5703125" style="21" customWidth="1"/>
    <col min="3" max="3" width="13.28515625" style="21" bestFit="1" customWidth="1"/>
    <col min="4" max="4" width="12.7109375" style="21" customWidth="1"/>
    <col min="5" max="11" width="9.7109375" style="141" customWidth="1"/>
    <col min="12" max="16384" width="9.140625" style="141"/>
  </cols>
  <sheetData>
    <row r="1" spans="1:8" ht="15" x14ac:dyDescent="0.3">
      <c r="A1" s="22" t="s">
        <v>30</v>
      </c>
      <c r="B1" s="23" t="str">
        <f>Info!C2</f>
        <v>Terabank</v>
      </c>
      <c r="C1" s="23"/>
    </row>
    <row r="2" spans="1:8" ht="15" x14ac:dyDescent="0.3">
      <c r="A2" s="22" t="s">
        <v>31</v>
      </c>
      <c r="B2" s="24">
        <v>44012</v>
      </c>
      <c r="C2" s="25"/>
      <c r="D2" s="26"/>
      <c r="E2" s="186"/>
      <c r="F2" s="186"/>
      <c r="G2" s="186"/>
      <c r="H2" s="186"/>
    </row>
    <row r="3" spans="1:8" ht="15" x14ac:dyDescent="0.3">
      <c r="A3" s="22"/>
      <c r="B3" s="23"/>
      <c r="C3" s="25"/>
      <c r="D3" s="26"/>
      <c r="E3" s="186"/>
      <c r="F3" s="186"/>
      <c r="G3" s="186"/>
      <c r="H3" s="186"/>
    </row>
    <row r="4" spans="1:8" ht="15" customHeight="1" thickBot="1" x14ac:dyDescent="0.35">
      <c r="A4" s="187" t="s">
        <v>225</v>
      </c>
      <c r="B4" s="188" t="s">
        <v>226</v>
      </c>
      <c r="C4" s="187"/>
      <c r="D4" s="189" t="s">
        <v>69</v>
      </c>
    </row>
    <row r="5" spans="1:8" ht="15" customHeight="1" x14ac:dyDescent="0.2">
      <c r="A5" s="190" t="s">
        <v>34</v>
      </c>
      <c r="B5" s="191"/>
      <c r="C5" s="192">
        <v>44012</v>
      </c>
      <c r="D5" s="193">
        <v>43921</v>
      </c>
    </row>
    <row r="6" spans="1:8" ht="15" customHeight="1" x14ac:dyDescent="0.2">
      <c r="A6" s="194">
        <v>1</v>
      </c>
      <c r="B6" s="195" t="s">
        <v>227</v>
      </c>
      <c r="C6" s="196">
        <f>C7+C9+C10</f>
        <v>827944616.15124869</v>
      </c>
      <c r="D6" s="197">
        <f>D7+D9+D10</f>
        <v>846068887.66124678</v>
      </c>
    </row>
    <row r="7" spans="1:8" ht="15" customHeight="1" x14ac:dyDescent="0.2">
      <c r="A7" s="194">
        <v>1.1000000000000001</v>
      </c>
      <c r="B7" s="195" t="s">
        <v>228</v>
      </c>
      <c r="C7" s="198">
        <v>807035272.63699865</v>
      </c>
      <c r="D7" s="199">
        <v>823574155.41899681</v>
      </c>
    </row>
    <row r="8" spans="1:8" ht="14.25" x14ac:dyDescent="0.2">
      <c r="A8" s="194" t="s">
        <v>229</v>
      </c>
      <c r="B8" s="195" t="s">
        <v>230</v>
      </c>
      <c r="C8" s="200">
        <v>0</v>
      </c>
      <c r="D8" s="201">
        <v>0</v>
      </c>
    </row>
    <row r="9" spans="1:8" ht="15" customHeight="1" x14ac:dyDescent="0.2">
      <c r="A9" s="194">
        <v>1.2</v>
      </c>
      <c r="B9" s="202" t="s">
        <v>231</v>
      </c>
      <c r="C9" s="198">
        <v>19912269.87425001</v>
      </c>
      <c r="D9" s="199">
        <v>21240642.607250009</v>
      </c>
    </row>
    <row r="10" spans="1:8" ht="15" customHeight="1" x14ac:dyDescent="0.2">
      <c r="A10" s="194">
        <v>1.3</v>
      </c>
      <c r="B10" s="195" t="s">
        <v>28</v>
      </c>
      <c r="C10" s="200">
        <v>997073.64</v>
      </c>
      <c r="D10" s="201">
        <v>1254089.635</v>
      </c>
    </row>
    <row r="11" spans="1:8" ht="15" customHeight="1" x14ac:dyDescent="0.2">
      <c r="A11" s="194">
        <v>2</v>
      </c>
      <c r="B11" s="195" t="s">
        <v>232</v>
      </c>
      <c r="C11" s="198">
        <v>23259196.719999805</v>
      </c>
      <c r="D11" s="199">
        <v>22417519.999999769</v>
      </c>
    </row>
    <row r="12" spans="1:8" ht="15" customHeight="1" x14ac:dyDescent="0.2">
      <c r="A12" s="194">
        <v>3</v>
      </c>
      <c r="B12" s="195" t="s">
        <v>233</v>
      </c>
      <c r="C12" s="200">
        <v>93832535.96875</v>
      </c>
      <c r="D12" s="201">
        <v>93832535.96875</v>
      </c>
    </row>
    <row r="13" spans="1:8" ht="15" customHeight="1" thickBot="1" x14ac:dyDescent="0.25">
      <c r="A13" s="203">
        <v>4</v>
      </c>
      <c r="B13" s="204" t="s">
        <v>234</v>
      </c>
      <c r="C13" s="205">
        <f>C6+C11+C12</f>
        <v>945036348.83999848</v>
      </c>
      <c r="D13" s="206">
        <f>D6+D11+D12</f>
        <v>962318943.62999654</v>
      </c>
    </row>
    <row r="14" spans="1:8" ht="15" customHeight="1" x14ac:dyDescent="0.2">
      <c r="A14" s="207"/>
      <c r="B14" s="208"/>
      <c r="C14" s="209"/>
      <c r="D14" s="209"/>
    </row>
    <row r="15" spans="1:8" ht="25.5" x14ac:dyDescent="0.2">
      <c r="B15" s="210" t="s">
        <v>235</v>
      </c>
      <c r="C15" s="211"/>
    </row>
    <row r="16" spans="1:8" x14ac:dyDescent="0.2">
      <c r="B16" s="212"/>
      <c r="C16" s="211"/>
    </row>
    <row r="17" spans="2:3" x14ac:dyDescent="0.2">
      <c r="B17" s="212"/>
      <c r="C17" s="211"/>
    </row>
    <row r="18" spans="2:3" x14ac:dyDescent="0.2">
      <c r="B18" s="212"/>
      <c r="C18" s="211"/>
    </row>
    <row r="19" spans="2:3" x14ac:dyDescent="0.2">
      <c r="B19" s="212"/>
    </row>
    <row r="20" spans="2:3" x14ac:dyDescent="0.2">
      <c r="B20" s="212"/>
    </row>
  </sheetData>
  <pageMargins left="0.7" right="0.7" top="0.75" bottom="0.75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C32"/>
  <sheetViews>
    <sheetView zoomScaleNormal="100" workbookViewId="0">
      <pane xSplit="1" ySplit="4" topLeftCell="B32" activePane="bottomRight" state="frozen"/>
      <selection activeCell="D13" sqref="D13"/>
      <selection pane="topRight" activeCell="D13" sqref="D13"/>
      <selection pane="bottomLeft" activeCell="D13" sqref="D13"/>
      <selection pane="bottomRight" activeCell="D13" sqref="D13"/>
    </sheetView>
  </sheetViews>
  <sheetFormatPr defaultRowHeight="15.75" x14ac:dyDescent="0.3"/>
  <cols>
    <col min="1" max="1" width="9.5703125" style="213" bestFit="1" customWidth="1"/>
    <col min="2" max="2" width="89.28515625" style="213" customWidth="1"/>
    <col min="3" max="3" width="9.140625" style="213"/>
  </cols>
  <sheetData>
    <row r="1" spans="1:3" x14ac:dyDescent="0.3">
      <c r="A1" s="213" t="s">
        <v>30</v>
      </c>
      <c r="B1" s="76" t="str">
        <f>Info!C2</f>
        <v>Terabank</v>
      </c>
    </row>
    <row r="2" spans="1:3" x14ac:dyDescent="0.3">
      <c r="A2" s="213" t="s">
        <v>31</v>
      </c>
      <c r="B2" s="214">
        <v>44012</v>
      </c>
    </row>
    <row r="4" spans="1:3" ht="16.5" customHeight="1" thickBot="1" x14ac:dyDescent="0.35">
      <c r="A4" s="215" t="s">
        <v>236</v>
      </c>
      <c r="B4" s="216" t="s">
        <v>237</v>
      </c>
      <c r="C4" s="217"/>
    </row>
    <row r="5" spans="1:3" x14ac:dyDescent="0.3">
      <c r="A5" s="218"/>
      <c r="B5" s="219" t="s">
        <v>238</v>
      </c>
      <c r="C5" s="220"/>
    </row>
    <row r="6" spans="1:3" x14ac:dyDescent="0.3">
      <c r="A6" s="221">
        <v>1</v>
      </c>
      <c r="B6" s="222" t="s">
        <v>239</v>
      </c>
      <c r="C6" s="223"/>
    </row>
    <row r="7" spans="1:3" x14ac:dyDescent="0.3">
      <c r="A7" s="221">
        <v>2</v>
      </c>
      <c r="B7" s="222" t="s">
        <v>240</v>
      </c>
      <c r="C7" s="223"/>
    </row>
    <row r="8" spans="1:3" x14ac:dyDescent="0.3">
      <c r="A8" s="221">
        <v>3</v>
      </c>
      <c r="B8" s="222" t="s">
        <v>241</v>
      </c>
      <c r="C8" s="223"/>
    </row>
    <row r="9" spans="1:3" x14ac:dyDescent="0.3">
      <c r="A9" s="221">
        <v>4</v>
      </c>
      <c r="B9" s="222" t="s">
        <v>242</v>
      </c>
      <c r="C9" s="223"/>
    </row>
    <row r="10" spans="1:3" x14ac:dyDescent="0.3">
      <c r="A10" s="221">
        <v>5</v>
      </c>
      <c r="B10" s="222" t="s">
        <v>243</v>
      </c>
      <c r="C10" s="223"/>
    </row>
    <row r="11" spans="1:3" x14ac:dyDescent="0.3">
      <c r="A11" s="221">
        <v>6</v>
      </c>
      <c r="B11" s="222" t="s">
        <v>244</v>
      </c>
      <c r="C11" s="223"/>
    </row>
    <row r="12" spans="1:3" x14ac:dyDescent="0.3">
      <c r="A12" s="221">
        <v>7</v>
      </c>
      <c r="B12" s="222" t="s">
        <v>245</v>
      </c>
      <c r="C12" s="223"/>
    </row>
    <row r="13" spans="1:3" x14ac:dyDescent="0.3">
      <c r="A13" s="221"/>
      <c r="B13" s="224"/>
      <c r="C13" s="225"/>
    </row>
    <row r="14" spans="1:3" x14ac:dyDescent="0.3">
      <c r="A14" s="221"/>
      <c r="B14" s="226" t="s">
        <v>246</v>
      </c>
      <c r="C14" s="227"/>
    </row>
    <row r="15" spans="1:3" x14ac:dyDescent="0.3">
      <c r="A15" s="221">
        <v>1</v>
      </c>
      <c r="B15" s="222" t="s">
        <v>247</v>
      </c>
      <c r="C15" s="228"/>
    </row>
    <row r="16" spans="1:3" x14ac:dyDescent="0.3">
      <c r="A16" s="221">
        <v>2</v>
      </c>
      <c r="B16" s="222" t="s">
        <v>248</v>
      </c>
      <c r="C16" s="228"/>
    </row>
    <row r="17" spans="1:3" x14ac:dyDescent="0.3">
      <c r="A17" s="221">
        <v>3</v>
      </c>
      <c r="B17" s="222" t="s">
        <v>249</v>
      </c>
      <c r="C17" s="228"/>
    </row>
    <row r="18" spans="1:3" x14ac:dyDescent="0.3">
      <c r="A18" s="221">
        <v>4</v>
      </c>
      <c r="B18" s="222" t="s">
        <v>250</v>
      </c>
      <c r="C18" s="228"/>
    </row>
    <row r="19" spans="1:3" ht="15.75" customHeight="1" x14ac:dyDescent="0.3">
      <c r="A19" s="221"/>
      <c r="B19" s="222"/>
      <c r="C19" s="229"/>
    </row>
    <row r="20" spans="1:3" ht="30" customHeight="1" x14ac:dyDescent="0.25">
      <c r="A20" s="221"/>
      <c r="B20" s="230" t="s">
        <v>251</v>
      </c>
      <c r="C20" s="231"/>
    </row>
    <row r="21" spans="1:3" x14ac:dyDescent="0.3">
      <c r="A21" s="221">
        <v>1</v>
      </c>
      <c r="B21" s="222" t="s">
        <v>4</v>
      </c>
      <c r="C21" s="232">
        <v>0.45</v>
      </c>
    </row>
    <row r="22" spans="1:3" x14ac:dyDescent="0.3">
      <c r="A22" s="221">
        <v>2</v>
      </c>
      <c r="B22" s="222" t="s">
        <v>252</v>
      </c>
      <c r="C22" s="232">
        <v>0.2</v>
      </c>
    </row>
    <row r="23" spans="1:3" x14ac:dyDescent="0.3">
      <c r="A23" s="221">
        <v>3</v>
      </c>
      <c r="B23" s="222" t="s">
        <v>253</v>
      </c>
      <c r="C23" s="232">
        <v>0.15</v>
      </c>
    </row>
    <row r="24" spans="1:3" x14ac:dyDescent="0.3">
      <c r="A24" s="221">
        <v>4</v>
      </c>
      <c r="B24" s="222" t="s">
        <v>254</v>
      </c>
      <c r="C24" s="232">
        <v>0.15</v>
      </c>
    </row>
    <row r="25" spans="1:3" x14ac:dyDescent="0.3">
      <c r="A25" s="221">
        <v>5</v>
      </c>
      <c r="B25" s="222" t="s">
        <v>255</v>
      </c>
      <c r="C25" s="232">
        <v>0.05</v>
      </c>
    </row>
    <row r="26" spans="1:3" ht="15.75" customHeight="1" x14ac:dyDescent="0.3">
      <c r="A26" s="221"/>
      <c r="B26" s="222"/>
      <c r="C26" s="223"/>
    </row>
    <row r="27" spans="1:3" ht="29.25" customHeight="1" x14ac:dyDescent="0.25">
      <c r="A27" s="221"/>
      <c r="B27" s="230" t="s">
        <v>256</v>
      </c>
      <c r="C27" s="231"/>
    </row>
    <row r="28" spans="1:3" x14ac:dyDescent="0.3">
      <c r="A28" s="221">
        <v>1</v>
      </c>
      <c r="B28" s="222" t="s">
        <v>4</v>
      </c>
      <c r="C28" s="232">
        <v>0.45</v>
      </c>
    </row>
    <row r="29" spans="1:3" x14ac:dyDescent="0.3">
      <c r="A29" s="233">
        <v>2</v>
      </c>
      <c r="B29" s="234" t="s">
        <v>252</v>
      </c>
      <c r="C29" s="235">
        <v>0.2</v>
      </c>
    </row>
    <row r="30" spans="1:3" x14ac:dyDescent="0.3">
      <c r="A30" s="233">
        <v>3</v>
      </c>
      <c r="B30" s="234" t="s">
        <v>253</v>
      </c>
      <c r="C30" s="235">
        <v>0.15</v>
      </c>
    </row>
    <row r="31" spans="1:3" x14ac:dyDescent="0.3">
      <c r="A31" s="233">
        <v>4</v>
      </c>
      <c r="B31" s="234" t="s">
        <v>254</v>
      </c>
      <c r="C31" s="235">
        <v>0.15</v>
      </c>
    </row>
    <row r="32" spans="1:3" ht="16.5" thickBot="1" x14ac:dyDescent="0.35">
      <c r="A32" s="236">
        <v>5</v>
      </c>
      <c r="B32" s="237" t="s">
        <v>255</v>
      </c>
      <c r="C32" s="238">
        <v>0.05</v>
      </c>
    </row>
  </sheetData>
  <mergeCells count="5">
    <mergeCell ref="B5:C5"/>
    <mergeCell ref="B13:C13"/>
    <mergeCell ref="B14:C14"/>
    <mergeCell ref="B20:C20"/>
    <mergeCell ref="B27:C27"/>
  </mergeCells>
  <pageMargins left="0.7" right="0.7" top="0.75" bottom="0.75" header="0.3" footer="0.3"/>
  <pageSetup paperSize="9" scale="8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K37"/>
  <sheetViews>
    <sheetView zoomScale="90" zoomScaleNormal="90" workbookViewId="0">
      <pane xSplit="1" ySplit="5" topLeftCell="B13" activePane="bottomRight" state="frozen"/>
      <selection activeCell="D13" sqref="D13"/>
      <selection pane="topRight" activeCell="D13" sqref="D13"/>
      <selection pane="bottomLeft" activeCell="D13" sqref="D13"/>
      <selection pane="bottomRight" activeCell="D13" sqref="D13"/>
    </sheetView>
  </sheetViews>
  <sheetFormatPr defaultRowHeight="15" x14ac:dyDescent="0.25"/>
  <cols>
    <col min="1" max="1" width="9.5703125" style="21" bestFit="1" customWidth="1"/>
    <col min="2" max="2" width="47.5703125" style="21" customWidth="1"/>
    <col min="3" max="3" width="28" style="21" customWidth="1"/>
    <col min="4" max="4" width="22.42578125" style="21" customWidth="1"/>
    <col min="5" max="5" width="18.85546875" style="21" customWidth="1"/>
    <col min="6" max="6" width="11.140625" bestFit="1" customWidth="1"/>
    <col min="7" max="7" width="16" bestFit="1" customWidth="1"/>
    <col min="11" max="11" width="12" bestFit="1" customWidth="1"/>
  </cols>
  <sheetData>
    <row r="1" spans="1:10" ht="15.75" x14ac:dyDescent="0.3">
      <c r="A1" s="22" t="s">
        <v>30</v>
      </c>
      <c r="B1" s="23" t="str">
        <f>Info!C2</f>
        <v>Terabank</v>
      </c>
    </row>
    <row r="2" spans="1:10" s="239" customFormat="1" ht="15.75" customHeight="1" x14ac:dyDescent="0.3">
      <c r="A2" s="239" t="s">
        <v>31</v>
      </c>
      <c r="B2" s="24">
        <v>44012</v>
      </c>
    </row>
    <row r="3" spans="1:10" s="239" customFormat="1" ht="15.75" customHeight="1" x14ac:dyDescent="0.3"/>
    <row r="4" spans="1:10" s="239" customFormat="1" ht="15.75" customHeight="1" thickBot="1" x14ac:dyDescent="0.35">
      <c r="A4" s="240" t="s">
        <v>257</v>
      </c>
      <c r="B4" s="241" t="s">
        <v>18</v>
      </c>
      <c r="C4" s="242"/>
      <c r="D4" s="242"/>
      <c r="E4" s="242"/>
    </row>
    <row r="5" spans="1:10" s="247" customFormat="1" ht="17.45" customHeight="1" x14ac:dyDescent="0.25">
      <c r="A5" s="243"/>
      <c r="B5" s="244"/>
      <c r="C5" s="245" t="s">
        <v>258</v>
      </c>
      <c r="D5" s="245" t="s">
        <v>259</v>
      </c>
      <c r="E5" s="246" t="s">
        <v>260</v>
      </c>
    </row>
    <row r="6" spans="1:10" s="252" customFormat="1" ht="14.45" customHeight="1" x14ac:dyDescent="0.25">
      <c r="A6" s="248"/>
      <c r="B6" s="249" t="s">
        <v>261</v>
      </c>
      <c r="C6" s="249" t="s">
        <v>262</v>
      </c>
      <c r="D6" s="250" t="s">
        <v>263</v>
      </c>
      <c r="E6" s="251"/>
      <c r="G6"/>
    </row>
    <row r="7" spans="1:10" s="252" customFormat="1" ht="99.6" customHeight="1" x14ac:dyDescent="0.25">
      <c r="A7" s="248"/>
      <c r="B7" s="253"/>
      <c r="C7" s="249"/>
      <c r="D7" s="254" t="s">
        <v>264</v>
      </c>
      <c r="E7" s="255" t="s">
        <v>265</v>
      </c>
      <c r="G7"/>
    </row>
    <row r="8" spans="1:10" x14ac:dyDescent="0.25">
      <c r="A8" s="248">
        <v>1</v>
      </c>
      <c r="B8" s="256" t="s">
        <v>76</v>
      </c>
      <c r="C8" s="257">
        <v>33983292.949999996</v>
      </c>
      <c r="D8" s="257">
        <v>0</v>
      </c>
      <c r="E8" s="258">
        <v>33983292.949999996</v>
      </c>
      <c r="J8" s="259"/>
    </row>
    <row r="9" spans="1:10" x14ac:dyDescent="0.25">
      <c r="A9" s="248">
        <v>2</v>
      </c>
      <c r="B9" s="256" t="s">
        <v>77</v>
      </c>
      <c r="C9" s="257">
        <v>125394852.02000001</v>
      </c>
      <c r="D9" s="257">
        <v>0</v>
      </c>
      <c r="E9" s="258">
        <v>125394852.02000001</v>
      </c>
      <c r="J9" s="259"/>
    </row>
    <row r="10" spans="1:10" x14ac:dyDescent="0.25">
      <c r="A10" s="248">
        <v>3</v>
      </c>
      <c r="B10" s="256" t="s">
        <v>78</v>
      </c>
      <c r="C10" s="257">
        <v>29481285.140000001</v>
      </c>
      <c r="D10" s="257">
        <v>0</v>
      </c>
      <c r="E10" s="258">
        <v>29481285.140000001</v>
      </c>
      <c r="J10" s="259"/>
    </row>
    <row r="11" spans="1:10" x14ac:dyDescent="0.25">
      <c r="A11" s="248">
        <v>4</v>
      </c>
      <c r="B11" s="256" t="s">
        <v>79</v>
      </c>
      <c r="C11" s="257">
        <v>0</v>
      </c>
      <c r="D11" s="257">
        <v>0</v>
      </c>
      <c r="E11" s="258">
        <v>0</v>
      </c>
      <c r="J11" s="259"/>
    </row>
    <row r="12" spans="1:10" x14ac:dyDescent="0.25">
      <c r="A12" s="248">
        <v>5</v>
      </c>
      <c r="B12" s="256" t="s">
        <v>80</v>
      </c>
      <c r="C12" s="257">
        <v>81275060.280000001</v>
      </c>
      <c r="D12" s="257">
        <v>0</v>
      </c>
      <c r="E12" s="258">
        <v>81275060.280000001</v>
      </c>
      <c r="J12" s="259"/>
    </row>
    <row r="13" spans="1:10" x14ac:dyDescent="0.25">
      <c r="A13" s="248">
        <v>6.1</v>
      </c>
      <c r="B13" s="260" t="s">
        <v>81</v>
      </c>
      <c r="C13" s="261">
        <v>819731799.29999733</v>
      </c>
      <c r="D13" s="257">
        <v>0</v>
      </c>
      <c r="E13" s="258">
        <v>819731799.29999733</v>
      </c>
      <c r="F13" s="262"/>
      <c r="G13" s="263"/>
      <c r="J13" s="259"/>
    </row>
    <row r="14" spans="1:10" x14ac:dyDescent="0.25">
      <c r="A14" s="248">
        <v>6.2</v>
      </c>
      <c r="B14" s="264" t="s">
        <v>82</v>
      </c>
      <c r="C14" s="261">
        <v>-67866135.150000334</v>
      </c>
      <c r="D14" s="257">
        <v>0</v>
      </c>
      <c r="E14" s="258">
        <v>-67866135.150000334</v>
      </c>
      <c r="G14" s="263"/>
      <c r="J14" s="259"/>
    </row>
    <row r="15" spans="1:10" x14ac:dyDescent="0.25">
      <c r="A15" s="248">
        <v>6</v>
      </c>
      <c r="B15" s="256" t="s">
        <v>83</v>
      </c>
      <c r="C15" s="257">
        <v>751865664.149997</v>
      </c>
      <c r="D15" s="257">
        <v>0</v>
      </c>
      <c r="E15" s="258">
        <v>751865664.149997</v>
      </c>
      <c r="G15" s="263"/>
      <c r="J15" s="259"/>
    </row>
    <row r="16" spans="1:10" x14ac:dyDescent="0.25">
      <c r="A16" s="248">
        <v>7</v>
      </c>
      <c r="B16" s="256" t="s">
        <v>84</v>
      </c>
      <c r="C16" s="257">
        <v>15488100.439999994</v>
      </c>
      <c r="D16" s="257">
        <v>0</v>
      </c>
      <c r="E16" s="258">
        <v>15488100.439999994</v>
      </c>
      <c r="G16" s="263"/>
      <c r="J16" s="259"/>
    </row>
    <row r="17" spans="1:11" x14ac:dyDescent="0.25">
      <c r="A17" s="248">
        <v>8</v>
      </c>
      <c r="B17" s="256" t="s">
        <v>85</v>
      </c>
      <c r="C17" s="257">
        <v>2067124.8100000024</v>
      </c>
      <c r="D17" s="257">
        <v>0</v>
      </c>
      <c r="E17" s="258">
        <v>2067124.8100000024</v>
      </c>
      <c r="F17" s="265"/>
      <c r="G17" s="263"/>
      <c r="J17" s="259"/>
      <c r="K17" s="266"/>
    </row>
    <row r="18" spans="1:11" x14ac:dyDescent="0.25">
      <c r="A18" s="248">
        <v>9</v>
      </c>
      <c r="B18" s="256" t="s">
        <v>86</v>
      </c>
      <c r="C18" s="257">
        <v>0</v>
      </c>
      <c r="D18" s="257">
        <v>0</v>
      </c>
      <c r="E18" s="258">
        <v>0</v>
      </c>
      <c r="G18" s="263"/>
      <c r="J18" s="259"/>
    </row>
    <row r="19" spans="1:11" x14ac:dyDescent="0.25">
      <c r="A19" s="248">
        <v>10</v>
      </c>
      <c r="B19" s="256" t="s">
        <v>87</v>
      </c>
      <c r="C19" s="257">
        <v>48255000.220000029</v>
      </c>
      <c r="D19" s="257">
        <v>23290049</v>
      </c>
      <c r="E19" s="258">
        <v>24964951.220000029</v>
      </c>
      <c r="G19" s="263"/>
      <c r="J19" s="259"/>
    </row>
    <row r="20" spans="1:11" x14ac:dyDescent="0.25">
      <c r="A20" s="248">
        <v>11</v>
      </c>
      <c r="B20" s="256" t="s">
        <v>88</v>
      </c>
      <c r="C20" s="257">
        <v>7087965.7210000008</v>
      </c>
      <c r="D20" s="257">
        <v>0</v>
      </c>
      <c r="E20" s="258">
        <v>7087965.7210000008</v>
      </c>
      <c r="G20" s="263"/>
      <c r="J20" s="259"/>
    </row>
    <row r="21" spans="1:11" ht="26.25" thickBot="1" x14ac:dyDescent="0.3">
      <c r="A21" s="267"/>
      <c r="B21" s="268" t="s">
        <v>266</v>
      </c>
      <c r="C21" s="269">
        <f>SUM(C8:C12, C15:C20)</f>
        <v>1094898345.7309968</v>
      </c>
      <c r="D21" s="269">
        <f>SUM(D8:D12, D15:D20)</f>
        <v>23290049</v>
      </c>
      <c r="E21" s="270">
        <f>SUM(E8:E12, E15:E20)</f>
        <v>1071608296.7309968</v>
      </c>
      <c r="G21" s="263"/>
    </row>
    <row r="22" spans="1:11" x14ac:dyDescent="0.25">
      <c r="A22"/>
      <c r="C22"/>
      <c r="D22"/>
      <c r="E22" s="266"/>
      <c r="G22" s="263"/>
    </row>
    <row r="23" spans="1:11" x14ac:dyDescent="0.25">
      <c r="A23"/>
      <c r="B23" s="271"/>
      <c r="C23" s="272"/>
      <c r="D23"/>
      <c r="E23" s="262"/>
      <c r="G23" s="263"/>
    </row>
    <row r="24" spans="1:11" x14ac:dyDescent="0.25">
      <c r="F24" s="21"/>
      <c r="G24" s="21"/>
      <c r="H24" s="21"/>
      <c r="I24" s="21"/>
    </row>
    <row r="25" spans="1:11" s="21" customFormat="1" x14ac:dyDescent="0.25">
      <c r="B25" s="273"/>
      <c r="E25" s="274"/>
      <c r="F25"/>
      <c r="G25"/>
    </row>
    <row r="26" spans="1:11" s="21" customFormat="1" x14ac:dyDescent="0.25">
      <c r="B26" s="275"/>
      <c r="D26" s="276"/>
      <c r="F26"/>
      <c r="G26"/>
    </row>
    <row r="27" spans="1:11" s="21" customFormat="1" x14ac:dyDescent="0.25">
      <c r="B27" s="273"/>
      <c r="D27" s="276"/>
      <c r="F27"/>
      <c r="G27"/>
    </row>
    <row r="28" spans="1:11" s="21" customFormat="1" x14ac:dyDescent="0.25">
      <c r="B28" s="273"/>
      <c r="F28"/>
      <c r="G28"/>
    </row>
    <row r="29" spans="1:11" s="21" customFormat="1" x14ac:dyDescent="0.25">
      <c r="B29" s="273"/>
      <c r="F29"/>
      <c r="G29"/>
    </row>
    <row r="30" spans="1:11" s="21" customFormat="1" x14ac:dyDescent="0.25">
      <c r="B30" s="273"/>
      <c r="F30"/>
      <c r="G30"/>
    </row>
    <row r="31" spans="1:11" s="21" customFormat="1" x14ac:dyDescent="0.25">
      <c r="B31" s="273"/>
      <c r="F31"/>
      <c r="G31"/>
    </row>
    <row r="32" spans="1:11" s="21" customFormat="1" x14ac:dyDescent="0.25">
      <c r="B32" s="275"/>
      <c r="F32"/>
      <c r="G32"/>
    </row>
    <row r="33" spans="2:7" s="21" customFormat="1" x14ac:dyDescent="0.25">
      <c r="B33" s="275"/>
      <c r="F33"/>
      <c r="G33"/>
    </row>
    <row r="34" spans="2:7" s="21" customFormat="1" x14ac:dyDescent="0.25">
      <c r="B34" s="275"/>
      <c r="F34"/>
      <c r="G34"/>
    </row>
    <row r="35" spans="2:7" s="21" customFormat="1" x14ac:dyDescent="0.25">
      <c r="B35" s="275"/>
      <c r="F35"/>
      <c r="G35"/>
    </row>
    <row r="36" spans="2:7" s="21" customFormat="1" x14ac:dyDescent="0.25">
      <c r="B36" s="275"/>
      <c r="F36"/>
      <c r="G36"/>
    </row>
    <row r="37" spans="2:7" s="21" customFormat="1" x14ac:dyDescent="0.25">
      <c r="B37" s="275"/>
      <c r="F37"/>
      <c r="G37"/>
    </row>
  </sheetData>
  <mergeCells count="3">
    <mergeCell ref="B6:B7"/>
    <mergeCell ref="C6:C7"/>
    <mergeCell ref="D6:E6"/>
  </mergeCells>
  <pageMargins left="0.7" right="0.7" top="0.75" bottom="0.75" header="0.3" footer="0.3"/>
  <pageSetup paperSize="9" scale="6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I32"/>
  <sheetViews>
    <sheetView zoomScaleNormal="100" workbookViewId="0">
      <pane xSplit="1" ySplit="4" topLeftCell="B5" activePane="bottomRight" state="frozen"/>
      <selection activeCell="D13" sqref="D13"/>
      <selection pane="topRight" activeCell="D13" sqref="D13"/>
      <selection pane="bottomLeft" activeCell="D13" sqref="D13"/>
      <selection pane="bottomRight" activeCell="D13" sqref="D13"/>
    </sheetView>
  </sheetViews>
  <sheetFormatPr defaultRowHeight="15" outlineLevelRow="1" x14ac:dyDescent="0.25"/>
  <cols>
    <col min="1" max="1" width="9.5703125" style="21" bestFit="1" customWidth="1"/>
    <col min="2" max="2" width="114.28515625" style="21" customWidth="1"/>
    <col min="3" max="3" width="18.85546875" customWidth="1"/>
    <col min="4" max="4" width="25.42578125" customWidth="1"/>
    <col min="5" max="5" width="24.28515625" customWidth="1"/>
    <col min="6" max="6" width="24" customWidth="1"/>
    <col min="7" max="7" width="10" bestFit="1" customWidth="1"/>
    <col min="8" max="8" width="12" bestFit="1" customWidth="1"/>
    <col min="9" max="9" width="12.5703125" bestFit="1" customWidth="1"/>
  </cols>
  <sheetData>
    <row r="1" spans="1:6" ht="15.75" x14ac:dyDescent="0.3">
      <c r="A1" s="22" t="s">
        <v>30</v>
      </c>
      <c r="B1" s="23" t="str">
        <f>Info!C2</f>
        <v>Terabank</v>
      </c>
    </row>
    <row r="2" spans="1:6" s="239" customFormat="1" ht="15.75" customHeight="1" x14ac:dyDescent="0.3">
      <c r="A2" s="239" t="s">
        <v>31</v>
      </c>
      <c r="B2" s="24">
        <v>44012</v>
      </c>
      <c r="C2"/>
      <c r="D2"/>
      <c r="E2"/>
      <c r="F2"/>
    </row>
    <row r="3" spans="1:6" s="239" customFormat="1" ht="15.75" customHeight="1" x14ac:dyDescent="0.3">
      <c r="C3"/>
      <c r="D3"/>
      <c r="E3"/>
      <c r="F3"/>
    </row>
    <row r="4" spans="1:6" s="239" customFormat="1" ht="16.5" thickBot="1" x14ac:dyDescent="0.35">
      <c r="A4" s="277" t="s">
        <v>267</v>
      </c>
      <c r="B4" s="278" t="s">
        <v>268</v>
      </c>
      <c r="C4" s="279" t="s">
        <v>69</v>
      </c>
      <c r="D4"/>
      <c r="E4"/>
      <c r="F4"/>
    </row>
    <row r="5" spans="1:6" x14ac:dyDescent="0.25">
      <c r="A5" s="280">
        <v>1</v>
      </c>
      <c r="B5" s="281" t="s">
        <v>269</v>
      </c>
      <c r="C5" s="282">
        <f>'7. LI1'!E21</f>
        <v>1071608296.7309968</v>
      </c>
    </row>
    <row r="6" spans="1:6" s="16" customFormat="1" x14ac:dyDescent="0.25">
      <c r="A6" s="283">
        <v>2.1</v>
      </c>
      <c r="B6" s="284" t="s">
        <v>270</v>
      </c>
      <c r="C6" s="285">
        <v>61236974.309999987</v>
      </c>
      <c r="D6" s="286"/>
    </row>
    <row r="7" spans="1:6" s="291" customFormat="1" outlineLevel="1" x14ac:dyDescent="0.25">
      <c r="A7" s="287">
        <v>2.2000000000000002</v>
      </c>
      <c r="B7" s="288" t="s">
        <v>271</v>
      </c>
      <c r="C7" s="289">
        <v>49853682</v>
      </c>
      <c r="D7" s="290"/>
    </row>
    <row r="8" spans="1:6" s="291" customFormat="1" ht="26.25" x14ac:dyDescent="0.25">
      <c r="A8" s="287">
        <v>3</v>
      </c>
      <c r="B8" s="292" t="s">
        <v>272</v>
      </c>
      <c r="C8" s="293">
        <f>SUM(C5:C7)</f>
        <v>1182698953.0409968</v>
      </c>
      <c r="D8" s="290"/>
    </row>
    <row r="9" spans="1:6" s="16" customFormat="1" x14ac:dyDescent="0.25">
      <c r="A9" s="283">
        <v>4</v>
      </c>
      <c r="B9" s="294" t="s">
        <v>273</v>
      </c>
      <c r="C9" s="295">
        <v>12415303.580000054</v>
      </c>
      <c r="D9" s="286"/>
    </row>
    <row r="10" spans="1:6" s="291" customFormat="1" outlineLevel="1" x14ac:dyDescent="0.25">
      <c r="A10" s="287">
        <v>5.0999999999999996</v>
      </c>
      <c r="B10" s="288" t="s">
        <v>274</v>
      </c>
      <c r="C10" s="289">
        <v>-29105481.460999981</v>
      </c>
    </row>
    <row r="11" spans="1:6" s="291" customFormat="1" outlineLevel="1" x14ac:dyDescent="0.25">
      <c r="A11" s="287">
        <v>5.2</v>
      </c>
      <c r="B11" s="288" t="s">
        <v>275</v>
      </c>
      <c r="C11" s="289">
        <v>-48856608.359999999</v>
      </c>
    </row>
    <row r="12" spans="1:6" s="291" customFormat="1" x14ac:dyDescent="0.25">
      <c r="A12" s="287">
        <v>6</v>
      </c>
      <c r="B12" s="296" t="s">
        <v>276</v>
      </c>
      <c r="C12" s="289">
        <v>10131756.66</v>
      </c>
    </row>
    <row r="13" spans="1:6" s="291" customFormat="1" ht="15.75" thickBot="1" x14ac:dyDescent="0.3">
      <c r="A13" s="297">
        <v>7</v>
      </c>
      <c r="B13" s="298" t="s">
        <v>277</v>
      </c>
      <c r="C13" s="299">
        <f>SUM(C8:C12)</f>
        <v>1127283923.4599972</v>
      </c>
      <c r="D13" s="290"/>
    </row>
    <row r="14" spans="1:6" x14ac:dyDescent="0.25">
      <c r="C14" s="300"/>
      <c r="D14" s="262"/>
      <c r="E14" s="262"/>
    </row>
    <row r="15" spans="1:6" ht="26.25" x14ac:dyDescent="0.25">
      <c r="B15" s="210" t="s">
        <v>278</v>
      </c>
      <c r="D15" s="266"/>
    </row>
    <row r="16" spans="1:6" x14ac:dyDescent="0.25">
      <c r="C16" s="262"/>
      <c r="D16" s="266"/>
    </row>
    <row r="17" spans="2:9" s="21" customFormat="1" x14ac:dyDescent="0.25">
      <c r="B17" s="301"/>
      <c r="C17"/>
      <c r="D17"/>
      <c r="E17"/>
      <c r="F17"/>
      <c r="G17"/>
      <c r="H17"/>
      <c r="I17"/>
    </row>
    <row r="18" spans="2:9" s="21" customFormat="1" x14ac:dyDescent="0.25">
      <c r="B18" s="301"/>
      <c r="C18"/>
      <c r="D18"/>
      <c r="E18"/>
      <c r="F18"/>
      <c r="G18"/>
      <c r="H18"/>
      <c r="I18"/>
    </row>
    <row r="19" spans="2:9" s="21" customFormat="1" x14ac:dyDescent="0.25">
      <c r="B19" s="275"/>
      <c r="C19" s="266"/>
      <c r="D19" s="262"/>
      <c r="E19"/>
      <c r="F19"/>
      <c r="G19"/>
      <c r="H19"/>
      <c r="I19"/>
    </row>
    <row r="20" spans="2:9" s="21" customFormat="1" x14ac:dyDescent="0.25">
      <c r="B20" s="273"/>
      <c r="C20"/>
      <c r="D20"/>
      <c r="E20"/>
      <c r="F20"/>
      <c r="G20"/>
      <c r="H20"/>
      <c r="I20"/>
    </row>
    <row r="21" spans="2:9" s="21" customFormat="1" x14ac:dyDescent="0.25">
      <c r="B21" s="275"/>
      <c r="C21" s="263"/>
      <c r="D21"/>
      <c r="E21"/>
      <c r="F21"/>
      <c r="G21"/>
      <c r="H21"/>
      <c r="I21"/>
    </row>
    <row r="22" spans="2:9" s="21" customFormat="1" x14ac:dyDescent="0.25">
      <c r="B22" s="273"/>
      <c r="C22" s="263"/>
      <c r="D22"/>
      <c r="E22"/>
      <c r="F22"/>
      <c r="G22"/>
      <c r="H22"/>
      <c r="I22"/>
    </row>
    <row r="23" spans="2:9" s="21" customFormat="1" x14ac:dyDescent="0.25">
      <c r="B23" s="273"/>
      <c r="C23"/>
      <c r="D23"/>
      <c r="E23"/>
      <c r="F23"/>
      <c r="G23"/>
      <c r="H23"/>
      <c r="I23"/>
    </row>
    <row r="24" spans="2:9" s="21" customFormat="1" x14ac:dyDescent="0.25">
      <c r="B24" s="273"/>
      <c r="C24"/>
      <c r="D24"/>
      <c r="E24"/>
      <c r="F24"/>
      <c r="G24"/>
      <c r="H24"/>
      <c r="I24"/>
    </row>
    <row r="25" spans="2:9" s="21" customFormat="1" x14ac:dyDescent="0.25">
      <c r="B25" s="273"/>
      <c r="C25"/>
      <c r="D25"/>
      <c r="E25"/>
      <c r="F25"/>
      <c r="G25"/>
      <c r="H25"/>
      <c r="I25"/>
    </row>
    <row r="26" spans="2:9" s="21" customFormat="1" x14ac:dyDescent="0.25">
      <c r="B26" s="273"/>
      <c r="C26"/>
      <c r="D26"/>
      <c r="E26"/>
      <c r="F26"/>
      <c r="G26"/>
      <c r="H26"/>
      <c r="I26"/>
    </row>
    <row r="27" spans="2:9" s="21" customFormat="1" x14ac:dyDescent="0.25">
      <c r="B27" s="275"/>
      <c r="C27"/>
      <c r="D27"/>
      <c r="E27"/>
      <c r="F27"/>
      <c r="G27"/>
      <c r="H27"/>
      <c r="I27"/>
    </row>
    <row r="28" spans="2:9" s="21" customFormat="1" x14ac:dyDescent="0.25">
      <c r="B28" s="275"/>
      <c r="C28"/>
      <c r="D28"/>
      <c r="E28"/>
      <c r="F28"/>
      <c r="G28"/>
      <c r="H28"/>
      <c r="I28"/>
    </row>
    <row r="29" spans="2:9" s="21" customFormat="1" x14ac:dyDescent="0.25">
      <c r="B29" s="275"/>
      <c r="C29"/>
      <c r="D29"/>
      <c r="E29"/>
      <c r="F29"/>
      <c r="G29"/>
      <c r="H29"/>
      <c r="I29"/>
    </row>
    <row r="30" spans="2:9" s="21" customFormat="1" x14ac:dyDescent="0.25">
      <c r="B30" s="275"/>
      <c r="C30"/>
      <c r="D30"/>
      <c r="E30"/>
      <c r="F30"/>
      <c r="G30"/>
      <c r="H30"/>
      <c r="I30"/>
    </row>
    <row r="31" spans="2:9" s="21" customFormat="1" x14ac:dyDescent="0.25">
      <c r="B31" s="275"/>
      <c r="C31"/>
      <c r="D31"/>
      <c r="E31"/>
      <c r="F31"/>
      <c r="G31"/>
      <c r="H31"/>
      <c r="I31"/>
    </row>
    <row r="32" spans="2:9" s="21" customFormat="1" x14ac:dyDescent="0.25">
      <c r="B32" s="275"/>
      <c r="C32"/>
      <c r="D32"/>
      <c r="E32"/>
      <c r="F32"/>
      <c r="G32"/>
      <c r="H32"/>
      <c r="I32"/>
    </row>
  </sheetData>
  <pageMargins left="0.7" right="0.7" top="0.75" bottom="0.75" header="0.3" footer="0.3"/>
  <pageSetup paperSize="9" scale="61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NFj6MXjKEYRBapUOH8XYd11y1rsCypWBGlntkAJuwXI=</DigestValue>
    </Reference>
    <Reference Type="http://www.w3.org/2000/09/xmldsig#Object" URI="#idOfficeObject">
      <DigestMethod Algorithm="http://www.w3.org/2001/04/xmlenc#sha256"/>
      <DigestValue>DK/3qHzWMbCZIQpaztEgbZwKg5plYxA7lkLKxsbbmFs=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/if/3Ld7fiAo/KG/7dhxX7VsQdijv9PF7NECoZI3jqs=</DigestValue>
    </Reference>
  </SignedInfo>
  <SignatureValue>NAmFlzowgJl7BB94FynatBPqmHwEKEQ1ikdya2JHAv9mSCT7hw/qtAqXDtD7zCVzg6tzlV+MAiA8
Y5S9tSrJmEfHfcZ6QRpu364IPjPdo7HdTEYUtGPc0kVYnVL4TnMGaVlAWQanNebqn6wneidWYJ4A
/GjkNwaJIy+hlPfHY6dEScLeqk0PLoUxcwxsIyHspx11TtQgpx7Cpqz6WBAEBjNi+59owRrIZBm0
t3LjyMNZIAHj/NE1RifVlmaHu7NnRBk4rBtPMjXawQlSwnqivGNbFGeqiHOHyntC6MmDRHO4myeU
Yt1uR6pjStq+tdyH7tlM5xDjarKAZ6BCpQzXXQ==</SignatureValue>
  <KeyInfo>
    <X509Data>
      <X509Certificate>MIIGNzCCBR+gAwIBAgIKciOLlQACAAEQSjANBgkqhkiG9w0BAQsFADBKMRIwEAYKCZImiZPyLGQBGRYCZ2UxEzARBgoJkiaJk/IsZAEZFgNuYmcxHzAdBgNVBAMTFk5CRyBDbGFzcyAyIElOVCBTdWIgQ0EwHhcNMTkwMjI2MTMzODA3WhcNMjEwMjI1MTMzODA3WjA1MRUwEwYDVQQKEwxKU0MgVGVyYWJhbmsxHDAaBgNVBAMTE0JLUyAtIFNvcGhpZSBKdWdlbGkwggEiMA0GCSqGSIb3DQEBAQUAA4IBDwAwggEKAoIBAQDohH+d9PVu7GNwEsMQcCfY8Ku9uM0WhDFo9bTUfeJ4W1DOL+pND5rrR5lWnlesTj4JNLny2wtzOrNJbkMu11LjyXMr+nNHuwyNy9s9PxJmWFnR1nicJjZ9i4kCZijtKb9zkVEkG2TIYPLBwUvbfDTT+GzOfTbax3XwNGZrawZ1V35e8tZmQdDsf/E/nWkToufTsXwt68+Joie1ViQexFJ8ahciAqlipOZVFs7z8noB9u9iKr0RN/xcgk2scERQabJQJNxsXMsrGHxs2E5OKpAHokAEyFRRNDweKcMgFKUhSHdHZxnb5CArWYdKzgCdbgBt6nMhGgONSMLPxt0X0Sx5AgMBAAGjggMyMIIDLjA8BgkrBgEEAYI3FQcELzAtBiUrBgEEAYI3FQjmsmCDjfVEhoGZCYO4oUqDvoRxBIPEkTOEg4hdAgFkAgEjMB0GA1UdJQQWMBQGCCsGAQUFBwMCBggrBgEFBQcDBDALBgNVHQ8EBAMCB4AwJwYJKwYBBAGCNxUKBBowGDAKBggrBgEFBQcDAjAKBggrBgEFBQcDBDAdBgNVHQ4EFgQU/aUU73ZKLJDH9g3mCFejppY/WmQ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CX3ZE4t4Hhssl6PTbEYkwnOTjqIa+JaqvKsiSy6wtmfsSFAC/xhAFB9qZXQqWP17uHsck5Sav6gZJYPA0Q5771/DomIG1AwRVpO/RSLHVJPivlP46EU8TFntI2PFZ+IvFZLTfNJ5K7ndjBegfVop2ridRYb99Itra/DckTBKRFy8wzrwkf9D58U08W7WhgpwgeTXmF71fp9c14f89Dfs3TuqEzie9vKArX32lD8P6B29CUgcjsQHtTbBalKSrMpezjNgnb3kEjQbDBGlRAnsS8Di5x8I4W7PQBmqvjhJcgyX+Y3SXXl+alOHaIqJ6/VI1H5YVMLNNvxJ46oGWN3w4w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m5+fLv7U5NPC9REntkwEIrITOocnJIl/UdOx/cxIQ7o=</DigestValue>
      </Reference>
      <Reference URI="/xl/calcChain.xml?ContentType=application/vnd.openxmlformats-officedocument.spreadsheetml.calcChain+xml">
        <DigestMethod Algorithm="http://www.w3.org/2001/04/xmlenc#sha256"/>
        <DigestValue>KhY/07z6aHXBFH1ZrDHxcmjhCJGoQf8Mhc4WpR1+uaU=</DigestValue>
      </Reference>
      <Reference URI="/xl/drawings/drawing1.xml?ContentType=application/vnd.openxmlformats-officedocument.drawing+xml">
        <DigestMethod Algorithm="http://www.w3.org/2001/04/xmlenc#sha256"/>
        <DigestValue>+CEBbwBeTflZpxsF7MCTEQiP86/jL50TseRNgMDxjNU=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3+EPGLAN2rilkE1GdVD95lwBv7fKjIl0YTvdq2dwzsw=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8RO07XxZtFP/a2sMuSarVEGsZ82mj1dwCn4QSlUguNw=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Q58xEpajZ0unDe1tkY71iA/y2nDcWaxJQ1nm2pd0BYQ=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zbGYULkhXhmfRyfsd46oy1r/FocRkH9vEPCkovK271Q=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5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F5eJqqc99JuTydU+CuankAss06dPiygGa7Luj0bcuzA=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apKrQZ4R/RTI4sslego3LeLLCgNMu4x2dBZo2keh4U4=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apKrQZ4R/RTI4sslego3LeLLCgNMu4x2dBZo2keh4U4=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apKrQZ4R/RTI4sslego3LeLLCgNMu4x2dBZo2keh4U4=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F5eJqqc99JuTydU+CuankAss06dPiygGa7Luj0bcuzA=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QsUFPppz39Ks1HCx0GFTA55nNjdhzFipZJcAl6r/ePU=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QsUFPppz39Ks1HCx0GFTA55nNjdhzFipZJcAl6r/ePU=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F5eJqqc99JuTydU+CuankAss06dPiygGa7Luj0bcuzA=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F5eJqqc99JuTydU+CuankAss06dPiygGa7Luj0bcuzA=</DigestValue>
      </Reference>
      <Reference URI="/xl/printerSettings/printerSettings18.bin?ContentType=application/vnd.openxmlformats-officedocument.spreadsheetml.printerSettings">
        <DigestMethod Algorithm="http://www.w3.org/2001/04/xmlenc#sha256"/>
        <DigestValue>apKrQZ4R/RTI4sslego3LeLLCgNMu4x2dBZo2keh4U4=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apKrQZ4R/RTI4sslego3LeLLCgNMu4x2dBZo2keh4U4=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apKrQZ4R/RTI4sslego3LeLLCgNMu4x2dBZo2keh4U4=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apKrQZ4R/RTI4sslego3LeLLCgNMu4x2dBZo2keh4U4=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apKrQZ4R/RTI4sslego3LeLLCgNMu4x2dBZo2keh4U4=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apKrQZ4R/RTI4sslego3LeLLCgNMu4x2dBZo2keh4U4=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apKrQZ4R/RTI4sslego3LeLLCgNMu4x2dBZo2keh4U4=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apKrQZ4R/RTI4sslego3LeLLCgNMu4x2dBZo2keh4U4=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apKrQZ4R/RTI4sslego3LeLLCgNMu4x2dBZo2keh4U4=</DigestValue>
      </Reference>
      <Reference URI="/xl/sharedStrings.xml?ContentType=application/vnd.openxmlformats-officedocument.spreadsheetml.sharedStrings+xml">
        <DigestMethod Algorithm="http://www.w3.org/2001/04/xmlenc#sha256"/>
        <DigestValue>ZTaOrRid1aSiIIBUmMcDWerlnJqrTy3sUQkAlRoicxU=</DigestValue>
      </Reference>
      <Reference URI="/xl/styles.xml?ContentType=application/vnd.openxmlformats-officedocument.spreadsheetml.styles+xml">
        <DigestMethod Algorithm="http://www.w3.org/2001/04/xmlenc#sha256"/>
        <DigestValue>yt7UvzrSDcfWwTRGxXwojSMrI5xN1NwwHxTgyDJtM0c=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a2wQXjdB+h+MXnwrFKc59JIpNfwJtnUZz726/adeZGg=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ol7RD0u4oXNhQ2e2PwEjsxovxIuSpGyUKH569lbgpKg=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QiDCyON6/l/Ti8hBcEpg68sz+6NJGWbPiZMQQy/y0eQ=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7KnOMn7UlXli3Jy1eYmN5veK0HI9TOlohTDdyttJaLI=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pD1Y2a/FFPBg8ZlKYDtMP/4M/PQwQJzuJKQJA6C9whE=</DigestValue>
      </Reference>
      <Reference URI="/xl/worksheets/sheet10.xml?ContentType=application/vnd.openxmlformats-officedocument.spreadsheetml.worksheet+xml">
        <DigestMethod Algorithm="http://www.w3.org/2001/04/xmlenc#sha256"/>
        <DigestValue>FX/MWDPXPS0FLqCMxu9HiX4XSqDb0lcPNDoLwZP/PVc=</DigestValue>
      </Reference>
      <Reference URI="/xl/worksheets/sheet11.xml?ContentType=application/vnd.openxmlformats-officedocument.spreadsheetml.worksheet+xml">
        <DigestMethod Algorithm="http://www.w3.org/2001/04/xmlenc#sha256"/>
        <DigestValue>DP1rz5Z6K9LqCRAJ1EJMLso3mW4Hf2jxfuWFkxVDNTg=</DigestValue>
      </Reference>
      <Reference URI="/xl/worksheets/sheet12.xml?ContentType=application/vnd.openxmlformats-officedocument.spreadsheetml.worksheet+xml">
        <DigestMethod Algorithm="http://www.w3.org/2001/04/xmlenc#sha256"/>
        <DigestValue>tByismAk5kx0yphv6YxT4oSP10ezj7E8/vseFM4oafg=</DigestValue>
      </Reference>
      <Reference URI="/xl/worksheets/sheet13.xml?ContentType=application/vnd.openxmlformats-officedocument.spreadsheetml.worksheet+xml">
        <DigestMethod Algorithm="http://www.w3.org/2001/04/xmlenc#sha256"/>
        <DigestValue>9d+2tKWId/qS8BGFjCUS21+xcqMgGE6ATTx69X7fKNc=</DigestValue>
      </Reference>
      <Reference URI="/xl/worksheets/sheet14.xml?ContentType=application/vnd.openxmlformats-officedocument.spreadsheetml.worksheet+xml">
        <DigestMethod Algorithm="http://www.w3.org/2001/04/xmlenc#sha256"/>
        <DigestValue>ukPGzM0Cn5J9/7ty6+VlPrA0Qo1TJwim9qJD86UMbHw=</DigestValue>
      </Reference>
      <Reference URI="/xl/worksheets/sheet15.xml?ContentType=application/vnd.openxmlformats-officedocument.spreadsheetml.worksheet+xml">
        <DigestMethod Algorithm="http://www.w3.org/2001/04/xmlenc#sha256"/>
        <DigestValue>XpCfkHtiSUUJR2hIpDp3d4KDkymhNlKv+MeZDu18zAc=</DigestValue>
      </Reference>
      <Reference URI="/xl/worksheets/sheet16.xml?ContentType=application/vnd.openxmlformats-officedocument.spreadsheetml.worksheet+xml">
        <DigestMethod Algorithm="http://www.w3.org/2001/04/xmlenc#sha256"/>
        <DigestValue>Oz0AN2pw/RMbc6qkRji1w8bVj0tuq8bqS2dSNawZ+X8=</DigestValue>
      </Reference>
      <Reference URI="/xl/worksheets/sheet17.xml?ContentType=application/vnd.openxmlformats-officedocument.spreadsheetml.worksheet+xml">
        <DigestMethod Algorithm="http://www.w3.org/2001/04/xmlenc#sha256"/>
        <DigestValue>n7o9MRHtHxUHreNKS0Z7eC7rVBaM0D1aTe1W6VWRvpo=</DigestValue>
      </Reference>
      <Reference URI="/xl/worksheets/sheet18.xml?ContentType=application/vnd.openxmlformats-officedocument.spreadsheetml.worksheet+xml">
        <DigestMethod Algorithm="http://www.w3.org/2001/04/xmlenc#sha256"/>
        <DigestValue>zKmeWHax20MLiTIuV7C0CPq5KRn0I33tldnNAGvfs9Q=</DigestValue>
      </Reference>
      <Reference URI="/xl/worksheets/sheet2.xml?ContentType=application/vnd.openxmlformats-officedocument.spreadsheetml.worksheet+xml">
        <DigestMethod Algorithm="http://www.w3.org/2001/04/xmlenc#sha256"/>
        <DigestValue>KTlR1/hOC8NTEMwQC5rSAyHxmvuhY7KP2ksEDO6CjMg=</DigestValue>
      </Reference>
      <Reference URI="/xl/worksheets/sheet3.xml?ContentType=application/vnd.openxmlformats-officedocument.spreadsheetml.worksheet+xml">
        <DigestMethod Algorithm="http://www.w3.org/2001/04/xmlenc#sha256"/>
        <DigestValue>HS+JmP1//8NsjAfFepETuePmOnsL6VKNc1UQx+MDwWs=</DigestValue>
      </Reference>
      <Reference URI="/xl/worksheets/sheet4.xml?ContentType=application/vnd.openxmlformats-officedocument.spreadsheetml.worksheet+xml">
        <DigestMethod Algorithm="http://www.w3.org/2001/04/xmlenc#sha256"/>
        <DigestValue>oBEC1jCn628ZY6lw80omZTjheOKOGRNTGaKxHfodhSk=</DigestValue>
      </Reference>
      <Reference URI="/xl/worksheets/sheet5.xml?ContentType=application/vnd.openxmlformats-officedocument.spreadsheetml.worksheet+xml">
        <DigestMethod Algorithm="http://www.w3.org/2001/04/xmlenc#sha256"/>
        <DigestValue>bh0LbpAhphxNiwlr9kcljjad5+6O/ohJgbOZ3BQqyRw=</DigestValue>
      </Reference>
      <Reference URI="/xl/worksheets/sheet6.xml?ContentType=application/vnd.openxmlformats-officedocument.spreadsheetml.worksheet+xml">
        <DigestMethod Algorithm="http://www.w3.org/2001/04/xmlenc#sha256"/>
        <DigestValue>Pg5zBCCmwsEPdssZZiAdlJXJzZbGHWrKCwErf8VPOYM=</DigestValue>
      </Reference>
      <Reference URI="/xl/worksheets/sheet7.xml?ContentType=application/vnd.openxmlformats-officedocument.spreadsheetml.worksheet+xml">
        <DigestMethod Algorithm="http://www.w3.org/2001/04/xmlenc#sha256"/>
        <DigestValue>JYnhW8d00qv/VrfQmfguxtmoUFXYfi7CDv0VaToIBhQ=</DigestValue>
      </Reference>
      <Reference URI="/xl/worksheets/sheet8.xml?ContentType=application/vnd.openxmlformats-officedocument.spreadsheetml.worksheet+xml">
        <DigestMethod Algorithm="http://www.w3.org/2001/04/xmlenc#sha256"/>
        <DigestValue>jL1BqOVI6VEgHF1fdkRxr+IFEIh71XK1NzN7qlAtOkg=</DigestValue>
      </Reference>
      <Reference URI="/xl/worksheets/sheet9.xml?ContentType=application/vnd.openxmlformats-officedocument.spreadsheetml.worksheet+xml">
        <DigestMethod Algorithm="http://www.w3.org/2001/04/xmlenc#sha256"/>
        <DigestValue>hbUN7Fcbilok3I/aO0qHqWooErzupFcvRawejHrui4g=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2020-08-03T08:56:59Z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2020-08-03T08:56:59Z</xd:SigningTime>
          <xd:SigningCertificate>
            <xd:Cert>
              <xd:CertDigest>
                <DigestMethod Algorithm="http://www.w3.org/2001/04/xmlenc#sha256"/>
                <DigestValue>VQYYDZ0JoHTN0GJ2qq1DwPUkycbicwdZJzjQx2KJdR8=</DigestValue>
              </xd:CertDigest>
              <xd:IssuerSerial>
                <X509IssuerName>CN=NBG Class 2 INT Sub CA, DC=nbg, DC=ge</X509IssuerName>
                <X509SerialNumber>539005473035070780543050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dW0DkyJ9au0OZKxCj23SruCnHUTeY49o7g+zz9fDSqE=</DigestValue>
    </Reference>
    <Reference Type="http://www.w3.org/2000/09/xmldsig#Object" URI="#idOfficeObject">
      <DigestMethod Algorithm="http://www.w3.org/2001/04/xmlenc#sha256"/>
      <DigestValue>DK/3qHzWMbCZIQpaztEgbZwKg5plYxA7lkLKxsbbmFs=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C76o6gyEweUSQmMcGGCq8ccLw0La8YL4uf9q1w4jnjs=</DigestValue>
    </Reference>
  </SignedInfo>
  <SignatureValue>00Vi0cylEjhpPIxjqtY+IfigocJKc/joypeiFix7zRuZDqsmFkIwQdfM98E6PqJmvo9eMXWgPdId
4PxXYv2QKu/9MR2+MMxljYsXejUyIfbIEhnJWQEaX0OgMYuODipEHxpXqIaXUkEHFPKRWepabw1H
8qQORgWUQl/c6qfiUA2UET3GQzsKuDpd0lQk9WQ2x2BVA8ONROD41DC/MHq8gBdjtQO1JzENAPPs
5zzPEXB+ybu+6358xU4+oOvvMVBmTtfcbaQ/BMYRyhQMZSgRy5wLUNUSREdbtS38dgaR+d3bz2M5
15Lb3nXprMvhoUwNav9TO5FfXqZDEhzAVE27+Q==</SignatureValue>
  <KeyInfo>
    <X509Data>
      <X509Certificate>MIIGOjCCBSKgAwIBAgIKf4OXoAACAAFuKDANBgkqhkiG9w0BAQsFADBKMRIwEAYKCZImiZPyLGQBGRYCZ2UxEzARBgoJkiaJk/IsZAEZFgNuYmcxHzAdBgNVBAMTFk5CRyBDbGFzcyAyIElOVCBTdWIgQ0EwHhcNMjAwMjI4MDcxMjQ1WhcNMjExMjIyMDk0NjU2WjA4MRUwEwYDVQQKEwxKU0MgVEVSQUJBTksxHzAdBgNVBAMTFkJLUyAtIFJldmF6IEdhcmRhdmFkemUwggEiMA0GCSqGSIb3DQEBAQUAA4IBDwAwggEKAoIBAQDgDTkDgrOk9lrT2tHmNjWEVFq9Hu1fidx0XXauqYZ77fESmlZ0KQbqGZ8aNy1Ud99CBRQISDvYeHk+5Sf903R+I7esuq1AwqCt/IkTHC+L8wBv7acI3p7xVDvJQYKBFgoj7QvqraZ0x3eeyHJ3ijsiuOVNqorX5kE8b3SUNy1mgBM22gj7ZyLL3Z6rTmiQB61e/5CfUK9DyzRnt6ZEVu3CpMyg7gjSjR0d+XEb6PVdhF09WzVQBiQQyvkxzEQKt7ta8qEwP4gLoe+kk2az8eZ3X3mysjH8AskGuqbjVGSPOrzZuWEqZFCvNlYsXESVE4xQhM4RJpLHFjeJfBZevjH/AgMBAAGjggMyMIIDLjA8BgkrBgEEAYI3FQcELzAtBiUrBgEEAYI3FQjmsmCDjfVEhoGZCYO4oUqDvoRxBIPEkTOEg4hdAgFkAgEjMB0GA1UdJQQWMBQGCCsGAQUFBwMCBggrBgEFBQcDBDALBgNVHQ8EBAMCB4AwJwYJKwYBBAGCNxUKBBowGDAKBggrBgEFBQcDAjAKBggrBgEFBQcDBDAdBgNVHQ4EFgQUO4RsDsXBj/wD8AVM2MFqNtGed8s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Agm0pGaAteru5vAtA8ydx4bBDKBfmg2dDRwO/2e+i7wrxBgtJYiTl6uVB91+BQaBcTSQo03BMX9XvPcpj1yL2zV0leWNvJYLelY3LnoG5k4GAFInYxeYqJ5ButHlWGNhmQ4AnAwVEjf0uIYWrHI5UPlEtxdrL0FDV1FRt2cin8zulnjMZ+3E4n8+nxhhLQCbF3aA18EYYG7t+ECtgkXl5PJade/ceZRZXZSFFdSzHms5Yex7eQ/Lh+qVFcN4yn/b/LNNyc2Vg+JyPW+Vg2SMauW9m3+Zci8RGbdIEIQpCBcPwfiJDuhUBJARMr3tcrs5iTQc/Dy70nEoyms+nHJODo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</Transform>
          <Transform Algorithm="http://www.w3.org/TR/2001/REC-xml-c14n-20010315"/>
        </Transforms>
        <DigestMethod Algorithm="http://www.w3.org/2001/04/xmlenc#sha256"/>
        <DigestValue>m5+fLv7U5NPC9REntkwEIrITOocnJIl/UdOx/cxIQ7o=</DigestValue>
      </Reference>
      <Reference URI="/xl/calcChain.xml?ContentType=application/vnd.openxmlformats-officedocument.spreadsheetml.calcChain+xml">
        <DigestMethod Algorithm="http://www.w3.org/2001/04/xmlenc#sha256"/>
        <DigestValue>KhY/07z6aHXBFH1ZrDHxcmjhCJGoQf8Mhc4WpR1+uaU=</DigestValue>
      </Reference>
      <Reference URI="/xl/drawings/drawing1.xml?ContentType=application/vnd.openxmlformats-officedocument.drawing+xml">
        <DigestMethod Algorithm="http://www.w3.org/2001/04/xmlenc#sha256"/>
        <DigestValue>+CEBbwBeTflZpxsF7MCTEQiP86/jL50TseRNgMDxjNU=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3+EPGLAN2rilkE1GdVD95lwBv7fKjIl0YTvdq2dwzsw=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8RO07XxZtFP/a2sMuSarVEGsZ82mj1dwCn4QSlUguNw=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Q58xEpajZ0unDe1tkY71iA/y2nDcWaxJQ1nm2pd0BYQ=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zbGYULkhXhmfRyfsd46oy1r/FocRkH9vEPCkovK271Q=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5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F5eJqqc99JuTydU+CuankAss06dPiygGa7Luj0bcuzA=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apKrQZ4R/RTI4sslego3LeLLCgNMu4x2dBZo2keh4U4=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apKrQZ4R/RTI4sslego3LeLLCgNMu4x2dBZo2keh4U4=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apKrQZ4R/RTI4sslego3LeLLCgNMu4x2dBZo2keh4U4=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F5eJqqc99JuTydU+CuankAss06dPiygGa7Luj0bcuzA=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QsUFPppz39Ks1HCx0GFTA55nNjdhzFipZJcAl6r/ePU=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QsUFPppz39Ks1HCx0GFTA55nNjdhzFipZJcAl6r/ePU=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F5eJqqc99JuTydU+CuankAss06dPiygGa7Luj0bcuzA=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F5eJqqc99JuTydU+CuankAss06dPiygGa7Luj0bcuzA=</DigestValue>
      </Reference>
      <Reference URI="/xl/printerSettings/printerSettings18.bin?ContentType=application/vnd.openxmlformats-officedocument.spreadsheetml.printerSettings">
        <DigestMethod Algorithm="http://www.w3.org/2001/04/xmlenc#sha256"/>
        <DigestValue>apKrQZ4R/RTI4sslego3LeLLCgNMu4x2dBZo2keh4U4=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apKrQZ4R/RTI4sslego3LeLLCgNMu4x2dBZo2keh4U4=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apKrQZ4R/RTI4sslego3LeLLCgNMu4x2dBZo2keh4U4=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apKrQZ4R/RTI4sslego3LeLLCgNMu4x2dBZo2keh4U4=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apKrQZ4R/RTI4sslego3LeLLCgNMu4x2dBZo2keh4U4=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apKrQZ4R/RTI4sslego3LeLLCgNMu4x2dBZo2keh4U4=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apKrQZ4R/RTI4sslego3LeLLCgNMu4x2dBZo2keh4U4=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apKrQZ4R/RTI4sslego3LeLLCgNMu4x2dBZo2keh4U4=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apKrQZ4R/RTI4sslego3LeLLCgNMu4x2dBZo2keh4U4=</DigestValue>
      </Reference>
      <Reference URI="/xl/sharedStrings.xml?ContentType=application/vnd.openxmlformats-officedocument.spreadsheetml.sharedStrings+xml">
        <DigestMethod Algorithm="http://www.w3.org/2001/04/xmlenc#sha256"/>
        <DigestValue>ZTaOrRid1aSiIIBUmMcDWerlnJqrTy3sUQkAlRoicxU=</DigestValue>
      </Reference>
      <Reference URI="/xl/styles.xml?ContentType=application/vnd.openxmlformats-officedocument.spreadsheetml.styles+xml">
        <DigestMethod Algorithm="http://www.w3.org/2001/04/xmlenc#sha256"/>
        <DigestValue>yt7UvzrSDcfWwTRGxXwojSMrI5xN1NwwHxTgyDJtM0c=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a2wQXjdB+h+MXnwrFKc59JIpNfwJtnUZz726/adeZGg=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ol7RD0u4oXNhQ2e2PwEjsxovxIuSpGyUKH569lbgpKg=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QiDCyON6/l/Ti8hBcEpg68sz+6NJGWbPiZMQQy/y0eQ=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7KnOMn7UlXli3Jy1eYmN5veK0HI9TOlohTDdyttJaLI=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pD1Y2a/FFPBg8ZlKYDtMP/4M/PQwQJzuJKQJA6C9whE=</DigestValue>
      </Reference>
      <Reference URI="/xl/worksheets/sheet10.xml?ContentType=application/vnd.openxmlformats-officedocument.spreadsheetml.worksheet+xml">
        <DigestMethod Algorithm="http://www.w3.org/2001/04/xmlenc#sha256"/>
        <DigestValue>FX/MWDPXPS0FLqCMxu9HiX4XSqDb0lcPNDoLwZP/PVc=</DigestValue>
      </Reference>
      <Reference URI="/xl/worksheets/sheet11.xml?ContentType=application/vnd.openxmlformats-officedocument.spreadsheetml.worksheet+xml">
        <DigestMethod Algorithm="http://www.w3.org/2001/04/xmlenc#sha256"/>
        <DigestValue>DP1rz5Z6K9LqCRAJ1EJMLso3mW4Hf2jxfuWFkxVDNTg=</DigestValue>
      </Reference>
      <Reference URI="/xl/worksheets/sheet12.xml?ContentType=application/vnd.openxmlformats-officedocument.spreadsheetml.worksheet+xml">
        <DigestMethod Algorithm="http://www.w3.org/2001/04/xmlenc#sha256"/>
        <DigestValue>tByismAk5kx0yphv6YxT4oSP10ezj7E8/vseFM4oafg=</DigestValue>
      </Reference>
      <Reference URI="/xl/worksheets/sheet13.xml?ContentType=application/vnd.openxmlformats-officedocument.spreadsheetml.worksheet+xml">
        <DigestMethod Algorithm="http://www.w3.org/2001/04/xmlenc#sha256"/>
        <DigestValue>9d+2tKWId/qS8BGFjCUS21+xcqMgGE6ATTx69X7fKNc=</DigestValue>
      </Reference>
      <Reference URI="/xl/worksheets/sheet14.xml?ContentType=application/vnd.openxmlformats-officedocument.spreadsheetml.worksheet+xml">
        <DigestMethod Algorithm="http://www.w3.org/2001/04/xmlenc#sha256"/>
        <DigestValue>ukPGzM0Cn5J9/7ty6+VlPrA0Qo1TJwim9qJD86UMbHw=</DigestValue>
      </Reference>
      <Reference URI="/xl/worksheets/sheet15.xml?ContentType=application/vnd.openxmlformats-officedocument.spreadsheetml.worksheet+xml">
        <DigestMethod Algorithm="http://www.w3.org/2001/04/xmlenc#sha256"/>
        <DigestValue>XpCfkHtiSUUJR2hIpDp3d4KDkymhNlKv+MeZDu18zAc=</DigestValue>
      </Reference>
      <Reference URI="/xl/worksheets/sheet16.xml?ContentType=application/vnd.openxmlformats-officedocument.spreadsheetml.worksheet+xml">
        <DigestMethod Algorithm="http://www.w3.org/2001/04/xmlenc#sha256"/>
        <DigestValue>Oz0AN2pw/RMbc6qkRji1w8bVj0tuq8bqS2dSNawZ+X8=</DigestValue>
      </Reference>
      <Reference URI="/xl/worksheets/sheet17.xml?ContentType=application/vnd.openxmlformats-officedocument.spreadsheetml.worksheet+xml">
        <DigestMethod Algorithm="http://www.w3.org/2001/04/xmlenc#sha256"/>
        <DigestValue>n7o9MRHtHxUHreNKS0Z7eC7rVBaM0D1aTe1W6VWRvpo=</DigestValue>
      </Reference>
      <Reference URI="/xl/worksheets/sheet18.xml?ContentType=application/vnd.openxmlformats-officedocument.spreadsheetml.worksheet+xml">
        <DigestMethod Algorithm="http://www.w3.org/2001/04/xmlenc#sha256"/>
        <DigestValue>zKmeWHax20MLiTIuV7C0CPq5KRn0I33tldnNAGvfs9Q=</DigestValue>
      </Reference>
      <Reference URI="/xl/worksheets/sheet2.xml?ContentType=application/vnd.openxmlformats-officedocument.spreadsheetml.worksheet+xml">
        <DigestMethod Algorithm="http://www.w3.org/2001/04/xmlenc#sha256"/>
        <DigestValue>KTlR1/hOC8NTEMwQC5rSAyHxmvuhY7KP2ksEDO6CjMg=</DigestValue>
      </Reference>
      <Reference URI="/xl/worksheets/sheet3.xml?ContentType=application/vnd.openxmlformats-officedocument.spreadsheetml.worksheet+xml">
        <DigestMethod Algorithm="http://www.w3.org/2001/04/xmlenc#sha256"/>
        <DigestValue>HS+JmP1//8NsjAfFepETuePmOnsL6VKNc1UQx+MDwWs=</DigestValue>
      </Reference>
      <Reference URI="/xl/worksheets/sheet4.xml?ContentType=application/vnd.openxmlformats-officedocument.spreadsheetml.worksheet+xml">
        <DigestMethod Algorithm="http://www.w3.org/2001/04/xmlenc#sha256"/>
        <DigestValue>oBEC1jCn628ZY6lw80omZTjheOKOGRNTGaKxHfodhSk=</DigestValue>
      </Reference>
      <Reference URI="/xl/worksheets/sheet5.xml?ContentType=application/vnd.openxmlformats-officedocument.spreadsheetml.worksheet+xml">
        <DigestMethod Algorithm="http://www.w3.org/2001/04/xmlenc#sha256"/>
        <DigestValue>bh0LbpAhphxNiwlr9kcljjad5+6O/ohJgbOZ3BQqyRw=</DigestValue>
      </Reference>
      <Reference URI="/xl/worksheets/sheet6.xml?ContentType=application/vnd.openxmlformats-officedocument.spreadsheetml.worksheet+xml">
        <DigestMethod Algorithm="http://www.w3.org/2001/04/xmlenc#sha256"/>
        <DigestValue>Pg5zBCCmwsEPdssZZiAdlJXJzZbGHWrKCwErf8VPOYM=</DigestValue>
      </Reference>
      <Reference URI="/xl/worksheets/sheet7.xml?ContentType=application/vnd.openxmlformats-officedocument.spreadsheetml.worksheet+xml">
        <DigestMethod Algorithm="http://www.w3.org/2001/04/xmlenc#sha256"/>
        <DigestValue>JYnhW8d00qv/VrfQmfguxtmoUFXYfi7CDv0VaToIBhQ=</DigestValue>
      </Reference>
      <Reference URI="/xl/worksheets/sheet8.xml?ContentType=application/vnd.openxmlformats-officedocument.spreadsheetml.worksheet+xml">
        <DigestMethod Algorithm="http://www.w3.org/2001/04/xmlenc#sha256"/>
        <DigestValue>jL1BqOVI6VEgHF1fdkRxr+IFEIh71XK1NzN7qlAtOkg=</DigestValue>
      </Reference>
      <Reference URI="/xl/worksheets/sheet9.xml?ContentType=application/vnd.openxmlformats-officedocument.spreadsheetml.worksheet+xml">
        <DigestMethod Algorithm="http://www.w3.org/2001/04/xmlenc#sha256"/>
        <DigestValue>hbUN7Fcbilok3I/aO0qHqWooErzupFcvRawejHrui4g=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2020-08-03T08:57:31Z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2020-08-03T08:57:31Z</xd:SigningTime>
          <xd:SigningCertificate>
            <xd:Cert>
              <xd:CertDigest>
                <DigestMethod Algorithm="http://www.w3.org/2001/04/xmlenc#sha256"/>
                <DigestValue>PN4LK1eZjlHJhSNcZEpdICQ2UVVzMhLubwwraxKu2E8=</DigestValue>
              </xd:CertDigest>
              <xd:IssuerSerial>
                <X509IssuerName>CN=NBG Class 2 INT Sub CA, DC=nbg, DC=ge</X509IssuerName>
                <X509SerialNumber>602167992530805484252712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Info</vt:lpstr>
      <vt:lpstr>1. key ratios</vt:lpstr>
      <vt:lpstr>2.RC</vt:lpstr>
      <vt:lpstr>3.PL</vt:lpstr>
      <vt:lpstr>4. Off-Balance</vt:lpstr>
      <vt:lpstr>5. RWA</vt:lpstr>
      <vt:lpstr>6. Administrators-shareholders</vt:lpstr>
      <vt:lpstr>7. LI1</vt:lpstr>
      <vt:lpstr>8. LI2</vt:lpstr>
      <vt:lpstr>9.Capital</vt:lpstr>
      <vt:lpstr>9.1. Capital Requirements</vt:lpstr>
      <vt:lpstr>10. CC2</vt:lpstr>
      <vt:lpstr>11. CRWA</vt:lpstr>
      <vt:lpstr>12. CRM</vt:lpstr>
      <vt:lpstr>13. CRME</vt:lpstr>
      <vt:lpstr>14. LCR</vt:lpstr>
      <vt:lpstr>15. CCR</vt:lpstr>
      <vt:lpstr>15.1 LR</vt:lpstr>
      <vt:lpstr>Info!Print_Area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Elene Amaglobeli</dc:creator>
  <cp:lastModifiedBy>Elene Amaglobeli</cp:lastModifiedBy>
  <cp:lastPrinted>2020-07-29T09:11:35Z</cp:lastPrinted>
  <dcterms:created xsi:type="dcterms:W3CDTF">2020-07-29T08:48:16Z</dcterms:created>
  <dcterms:modified xsi:type="dcterms:W3CDTF">2020-07-29T09:12:29Z</dcterms:modified>
</cp:coreProperties>
</file>