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rv-03\FinanceDep\NBG\Monthly Reports\2019\12\Reports\Quarterly Reports for Marketing\"/>
    </mc:Choice>
  </mc:AlternateContent>
  <bookViews>
    <workbookView xWindow="0" yWindow="0" windowWidth="24000" windowHeight="8700" tabRatio="868"/>
  </bookViews>
  <sheets>
    <sheet name="Info" sheetId="1" r:id="rId1"/>
    <sheet name="1. key ratios" sheetId="2" r:id="rId2"/>
    <sheet name="2.RC" sheetId="3" r:id="rId3"/>
    <sheet name="3.PL" sheetId="4" r:id="rId4"/>
    <sheet name="4. Off-Balance" sheetId="5" r:id="rId5"/>
    <sheet name="5. RWA" sheetId="6" r:id="rId6"/>
    <sheet name="6. Administrators-shareholders" sheetId="7" r:id="rId7"/>
    <sheet name="7. LI1" sheetId="8" r:id="rId8"/>
    <sheet name="8. LI2" sheetId="9" r:id="rId9"/>
    <sheet name="9.Capital" sheetId="10" r:id="rId10"/>
    <sheet name="9.1. Capital Requirements" sheetId="11" r:id="rId11"/>
    <sheet name="10. CC2" sheetId="12" r:id="rId12"/>
    <sheet name="11. CRWA" sheetId="13" r:id="rId13"/>
    <sheet name="12. CRM" sheetId="14" r:id="rId14"/>
    <sheet name="13. CRME" sheetId="15" r:id="rId15"/>
    <sheet name="14. LCR" sheetId="16" r:id="rId16"/>
    <sheet name="15. CCR" sheetId="17" r:id="rId17"/>
    <sheet name="15.1 LR" sheetId="18" r:id="rId18"/>
  </sheets>
  <externalReferences>
    <externalReference r:id="rId19"/>
    <externalReference r:id="rId20"/>
    <externalReference r:id="rId21"/>
    <externalReference r:id="rId22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>#REF!</definedName>
    <definedName name="ACC_CRS">#REF!</definedName>
    <definedName name="ACC_DBS">#REF!</definedName>
    <definedName name="ACC_ISO">#REF!</definedName>
    <definedName name="ACC_SALDO">#REF!</definedName>
    <definedName name="acctype">[2]Validation!$C$8:$C$15</definedName>
    <definedName name="BS_BALACC">#REF!</definedName>
    <definedName name="BS_BALANCE">#REF!</definedName>
    <definedName name="BS_CR">#REF!</definedName>
    <definedName name="BS_CR_EQU">#REF!</definedName>
    <definedName name="BS_DB">#REF!</definedName>
    <definedName name="BS_DB_EQU">#REF!</definedName>
    <definedName name="BS_DT">#REF!</definedName>
    <definedName name="BS_ISO">#REF!</definedName>
    <definedName name="call">[2]Validation!$E$8:$E$9</definedName>
    <definedName name="Cities">[2]Sheet1!$C$1:$C$83</definedName>
    <definedName name="convert">[2]Validation!$F$8:$F$10</definedName>
    <definedName name="Countries">[2]Countries!$A$3:$A$259</definedName>
    <definedName name="currencies">'[2]Currency Codes'!$A$3:$A$166</definedName>
    <definedName name="CurrentDate">#REF!</definedName>
    <definedName name="Date" hidden="1">'[1]Appl (2)'!$B$2:$B$7200</definedName>
    <definedName name="date1">'[1]Appl (2)'!$C$2:$C$7200</definedName>
    <definedName name="dependency">[2]Validation!$B$8:$B$11</definedName>
    <definedName name="fintype">[2]Validation!$C$8:$C$12</definedName>
    <definedName name="L_FORMULAS_GEO">[3]ListSheet!$W$2:$W$15</definedName>
    <definedName name="LDtype">[2]Validation!$A$8:$A$13</definedName>
    <definedName name="NDtype">[2]Validation!$A$3:$A$4</definedName>
    <definedName name="_xlnm.Print_Area" localSheetId="17">'15.1 LR'!$A$1:$E$42</definedName>
    <definedName name="_xlnm.Print_Area" localSheetId="0">Info!$A$1:$C$24</definedName>
    <definedName name="Sheet">[4]Sheet2!$H$5:$H$31</definedName>
    <definedName name="sub">[2]Validation!$D$8:$D$9</definedName>
    <definedName name="საკრედიტო">[4]Sheet2!$B$6:$B$8</definedName>
    <definedName name="ფაილი">[4]Sheet2!$B$2:$B$3</definedName>
    <definedName name="ცვლილება_კორექტირება_რეგულაციაში">[4]Sheet2!$K$5:$K$9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8" l="1"/>
  <c r="C26" i="18"/>
  <c r="C18" i="18"/>
  <c r="C8" i="18"/>
  <c r="C36" i="18" s="1"/>
  <c r="C38" i="18" s="1"/>
  <c r="B1" i="18"/>
  <c r="N20" i="17"/>
  <c r="N14" i="17" s="1"/>
  <c r="N19" i="17"/>
  <c r="E19" i="17"/>
  <c r="N18" i="17"/>
  <c r="E18" i="17"/>
  <c r="N17" i="17"/>
  <c r="E17" i="17"/>
  <c r="N16" i="17"/>
  <c r="E16" i="17"/>
  <c r="N15" i="17"/>
  <c r="E15" i="17"/>
  <c r="E14" i="17" s="1"/>
  <c r="E21" i="17" s="1"/>
  <c r="M14" i="17"/>
  <c r="L14" i="17"/>
  <c r="K14" i="17"/>
  <c r="J14" i="17"/>
  <c r="I14" i="17"/>
  <c r="H14" i="17"/>
  <c r="G14" i="17"/>
  <c r="F14" i="17"/>
  <c r="C14" i="17"/>
  <c r="N13" i="17"/>
  <c r="N12" i="17"/>
  <c r="E12" i="17"/>
  <c r="N11" i="17"/>
  <c r="E11" i="17"/>
  <c r="N10" i="17"/>
  <c r="E10" i="17"/>
  <c r="N9" i="17"/>
  <c r="E9" i="17"/>
  <c r="N8" i="17"/>
  <c r="N7" i="17" s="1"/>
  <c r="E8" i="17"/>
  <c r="M7" i="17"/>
  <c r="M21" i="17" s="1"/>
  <c r="L7" i="17"/>
  <c r="L21" i="17" s="1"/>
  <c r="K7" i="17"/>
  <c r="K21" i="17" s="1"/>
  <c r="J7" i="17"/>
  <c r="J21" i="17" s="1"/>
  <c r="I7" i="17"/>
  <c r="I21" i="17" s="1"/>
  <c r="H7" i="17"/>
  <c r="H21" i="17" s="1"/>
  <c r="G7" i="17"/>
  <c r="G21" i="17" s="1"/>
  <c r="F7" i="17"/>
  <c r="F21" i="17" s="1"/>
  <c r="E7" i="17"/>
  <c r="C7" i="17"/>
  <c r="C21" i="17" s="1"/>
  <c r="B1" i="17"/>
  <c r="K23" i="16"/>
  <c r="J23" i="16"/>
  <c r="I23" i="16"/>
  <c r="H23" i="16"/>
  <c r="G23" i="16"/>
  <c r="G25" i="16" s="1"/>
  <c r="F23" i="16"/>
  <c r="K21" i="16"/>
  <c r="J21" i="16"/>
  <c r="J24" i="16" s="1"/>
  <c r="I21" i="16"/>
  <c r="H21" i="16"/>
  <c r="G21" i="16"/>
  <c r="F21" i="16"/>
  <c r="F24" i="16" s="1"/>
  <c r="E21" i="16"/>
  <c r="D21" i="16"/>
  <c r="C21" i="16"/>
  <c r="J16" i="16"/>
  <c r="I16" i="16"/>
  <c r="K16" i="16" s="1"/>
  <c r="K24" i="16" s="1"/>
  <c r="G16" i="16"/>
  <c r="G24" i="16" s="1"/>
  <c r="F16" i="16"/>
  <c r="E16" i="16"/>
  <c r="D16" i="16"/>
  <c r="C16" i="16"/>
  <c r="B1" i="16"/>
  <c r="H22" i="15"/>
  <c r="G22" i="15"/>
  <c r="F22" i="15"/>
  <c r="E22" i="15"/>
  <c r="D22" i="15"/>
  <c r="C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B1" i="15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V20" i="14"/>
  <c r="V19" i="14"/>
  <c r="V18" i="14"/>
  <c r="V17" i="14"/>
  <c r="V16" i="14"/>
  <c r="V15" i="14"/>
  <c r="V14" i="14"/>
  <c r="V13" i="14"/>
  <c r="V12" i="14"/>
  <c r="V11" i="14"/>
  <c r="V10" i="14"/>
  <c r="V9" i="14"/>
  <c r="V8" i="14"/>
  <c r="V7" i="14"/>
  <c r="V21" i="14" s="1"/>
  <c r="B1" i="14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22" i="13" s="1"/>
  <c r="S9" i="13"/>
  <c r="S8" i="13"/>
  <c r="B1" i="13"/>
  <c r="C39" i="12"/>
  <c r="C31" i="12"/>
  <c r="C20" i="12"/>
  <c r="C13" i="12"/>
  <c r="B1" i="12"/>
  <c r="C21" i="11"/>
  <c r="C20" i="11"/>
  <c r="B16" i="2" s="1"/>
  <c r="C19" i="11"/>
  <c r="D19" i="11" s="1"/>
  <c r="B1" i="11"/>
  <c r="C47" i="10"/>
  <c r="C52" i="10" s="1"/>
  <c r="C43" i="10"/>
  <c r="C35" i="10"/>
  <c r="C31" i="10"/>
  <c r="C30" i="10" s="1"/>
  <c r="C41" i="10" s="1"/>
  <c r="C28" i="10"/>
  <c r="C12" i="10"/>
  <c r="C6" i="10"/>
  <c r="B1" i="10"/>
  <c r="B1" i="9"/>
  <c r="E21" i="8"/>
  <c r="C5" i="9" s="1"/>
  <c r="C8" i="9" s="1"/>
  <c r="C13" i="9" s="1"/>
  <c r="D21" i="8"/>
  <c r="C21" i="8"/>
  <c r="B1" i="8"/>
  <c r="B1" i="7"/>
  <c r="D13" i="6"/>
  <c r="D6" i="6"/>
  <c r="C6" i="6"/>
  <c r="C13" i="6" s="1"/>
  <c r="B1" i="6"/>
  <c r="H53" i="5"/>
  <c r="E53" i="5"/>
  <c r="H52" i="5"/>
  <c r="E52" i="5"/>
  <c r="H51" i="5"/>
  <c r="E51" i="5"/>
  <c r="H50" i="5"/>
  <c r="E50" i="5"/>
  <c r="H49" i="5"/>
  <c r="E49" i="5"/>
  <c r="H48" i="5"/>
  <c r="E48" i="5"/>
  <c r="H47" i="5"/>
  <c r="E47" i="5"/>
  <c r="H46" i="5"/>
  <c r="E46" i="5"/>
  <c r="H45" i="5"/>
  <c r="E45" i="5"/>
  <c r="H44" i="5"/>
  <c r="E44" i="5"/>
  <c r="H43" i="5"/>
  <c r="E43" i="5"/>
  <c r="H42" i="5"/>
  <c r="E42" i="5"/>
  <c r="H41" i="5"/>
  <c r="E41" i="5"/>
  <c r="H40" i="5"/>
  <c r="E40" i="5"/>
  <c r="H39" i="5"/>
  <c r="E39" i="5"/>
  <c r="H38" i="5"/>
  <c r="E38" i="5"/>
  <c r="H37" i="5"/>
  <c r="E37" i="5"/>
  <c r="H36" i="5"/>
  <c r="E36" i="5"/>
  <c r="H35" i="5"/>
  <c r="E35" i="5"/>
  <c r="H34" i="5"/>
  <c r="E34" i="5"/>
  <c r="H33" i="5"/>
  <c r="E33" i="5"/>
  <c r="H32" i="5"/>
  <c r="E32" i="5"/>
  <c r="H31" i="5"/>
  <c r="E31" i="5"/>
  <c r="H30" i="5"/>
  <c r="E30" i="5"/>
  <c r="H29" i="5"/>
  <c r="E29" i="5"/>
  <c r="H28" i="5"/>
  <c r="E28" i="5"/>
  <c r="H27" i="5"/>
  <c r="E27" i="5"/>
  <c r="H26" i="5"/>
  <c r="E26" i="5"/>
  <c r="H25" i="5"/>
  <c r="E25" i="5"/>
  <c r="H24" i="5"/>
  <c r="E24" i="5"/>
  <c r="H23" i="5"/>
  <c r="E23" i="5"/>
  <c r="H22" i="5"/>
  <c r="E22" i="5"/>
  <c r="H21" i="5"/>
  <c r="E21" i="5"/>
  <c r="H20" i="5"/>
  <c r="E20" i="5"/>
  <c r="H19" i="5"/>
  <c r="E19" i="5"/>
  <c r="H18" i="5"/>
  <c r="E18" i="5"/>
  <c r="H17" i="5"/>
  <c r="E17" i="5"/>
  <c r="H16" i="5"/>
  <c r="E16" i="5"/>
  <c r="H15" i="5"/>
  <c r="E15" i="5"/>
  <c r="H14" i="5"/>
  <c r="E14" i="5"/>
  <c r="H13" i="5"/>
  <c r="E13" i="5"/>
  <c r="H12" i="5"/>
  <c r="E12" i="5"/>
  <c r="H11" i="5"/>
  <c r="E11" i="5"/>
  <c r="H10" i="5"/>
  <c r="E10" i="5"/>
  <c r="H9" i="5"/>
  <c r="E9" i="5"/>
  <c r="H8" i="5"/>
  <c r="E8" i="5"/>
  <c r="H7" i="5"/>
  <c r="E7" i="5"/>
  <c r="B1" i="5"/>
  <c r="H66" i="4"/>
  <c r="E66" i="4"/>
  <c r="H64" i="4"/>
  <c r="E64" i="4"/>
  <c r="F61" i="4"/>
  <c r="H61" i="4" s="1"/>
  <c r="C61" i="4"/>
  <c r="E61" i="4" s="1"/>
  <c r="H60" i="4"/>
  <c r="E60" i="4"/>
  <c r="H59" i="4"/>
  <c r="E59" i="4"/>
  <c r="H58" i="4"/>
  <c r="E58" i="4"/>
  <c r="G53" i="4"/>
  <c r="H53" i="4" s="1"/>
  <c r="F53" i="4"/>
  <c r="E53" i="4"/>
  <c r="D53" i="4"/>
  <c r="C53" i="4"/>
  <c r="H52" i="4"/>
  <c r="E52" i="4"/>
  <c r="H51" i="4"/>
  <c r="E51" i="4"/>
  <c r="H50" i="4"/>
  <c r="E50" i="4"/>
  <c r="H49" i="4"/>
  <c r="E49" i="4"/>
  <c r="H48" i="4"/>
  <c r="E48" i="4"/>
  <c r="H47" i="4"/>
  <c r="E47" i="4"/>
  <c r="G45" i="4"/>
  <c r="G54" i="4" s="1"/>
  <c r="F45" i="4"/>
  <c r="F54" i="4" s="1"/>
  <c r="C45" i="4"/>
  <c r="C54" i="4" s="1"/>
  <c r="H44" i="4"/>
  <c r="E44" i="4"/>
  <c r="H43" i="4"/>
  <c r="E43" i="4"/>
  <c r="H42" i="4"/>
  <c r="E42" i="4"/>
  <c r="H41" i="4"/>
  <c r="E41" i="4"/>
  <c r="H40" i="4"/>
  <c r="E40" i="4"/>
  <c r="H39" i="4"/>
  <c r="E39" i="4"/>
  <c r="H38" i="4"/>
  <c r="E38" i="4"/>
  <c r="H37" i="4"/>
  <c r="E37" i="4"/>
  <c r="H36" i="4"/>
  <c r="E36" i="4"/>
  <c r="H35" i="4"/>
  <c r="E35" i="4"/>
  <c r="G34" i="4"/>
  <c r="H34" i="4" s="1"/>
  <c r="F34" i="4"/>
  <c r="E34" i="4"/>
  <c r="D34" i="4"/>
  <c r="D45" i="4" s="1"/>
  <c r="D54" i="4" s="1"/>
  <c r="C34" i="4"/>
  <c r="G30" i="4"/>
  <c r="H30" i="4" s="1"/>
  <c r="F30" i="4"/>
  <c r="E30" i="4"/>
  <c r="D30" i="4"/>
  <c r="C30" i="4"/>
  <c r="H29" i="4"/>
  <c r="E29" i="4"/>
  <c r="H28" i="4"/>
  <c r="E28" i="4"/>
  <c r="H27" i="4"/>
  <c r="E27" i="4"/>
  <c r="H26" i="4"/>
  <c r="E26" i="4"/>
  <c r="H25" i="4"/>
  <c r="E25" i="4"/>
  <c r="H24" i="4"/>
  <c r="E24" i="4"/>
  <c r="G22" i="4"/>
  <c r="G31" i="4" s="1"/>
  <c r="C22" i="4"/>
  <c r="C31" i="4" s="1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E10" i="4"/>
  <c r="G9" i="4"/>
  <c r="H9" i="4" s="1"/>
  <c r="F9" i="4"/>
  <c r="F22" i="4" s="1"/>
  <c r="E9" i="4"/>
  <c r="D9" i="4"/>
  <c r="D22" i="4" s="1"/>
  <c r="D31" i="4" s="1"/>
  <c r="D56" i="4" s="1"/>
  <c r="D63" i="4" s="1"/>
  <c r="D65" i="4" s="1"/>
  <c r="D67" i="4" s="1"/>
  <c r="C9" i="4"/>
  <c r="H8" i="4"/>
  <c r="E8" i="4"/>
  <c r="B1" i="4"/>
  <c r="F41" i="3"/>
  <c r="H41" i="3" s="1"/>
  <c r="H40" i="3"/>
  <c r="E40" i="3"/>
  <c r="H39" i="3"/>
  <c r="E39" i="3"/>
  <c r="H38" i="3"/>
  <c r="E38" i="3"/>
  <c r="H37" i="3"/>
  <c r="E37" i="3"/>
  <c r="H36" i="3"/>
  <c r="E36" i="3"/>
  <c r="H35" i="3"/>
  <c r="E35" i="3"/>
  <c r="H34" i="3"/>
  <c r="E34" i="3"/>
  <c r="H33" i="3"/>
  <c r="E33" i="3"/>
  <c r="H31" i="3"/>
  <c r="G31" i="3"/>
  <c r="G41" i="3" s="1"/>
  <c r="F31" i="3"/>
  <c r="D31" i="3"/>
  <c r="D41" i="3" s="1"/>
  <c r="C31" i="3"/>
  <c r="C41" i="3" s="1"/>
  <c r="E41" i="3" s="1"/>
  <c r="H30" i="3"/>
  <c r="E30" i="3"/>
  <c r="H29" i="3"/>
  <c r="E29" i="3"/>
  <c r="H28" i="3"/>
  <c r="E28" i="3"/>
  <c r="H27" i="3"/>
  <c r="E27" i="3"/>
  <c r="H26" i="3"/>
  <c r="E26" i="3"/>
  <c r="H25" i="3"/>
  <c r="E25" i="3"/>
  <c r="H24" i="3"/>
  <c r="E24" i="3"/>
  <c r="H23" i="3"/>
  <c r="E23" i="3"/>
  <c r="H22" i="3"/>
  <c r="E22" i="3"/>
  <c r="H19" i="3"/>
  <c r="E19" i="3"/>
  <c r="H18" i="3"/>
  <c r="E18" i="3"/>
  <c r="H17" i="3"/>
  <c r="E17" i="3"/>
  <c r="H16" i="3"/>
  <c r="E16" i="3"/>
  <c r="H15" i="3"/>
  <c r="E15" i="3"/>
  <c r="H14" i="3"/>
  <c r="G14" i="3"/>
  <c r="G20" i="3" s="1"/>
  <c r="F14" i="3"/>
  <c r="F20" i="3" s="1"/>
  <c r="H20" i="3" s="1"/>
  <c r="D14" i="3"/>
  <c r="D20" i="3" s="1"/>
  <c r="C14" i="3"/>
  <c r="C20" i="3" s="1"/>
  <c r="H13" i="3"/>
  <c r="E13" i="3"/>
  <c r="H12" i="3"/>
  <c r="E12" i="3"/>
  <c r="H11" i="3"/>
  <c r="E11" i="3"/>
  <c r="H10" i="3"/>
  <c r="E10" i="3"/>
  <c r="H9" i="3"/>
  <c r="E9" i="3"/>
  <c r="H8" i="3"/>
  <c r="E8" i="3"/>
  <c r="H7" i="3"/>
  <c r="E7" i="3"/>
  <c r="B1" i="3"/>
  <c r="B17" i="2"/>
  <c r="B15" i="2"/>
  <c r="B1" i="2"/>
  <c r="F31" i="4" l="1"/>
  <c r="H22" i="4"/>
  <c r="C56" i="4"/>
  <c r="E31" i="4"/>
  <c r="E54" i="4"/>
  <c r="D15" i="11"/>
  <c r="D9" i="11"/>
  <c r="D13" i="11"/>
  <c r="D8" i="11"/>
  <c r="D16" i="11"/>
  <c r="D17" i="11"/>
  <c r="D12" i="11"/>
  <c r="D7" i="11"/>
  <c r="D11" i="11"/>
  <c r="D21" i="11"/>
  <c r="N21" i="17"/>
  <c r="K25" i="16"/>
  <c r="E20" i="3"/>
  <c r="G56" i="4"/>
  <c r="G63" i="4" s="1"/>
  <c r="G65" i="4" s="1"/>
  <c r="G67" i="4" s="1"/>
  <c r="H54" i="4"/>
  <c r="F25" i="16"/>
  <c r="J25" i="16"/>
  <c r="E14" i="3"/>
  <c r="E31" i="3"/>
  <c r="H45" i="4"/>
  <c r="D20" i="11"/>
  <c r="I24" i="16"/>
  <c r="I25" i="16" s="1"/>
  <c r="E22" i="4"/>
  <c r="E45" i="4"/>
  <c r="H16" i="16"/>
  <c r="H24" i="16" s="1"/>
  <c r="H25" i="16" s="1"/>
  <c r="E56" i="4" l="1"/>
  <c r="C63" i="4"/>
  <c r="F56" i="4"/>
  <c r="H31" i="4"/>
  <c r="E63" i="4" l="1"/>
  <c r="C65" i="4"/>
  <c r="H56" i="4"/>
  <c r="F63" i="4"/>
  <c r="H63" i="4" l="1"/>
  <c r="F65" i="4"/>
  <c r="E65" i="4"/>
  <c r="C67" i="4"/>
  <c r="E67" i="4" s="1"/>
  <c r="H65" i="4" l="1"/>
  <c r="F67" i="4"/>
  <c r="H67" i="4" s="1"/>
</calcChain>
</file>

<file path=xl/sharedStrings.xml><?xml version="1.0" encoding="utf-8"?>
<sst xmlns="http://schemas.openxmlformats.org/spreadsheetml/2006/main" count="717" uniqueCount="504">
  <si>
    <t xml:space="preserve"> Pillar 3 quarterly report</t>
  </si>
  <si>
    <t xml:space="preserve">Name of a bank </t>
  </si>
  <si>
    <t>Terabank</t>
  </si>
  <si>
    <t>Chairman of the Supervisory Board</t>
  </si>
  <si>
    <t>H.H. Sheikh Nahayan Mabarak Al Nahayan</t>
  </si>
  <si>
    <t>CEO of a bank</t>
  </si>
  <si>
    <t>Thea Lortkipanidze</t>
  </si>
  <si>
    <t xml:space="preserve">Bank's web page </t>
  </si>
  <si>
    <t>www.terabank.ge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</si>
  <si>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</si>
  <si>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Table N</t>
  </si>
  <si>
    <t>Table of contents</t>
  </si>
  <si>
    <t>Key ratios</t>
  </si>
  <si>
    <t>Balance Sheet</t>
  </si>
  <si>
    <t>Income statement</t>
  </si>
  <si>
    <t>Off-balance sheet</t>
  </si>
  <si>
    <t>Risk-Weighted Assets (RWA)</t>
  </si>
  <si>
    <t>Information about supervisory board, senior management and shareholders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</si>
  <si>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</si>
  <si>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</si>
  <si>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Regulatory Capital</t>
  </si>
  <si>
    <t>9.1</t>
  </si>
  <si>
    <t>Capital Adequacy Requirements</t>
  </si>
  <si>
    <t xml:space="preserve">Reconciliation of regulatory capital to balance sheet </t>
  </si>
  <si>
    <t>Credit risk weighted exposures</t>
  </si>
  <si>
    <t>Credit risk mitigation</t>
  </si>
  <si>
    <t>Standardized approach - effect of credit risk mitigation</t>
  </si>
  <si>
    <t>Liquidity Coverage Ratio</t>
  </si>
  <si>
    <t>Counterparty credit risk</t>
  </si>
  <si>
    <t>Leverage Ratio</t>
  </si>
  <si>
    <t>Bank:</t>
  </si>
  <si>
    <t>Date:</t>
  </si>
  <si>
    <t>Table 1</t>
  </si>
  <si>
    <t>Key metrics</t>
  </si>
  <si>
    <t>N</t>
  </si>
  <si>
    <t>Regulatory capital (amounts, GEL)</t>
  </si>
  <si>
    <t>Based on Basel III framework</t>
  </si>
  <si>
    <t>Common Equity Tier 1 (CET1)</t>
  </si>
  <si>
    <t>Tier 1</t>
  </si>
  <si>
    <t>Total regulatory capital</t>
  </si>
  <si>
    <t>Risk-weighted assets (amounts, GEL)</t>
  </si>
  <si>
    <t>Risk-weighted assets (RWA) (Based on Basel III framework)</t>
  </si>
  <si>
    <t>Capital ratios as a percentage of RWA</t>
  </si>
  <si>
    <t>Income</t>
  </si>
  <si>
    <t>Total Interest Income /Average Annual Assets</t>
  </si>
  <si>
    <t>Total Interest Expense / Average Annual Assets</t>
  </si>
  <si>
    <t>Earnings from Operations / Average Annual Assets</t>
  </si>
  <si>
    <t>Net Interest Margin</t>
  </si>
  <si>
    <t xml:space="preserve">Return on Average Assets (ROAA) </t>
  </si>
  <si>
    <t xml:space="preserve">Return on Average Equity (ROAE) </t>
  </si>
  <si>
    <t>Asset Quality</t>
  </si>
  <si>
    <t>Non Performed Loans / Total Loans</t>
  </si>
  <si>
    <t>LLR/Total Loans</t>
  </si>
  <si>
    <t>FX Loans/Total Loans</t>
  </si>
  <si>
    <t>FX Assets/Total Assets</t>
  </si>
  <si>
    <t>Loan Growth-YTD</t>
  </si>
  <si>
    <t>Liquidity</t>
  </si>
  <si>
    <t>Liquid Assets/Total Assets</t>
  </si>
  <si>
    <t xml:space="preserve">FX Liabilities/Total Liabilities </t>
  </si>
  <si>
    <t>Current &amp; Demand Deposits/Total Assets</t>
  </si>
  <si>
    <t>Liquidity Coverage Ratio***</t>
  </si>
  <si>
    <t>Total HQLA</t>
  </si>
  <si>
    <t>Net cash outflow</t>
  </si>
  <si>
    <t>LCR ratio (%)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</si>
  <si>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</si>
  <si>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Table 2</t>
  </si>
  <si>
    <t xml:space="preserve"> Balance Sheet</t>
  </si>
  <si>
    <t>in Lari</t>
  </si>
  <si>
    <t>Reporting Period</t>
  </si>
  <si>
    <t>Respective period of the previous year</t>
  </si>
  <si>
    <t>Assets</t>
  </si>
  <si>
    <t xml:space="preserve">GEL </t>
  </si>
  <si>
    <t xml:space="preserve">FX  </t>
  </si>
  <si>
    <t xml:space="preserve">Total 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</si>
  <si>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</si>
  <si>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</si>
  <si>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</si>
  <si>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</si>
  <si>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</si>
  <si>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</si>
  <si>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</si>
  <si>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</si>
  <si>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</si>
  <si>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</si>
  <si>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</si>
  <si>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</si>
  <si>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</si>
  <si>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</si>
  <si>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</si>
  <si>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</si>
  <si>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</si>
  <si>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</si>
  <si>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</si>
  <si>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</si>
  <si>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</si>
  <si>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</si>
  <si>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</si>
  <si>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</si>
  <si>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</si>
  <si>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</si>
  <si>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</si>
  <si>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</si>
  <si>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</si>
  <si>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</si>
  <si>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</si>
  <si>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</si>
  <si>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</si>
  <si>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 Capital</t>
  </si>
  <si>
    <t>Total liabilities and Equity Capital</t>
  </si>
  <si>
    <t>Table 3</t>
  </si>
  <si>
    <t>Interest Income</t>
  </si>
  <si>
    <t>Interest Income from Bank's "Nostro" and Deposit Accounts</t>
  </si>
  <si>
    <t>Interest Income from Loans</t>
  </si>
  <si>
    <t>from the Interbank Loans</t>
  </si>
  <si>
    <t>from the Retail or Service Sector Loans</t>
  </si>
  <si>
    <t>from the Energy Sector Loans</t>
  </si>
  <si>
    <t>from the Agriculture and Forestry Sector Loans</t>
  </si>
  <si>
    <t>from the Construction Sector Loans</t>
  </si>
  <si>
    <t>from the Mining and Mineral Processing Sector Loans</t>
  </si>
  <si>
    <t>from the Transportation or Communications Sector Loans</t>
  </si>
  <si>
    <t>from Individuals Loans</t>
  </si>
  <si>
    <t>from Other Sectors Loans</t>
  </si>
  <si>
    <t>Fees/penalties income from loans to customers</t>
  </si>
  <si>
    <t>Interest and Discount Income from Securities</t>
  </si>
  <si>
    <t>Other Interest Income</t>
  </si>
  <si>
    <t>Total Interest Income</t>
  </si>
  <si>
    <t>Interest Expense</t>
  </si>
  <si>
    <t>Interest Paid on Demand Deposits</t>
  </si>
  <si>
    <t>Interest Paid on Time Deposits</t>
  </si>
  <si>
    <t>Interest Paid on Banks Deposits</t>
  </si>
  <si>
    <t>Interest Paid on Own Debt Securities</t>
  </si>
  <si>
    <t>Interest Paid on Other Borrowings</t>
  </si>
  <si>
    <t>Other Interest Expenses</t>
  </si>
  <si>
    <t>Total Interest Expense</t>
  </si>
  <si>
    <t>Net Interest Income</t>
  </si>
  <si>
    <t xml:space="preserve"> Non-Interest Income</t>
  </si>
  <si>
    <t>Net Fee and Commission Income</t>
  </si>
  <si>
    <t>Fee and Commission Income</t>
  </si>
  <si>
    <t>Fee and Commission Expense</t>
  </si>
  <si>
    <t>Dividend Income</t>
  </si>
  <si>
    <t>Gain (Loss) from Dealing Securities</t>
  </si>
  <si>
    <t>Gain (Loss) from Investment Securities</t>
  </si>
  <si>
    <t>Gain (Loss) from Foreign Exchange Trading</t>
  </si>
  <si>
    <t>Gain (Loss) from Foreign Exchange Translation</t>
  </si>
  <si>
    <t>Gain (Loss) on Sales of Fixed Assets</t>
  </si>
  <si>
    <t>Non-Interest Income from other Banking Operations</t>
  </si>
  <si>
    <t>Other Non-Interest Income</t>
  </si>
  <si>
    <t>Total Non-Interest Income</t>
  </si>
  <si>
    <t xml:space="preserve"> Non-Interest Expenses</t>
  </si>
  <si>
    <t>Non-Interest Expenses from other Banking Operations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</si>
  <si>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</si>
  <si>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</si>
  <si>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</si>
  <si>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</si>
  <si>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</si>
  <si>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>Total Non-Interest Expenses</t>
  </si>
  <si>
    <t>Net Non-Interest Income</t>
  </si>
  <si>
    <t>Net Income before Provisions</t>
  </si>
  <si>
    <t>Loan Loss Reserve</t>
  </si>
  <si>
    <t>Provision for Possible Losses on Investments and Securities</t>
  </si>
  <si>
    <t>Provision for Possible Losses on Other Assets</t>
  </si>
  <si>
    <t>Total Provisions for Possible Losses</t>
  </si>
  <si>
    <t>Net Income before Taxes and Extraordinary Items</t>
  </si>
  <si>
    <t>Taxation</t>
  </si>
  <si>
    <t>Net Income after Taxation</t>
  </si>
  <si>
    <t>Extraordinary Items</t>
  </si>
  <si>
    <t>Net Income</t>
  </si>
  <si>
    <t>Table 4</t>
  </si>
  <si>
    <t xml:space="preserve">On-balance sheet items per standardized regulatory report </t>
  </si>
  <si>
    <t>GEL</t>
  </si>
  <si>
    <t>FX</t>
  </si>
  <si>
    <t>Total</t>
  </si>
  <si>
    <t>Contingent Liabilities and Commitments</t>
  </si>
  <si>
    <t>Guarantees Issued</t>
  </si>
  <si>
    <t>Letters of credit Issued</t>
  </si>
  <si>
    <t>Undrawn loan commitments</t>
  </si>
  <si>
    <t>Other Contingent Liabilities</t>
  </si>
  <si>
    <t>Guarantees received as security for liabilities of the bank</t>
  </si>
  <si>
    <t>Assets pledged as security for liabilities of the bank</t>
  </si>
  <si>
    <t>Financial assets of the bank</t>
  </si>
  <si>
    <t>Non-financial assets of the bank</t>
  </si>
  <si>
    <t>Guaratees received as security for receivables of the bank</t>
  </si>
  <si>
    <t xml:space="preserve">Surety, joint liability </t>
  </si>
  <si>
    <t>Guarantees</t>
  </si>
  <si>
    <t>Assets pledged as security for receivables of the bank</t>
  </si>
  <si>
    <t xml:space="preserve">Cash </t>
  </si>
  <si>
    <t>Precious metals and stones</t>
  </si>
  <si>
    <t>Real Estate:</t>
  </si>
  <si>
    <t>5.3.1</t>
  </si>
  <si>
    <t>Residential Property</t>
  </si>
  <si>
    <t>5.3.2</t>
  </si>
  <si>
    <t>Commercial Property</t>
  </si>
  <si>
    <t>5.3.3</t>
  </si>
  <si>
    <t>Complex Real Estate</t>
  </si>
  <si>
    <t>5.3.4</t>
  </si>
  <si>
    <t>Land Parcel</t>
  </si>
  <si>
    <t>5.3.5</t>
  </si>
  <si>
    <t>Other</t>
  </si>
  <si>
    <t>Movable Property</t>
  </si>
  <si>
    <t>Shares Pledged</t>
  </si>
  <si>
    <t>Securities</t>
  </si>
  <si>
    <t>Derivatives</t>
  </si>
  <si>
    <t xml:space="preserve">          Receivables through FX contracts (except options)</t>
  </si>
  <si>
    <t xml:space="preserve">          Payables through FX contracts (except options)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</si>
  <si>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</si>
  <si>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</si>
  <si>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</si>
  <si>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Nominal value of potential receivables through other derivatives</t>
  </si>
  <si>
    <t xml:space="preserve">          Nominal value of potential payables through other derivatives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</si>
  <si>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</si>
  <si>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</si>
  <si>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</si>
  <si>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</si>
  <si>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</si>
  <si>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Non-cancelable operating lease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</si>
  <si>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</si>
  <si>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</si>
  <si>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</si>
  <si>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</si>
  <si>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</si>
  <si>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</si>
  <si>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</si>
  <si>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Capital expenditure commitment</t>
  </si>
  <si>
    <t>Table 5</t>
  </si>
  <si>
    <t>Risk Weighted Assets</t>
  </si>
  <si>
    <t>Risk Weighted Assets for Credit Risk</t>
  </si>
  <si>
    <t>Balance sheet items</t>
  </si>
  <si>
    <t>1.1.1</t>
  </si>
  <si>
    <t xml:space="preserve">       Including: amounts below the thresholds for deduction (subject to 250% risk weight)</t>
  </si>
  <si>
    <t>Off-balance sheet items</t>
  </si>
  <si>
    <t>Risk Weighted Assets for Market Risk</t>
  </si>
  <si>
    <t>Risk Weighted Assets for Operational Risk</t>
  </si>
  <si>
    <t>Total Risk Weighted Assets</t>
  </si>
  <si>
    <t>Table 6</t>
  </si>
  <si>
    <t>Information about supervisory board, directorate, beneficiary owners and shareholders</t>
  </si>
  <si>
    <t>Members of Supervisory Board</t>
  </si>
  <si>
    <t>H.H. Sheikh Nahayan Mabarak Al Nahayan (Chairman)</t>
  </si>
  <si>
    <t>H.E Sheikh Saif Mohammed Bin Buti Al Hamed (Deputy)</t>
  </si>
  <si>
    <t>Semi Edvard Adam Khalil (Member)</t>
  </si>
  <si>
    <t>Seiti Devdariani (Member)</t>
  </si>
  <si>
    <t>Geert Roelof De Korte (Member)</t>
  </si>
  <si>
    <t>Nana Mikashavidze (Member)</t>
  </si>
  <si>
    <t>Adel Safwat Guirguis Rupaeil (Advisor)</t>
  </si>
  <si>
    <t>Members of Board of Directors</t>
  </si>
  <si>
    <t>Thea Lortkipanidze (Chief Executive Officer)</t>
  </si>
  <si>
    <t>Sophia Jugeli (Chief Financial Officer)</t>
  </si>
  <si>
    <t>Teimuraz Abuladze (Chief Risks Officer)</t>
  </si>
  <si>
    <t>Vakhtang Khutsishvili (Chief Operating Officer)</t>
  </si>
  <si>
    <t>Zurab Azarashvili (Chief Commercial Officer)</t>
  </si>
  <si>
    <t xml:space="preserve">List of Shareholders owning 1% and more of issued capital, indicating Shares </t>
  </si>
  <si>
    <t>H.H. Sheikh Hamdan Bin Zayed Al Nehayan</t>
  </si>
  <si>
    <t>H.H. Sheikh Mansoor Binzayed Binsultan Al-Nahyan</t>
  </si>
  <si>
    <t>H.E. Sheikh Mohamed Butti Alhamed</t>
  </si>
  <si>
    <t>LTD "INVESTMENT TRADING GROUP"</t>
  </si>
  <si>
    <t>List of bank beneficiaries indicating names of direct or indirect holders of 5% or more of shares</t>
  </si>
  <si>
    <t>Table 7</t>
  </si>
  <si>
    <t>a</t>
  </si>
  <si>
    <t>b</t>
  </si>
  <si>
    <t>c</t>
  </si>
  <si>
    <t>Account name of standardazed supervisory balance sheet item</t>
  </si>
  <si>
    <t>Carrying values as reported in published stand-alone financial statements per local accounting rules</t>
  </si>
  <si>
    <t xml:space="preserve"> Carrying values of items</t>
  </si>
  <si>
    <t>Not subject to capital requirements or subject to deduction from capital</t>
  </si>
  <si>
    <t>Subject to credit risk weighting</t>
  </si>
  <si>
    <t>Total exposures subject to credit risk weighting before adjustments</t>
  </si>
  <si>
    <t>Table 8</t>
  </si>
  <si>
    <t>Differences between carrying values per standardized balance sheet used for regulatory reporting purposes and the exposure amounts used for capital adequacy calculation purposes</t>
  </si>
  <si>
    <t>Total carrying value of balance sheet items subject to credit risk weighting before adjustments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</si>
  <si>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</si>
  <si>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</si>
  <si>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</si>
  <si>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provisioning rules used for capital adequacy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</si>
  <si>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</si>
  <si>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</si>
  <si>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>Effect of other adjustments</t>
  </si>
  <si>
    <t>Total exposures subject to credit risk weighting</t>
  </si>
  <si>
    <t>Table 9</t>
  </si>
  <si>
    <t>Regulatory capital</t>
  </si>
  <si>
    <t>Common Equity Tier 1 capital before regulatory adjustments</t>
  </si>
  <si>
    <t>Common shares that comply with the criteria for Common Equity Tier 1</t>
  </si>
  <si>
    <t>Stock surplus (share premium) of common share that meets the criteria of Common Equity Tier 1</t>
  </si>
  <si>
    <t xml:space="preserve">Accumulated other comprehensive income </t>
  </si>
  <si>
    <t>Other disclosed reserves</t>
  </si>
  <si>
    <t xml:space="preserve">Retained earnings (loss) </t>
  </si>
  <si>
    <t>Regulatory Adjustments of Common Equity Tier 1 capital</t>
  </si>
  <si>
    <t xml:space="preserve">Revaluation reserves on assets </t>
  </si>
  <si>
    <t>Accumulated unrealized revaluation gains on assets through profit and loss to the extent that they exceed accumulated unrealized revaluation losses through profit and loss</t>
  </si>
  <si>
    <t xml:space="preserve">Intangible assets </t>
  </si>
  <si>
    <t>Shortfall of the stock of provisions to the provisions based on the Asset Classification</t>
  </si>
  <si>
    <t>Investments in own shares</t>
  </si>
  <si>
    <t>Reciprocal cross holdings in the capital of commercial banks, insurance entities and other financial institutions</t>
  </si>
  <si>
    <t>Cash flow hedge reserve</t>
  </si>
  <si>
    <t>Deferred tax assets not subject to the threshold deduction (net of related tax liability)</t>
  </si>
  <si>
    <t>Significant investments in the common equity tier 1 capital (that are not common shares) of commercial banks, insurance entities and other financial institutions that are outside the scope of regulatory consolidation</t>
  </si>
  <si>
    <t>Holdings of equity and other participations constituting more than 10% of the share capital of other commercial entities</t>
  </si>
  <si>
    <t>Significant investments in the common shares of commercial banks, insurance entities and other financial institutions (amount above 10% limit)</t>
  </si>
  <si>
    <t>Investments in the capital of commercial banks, insurance entities and other financial institutions where the bank does not own more than 10% of the issued share capital (amount above 10% limit)</t>
  </si>
  <si>
    <t>Deferred tax assets arising from temporary differences (amount above 10% threshold, net of related tax liability)</t>
  </si>
  <si>
    <t>The amount of significant Investments and Deferred Tax Assets which exceed 15% of common equity tier 1</t>
  </si>
  <si>
    <t>Regulatory adjustments applied to Common Equity Tier 1 resulting from shortfall of Tier 1 and Tier 2 capital to deduct investments</t>
  </si>
  <si>
    <t xml:space="preserve">Common Equity Tier 1 </t>
  </si>
  <si>
    <t>Additional tier 1 capital before regulatory adjustments</t>
  </si>
  <si>
    <t>Instruments that comply with the criteria for Additional tier 1 capital</t>
  </si>
  <si>
    <t>Including:instruments classified as equity under the relevant accounting standards</t>
  </si>
  <si>
    <t>Including: instruments classified as liabilities under the relevant accounting standards</t>
  </si>
  <si>
    <t>Stock surplus (share premium) that meet the criteria for Additional Tier 1 capital</t>
  </si>
  <si>
    <t>Regulatory Adjustments of Additional Tier 1 capital</t>
  </si>
  <si>
    <t>Investments in own Additional Tier 1 instruments</t>
  </si>
  <si>
    <t>Reciprocal cross-holdings in Additional Tier 1 instruments</t>
  </si>
  <si>
    <t>Significant investments in the Additional Tier 1 capital (that are not common shares) of commercial banks, insurance entities and other financial institutions</t>
  </si>
  <si>
    <t>Regulatory adjustments applied to Additional Tier 1 resulting from shortfall of Tier 2 capital to deduct investments</t>
  </si>
  <si>
    <t>Additional Tier 1 Capital</t>
  </si>
  <si>
    <t>Tier 2 capital before regulatory adjustments</t>
  </si>
  <si>
    <t>Instruments that comply with the criteria for Tier 2 capital</t>
  </si>
  <si>
    <t>Stock surplus (share premium) that meet the criteria for Tier 2 capital</t>
  </si>
  <si>
    <t>General reserves, limited to a maximum of 1.25% of the bank’s credit risk-weighted exposures</t>
  </si>
  <si>
    <t>Regulatory Adjustments of Tier 2 Capital</t>
  </si>
  <si>
    <t>Investments in own shares that meet the criteria for Tier 2 capital</t>
  </si>
  <si>
    <t>Reciprocal cross-holdings in Tier 2 capital</t>
  </si>
  <si>
    <t>Significant investments in the Tier 2 capital (that are not common shares) of commercial banks, insurance entities and other financial institutions</t>
  </si>
  <si>
    <t>Tier 2 Capital</t>
  </si>
  <si>
    <t xml:space="preserve">   </t>
  </si>
  <si>
    <t>Table 9.1</t>
  </si>
  <si>
    <t>Minimum Requirements</t>
  </si>
  <si>
    <t>Ratios</t>
  </si>
  <si>
    <t>Amounts (GEL)</t>
  </si>
  <si>
    <t>Pillar 1 Requirements</t>
  </si>
  <si>
    <t>1.1</t>
  </si>
  <si>
    <t>Minimum CET1 Requirement</t>
  </si>
  <si>
    <t>1.2</t>
  </si>
  <si>
    <t>Minimum Tier 1 Requirement</t>
  </si>
  <si>
    <t>1.3</t>
  </si>
  <si>
    <t>Minimum Regulatory Capital Requirement</t>
  </si>
  <si>
    <t>2</t>
  </si>
  <si>
    <t>Combined Buffer</t>
  </si>
  <si>
    <t>2.1</t>
  </si>
  <si>
    <t>Capital Conservation Buffer</t>
  </si>
  <si>
    <t>2.2</t>
  </si>
  <si>
    <t>Countercyclical Buffer</t>
  </si>
  <si>
    <t>2.3</t>
  </si>
  <si>
    <t>Systemic Risk Buffer</t>
  </si>
  <si>
    <t>3</t>
  </si>
  <si>
    <t>Pillar 2 Requirements</t>
  </si>
  <si>
    <t>CET1 Pillar 2 Requirement</t>
  </si>
  <si>
    <t>Tier 1 Pillar2 Requirement</t>
  </si>
  <si>
    <t>Regulatory capital Pillar 2 Requirement</t>
  </si>
  <si>
    <t>Total Requirements</t>
  </si>
  <si>
    <t>CET1</t>
  </si>
  <si>
    <t>6</t>
  </si>
  <si>
    <t>Total regulatory Capital</t>
  </si>
  <si>
    <t>Table 10</t>
  </si>
  <si>
    <t xml:space="preserve"> Reconcilation of balance sheet to regulatory capital</t>
  </si>
  <si>
    <t>linkage  to capital table</t>
  </si>
  <si>
    <t>Of which intangible assets</t>
  </si>
  <si>
    <t>table 9 (Capital), N10</t>
  </si>
  <si>
    <t>Of which tier II capital qualifying instruments</t>
  </si>
  <si>
    <t>Table 11</t>
  </si>
  <si>
    <t>Credit Risk Weighted Exposures 
(On-balance items and off-balance items after credit conversion factor)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</si>
  <si>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</si>
  <si>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</si>
  <si>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</si>
  <si>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</si>
  <si>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</si>
  <si>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</si>
  <si>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</si>
  <si>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</si>
  <si>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</si>
  <si>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</si>
  <si>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</si>
  <si>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</si>
  <si>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</si>
  <si>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</si>
  <si>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</si>
  <si>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>Risk Weighted Exposures before Credit Risk Mitigation</t>
  </si>
  <si>
    <t>On-balance sheet amount</t>
  </si>
  <si>
    <t>Off-balance sheet amount</t>
  </si>
  <si>
    <t>Claims or contingent claims on central governments or central banks</t>
  </si>
  <si>
    <t>Claims or contingent claims on regional governments or local authorities</t>
  </si>
  <si>
    <t>Claims or contingent claims on public sector entities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</si>
  <si>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</si>
  <si>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</si>
  <si>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</si>
  <si>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</si>
  <si>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</si>
  <si>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</si>
  <si>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</si>
  <si>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</si>
  <si>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</si>
  <si>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>Claims in the form of collective investment undertakings (‘CIU’)</t>
  </si>
  <si>
    <t>Other items</t>
  </si>
  <si>
    <t>Table 12</t>
  </si>
  <si>
    <t>Credit Risk Mitigation</t>
  </si>
  <si>
    <t>Funded Credit Protection</t>
  </si>
  <si>
    <t>Unfunded Credit Protection</t>
  </si>
  <si>
    <t xml:space="preserve">Total Credit Risk Mitigation - On-balance sheet </t>
  </si>
  <si>
    <t xml:space="preserve">Total Credit Risk Mitigation - Off-balance sheet </t>
  </si>
  <si>
    <t>Total Credit Risk Mitigation</t>
  </si>
  <si>
    <t>On-balance sheet netting</t>
  </si>
  <si>
    <t>Cash on deposit with, or cash assimilated instruments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</si>
  <si>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</si>
  <si>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</si>
  <si>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</si>
  <si>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Debt securities with a short-term credit assessment, which has been determined by NBG to be associated with credit quality step 3 or above under the rules for the risk weighting of short term exposures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</si>
  <si>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</si>
  <si>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</si>
  <si>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</si>
  <si>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</si>
  <si>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Central governments or central banks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</si>
  <si>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</si>
  <si>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</si>
  <si>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</si>
  <si>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</si>
  <si>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</si>
  <si>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Other corporate entities that have a credit assessment, which has been determined by NBG to be associated with credit quality step 2 or above under the rules for the risk weighting of exposures to corporates</t>
  </si>
  <si>
    <t>Claims or contingent claims on  public sector entities</t>
  </si>
  <si>
    <t xml:space="preserve">Claims in the form of collective investment undertakings </t>
  </si>
  <si>
    <t>Table 13</t>
  </si>
  <si>
    <t>Standardized approach - Effect of credit risk mitigation</t>
  </si>
  <si>
    <t>Asset Classes</t>
  </si>
  <si>
    <t>On-balance sheet exposures</t>
  </si>
  <si>
    <t>Off-balance sheet exposures</t>
  </si>
  <si>
    <t>RWA before Credit Risk Mitigation</t>
  </si>
  <si>
    <t>RWA post Credit Risk Mitigation</t>
  </si>
  <si>
    <t>RWA Density
f=e/(a+c)</t>
  </si>
  <si>
    <t xml:space="preserve">Off-balance sheet exposures - Nominal value </t>
  </si>
  <si>
    <t>Off-balance sheet exposures post CCF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</si>
  <si>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</si>
  <si>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</si>
  <si>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</si>
  <si>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High-quality liquid assets</t>
  </si>
  <si>
    <t>Cash outflows</t>
  </si>
  <si>
    <t>Retail deposits</t>
  </si>
  <si>
    <t>Unsecured wholesale funding</t>
  </si>
  <si>
    <t>Secured wholesale funding</t>
  </si>
  <si>
    <t>Outflows related to off-balance sheet obligations and net short position of derivative exposures</t>
  </si>
  <si>
    <t>Other contractual funding obligations</t>
  </si>
  <si>
    <t>Other contingent funding obligations</t>
  </si>
  <si>
    <t>TOTAL CASH OUTFLOWS</t>
  </si>
  <si>
    <t>Cash inflows</t>
  </si>
  <si>
    <t>Secured lending (eg reverse repos)</t>
  </si>
  <si>
    <t>Inflows from fully performing exposures</t>
  </si>
  <si>
    <t>Other cash inflows</t>
  </si>
  <si>
    <t>TOTAL CASH INFLOWS</t>
  </si>
  <si>
    <t>Total value according to NBG's methodology* (with limits)</t>
  </si>
  <si>
    <t>Total value according to Basel methodology (with limits)</t>
  </si>
  <si>
    <t>Liquidity coverage ratio (%)</t>
  </si>
  <si>
    <t>* Commercial banks are required to comply with the limits by coefficients calculated according to NBG's methodology. The numbers calculated within Basel framework are given for illustratory purposes.</t>
  </si>
  <si>
    <t>Table 15</t>
  </si>
  <si>
    <t>Nominal amount</t>
  </si>
  <si>
    <t>Percentage</t>
  </si>
  <si>
    <t>Exposure value</t>
  </si>
  <si>
    <t>Counterparty Credit Risk Weighted Exposures</t>
  </si>
  <si>
    <t>FX contracts</t>
  </si>
  <si>
    <t>Maturity less than 1 year</t>
  </si>
  <si>
    <t>Maturity from 1 year up to 2 years</t>
  </si>
  <si>
    <t>Maturity from 2 years up to 3 years</t>
  </si>
  <si>
    <t>Maturity from 3 years up to 4 years</t>
  </si>
  <si>
    <t>Maturity from 4 years up to 5 years</t>
  </si>
  <si>
    <t>Maturity over 5 years</t>
  </si>
  <si>
    <t>Interest rate contracts</t>
  </si>
  <si>
    <t>Table 15.1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</si>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</sst>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[$-409]mmm\-yy;@"/>
    <numFmt numFmtId="165" formatCode="#,##0_ ;[Red]\-#,##0\ "/>
    <numFmt numFmtId="166" formatCode="_(* #,##0_);_(* \(#,##0\);_(* &quot;-&quot;??_);_(@_)"/>
    <numFmt numFmtId="167" formatCode="_(#,##0_);_(\(#,##0\);_(\ \-\ _);_(@_)"/>
    <numFmt numFmtId="168" formatCode="#,##0.000000;[Red]#,##0.000000"/>
    <numFmt numFmtId="169" formatCode="0.0%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Sylfaen"/>
      <family val="1"/>
    </font>
    <font>
      <sz val="10"/>
      <color theme="1"/>
      <name val="Sylfaen"/>
      <family val="1"/>
    </font>
    <font>
      <sz val="10"/>
      <name val="Calibri"/>
      <family val="2"/>
      <scheme val="minor"/>
    </font>
    <font>
      <sz val="10"/>
      <name val="Sylfaen"/>
      <family val="1"/>
    </font>
    <font>
      <sz val="11"/>
      <color theme="1"/>
      <name val="Sylfaen"/>
      <family val="1"/>
    </font>
    <font>
      <u/>
      <sz val="10"/>
      <color indexed="12"/>
      <name val="Arial"/>
      <family val="2"/>
    </font>
    <font>
      <b/>
      <i/>
      <sz val="10"/>
      <color theme="1"/>
      <name val="Sylfaen"/>
      <family val="1"/>
    </font>
    <font>
      <sz val="10"/>
      <color theme="1"/>
      <name val="Calibri"/>
      <family val="1"/>
      <scheme val="minor"/>
    </font>
    <font>
      <b/>
      <sz val="10"/>
      <name val="Sylfaen"/>
      <family val="1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sz val="10"/>
      <color rgb="FF333333"/>
      <name val="Sylfae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i/>
      <sz val="10"/>
      <name val="Sylfaen"/>
      <family val="1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Arial"/>
      <family val="2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name val="Arial"/>
      <family val="2"/>
      <charset val="204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i/>
      <sz val="9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16" fillId="3" borderId="0"/>
    <xf numFmtId="9" fontId="3" fillId="0" borderId="0" applyFont="0" applyFill="0" applyBorder="0" applyAlignment="0" applyProtection="0"/>
    <xf numFmtId="0" fontId="31" fillId="0" borderId="0"/>
    <xf numFmtId="0" fontId="3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97">
    <xf numFmtId="0" fontId="0" fillId="0" borderId="0" xfId="0"/>
    <xf numFmtId="0" fontId="2" fillId="0" borderId="1" xfId="0" applyFont="1" applyBorder="1"/>
    <xf numFmtId="0" fontId="4" fillId="0" borderId="1" xfId="3" applyFont="1" applyFill="1" applyBorder="1" applyAlignment="1" applyProtection="1">
      <alignment horizontal="center" vertical="center"/>
    </xf>
    <xf numFmtId="0" fontId="5" fillId="0" borderId="1" xfId="0" applyFont="1" applyBorder="1"/>
    <xf numFmtId="0" fontId="6" fillId="2" borderId="1" xfId="3" applyFont="1" applyFill="1" applyBorder="1" applyAlignment="1" applyProtection="1">
      <alignment horizontal="right" indent="1"/>
    </xf>
    <xf numFmtId="0" fontId="7" fillId="2" borderId="1" xfId="3" applyFont="1" applyFill="1" applyBorder="1" applyAlignment="1" applyProtection="1">
      <alignment horizontal="left" wrapText="1" indent="1"/>
    </xf>
    <xf numFmtId="0" fontId="8" fillId="0" borderId="1" xfId="0" applyFont="1" applyBorder="1"/>
    <xf numFmtId="0" fontId="1" fillId="0" borderId="0" xfId="0" applyFont="1"/>
    <xf numFmtId="0" fontId="7" fillId="0" borderId="1" xfId="3" applyFont="1" applyFill="1" applyBorder="1" applyAlignment="1" applyProtection="1">
      <alignment horizontal="left" wrapText="1" indent="1"/>
    </xf>
    <xf numFmtId="0" fontId="6" fillId="2" borderId="2" xfId="3" applyFont="1" applyFill="1" applyBorder="1" applyAlignment="1" applyProtection="1">
      <alignment horizontal="right" indent="1"/>
    </xf>
    <xf numFmtId="0" fontId="7" fillId="0" borderId="2" xfId="3" applyFont="1" applyFill="1" applyBorder="1" applyAlignment="1" applyProtection="1">
      <alignment horizontal="left" wrapText="1" indent="1"/>
    </xf>
    <xf numFmtId="0" fontId="9" fillId="0" borderId="1" xfId="4" applyBorder="1" applyAlignment="1" applyProtection="1"/>
    <xf numFmtId="0" fontId="10" fillId="0" borderId="0" xfId="0" applyFont="1" applyBorder="1" applyAlignment="1">
      <alignment wrapText="1"/>
    </xf>
    <xf numFmtId="0" fontId="6" fillId="2" borderId="1" xfId="3" applyFont="1" applyFill="1" applyBorder="1" applyAlignment="1" applyProtection="1"/>
    <xf numFmtId="0" fontId="0" fillId="0" borderId="0" xfId="0" applyAlignment="1"/>
    <xf numFmtId="49" fontId="1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/>
    <xf numFmtId="0" fontId="7" fillId="0" borderId="0" xfId="5" applyFont="1" applyFill="1" applyBorder="1" applyProtection="1"/>
    <xf numFmtId="0" fontId="6" fillId="0" borderId="0" xfId="0" applyFont="1"/>
    <xf numFmtId="14" fontId="6" fillId="0" borderId="0" xfId="0" applyNumberFormat="1" applyFont="1"/>
    <xf numFmtId="0" fontId="6" fillId="0" borderId="0" xfId="0" applyFont="1" applyBorder="1"/>
    <xf numFmtId="0" fontId="2" fillId="0" borderId="0" xfId="0" applyFont="1" applyBorder="1"/>
    <xf numFmtId="0" fontId="0" fillId="0" borderId="0" xfId="0" applyBorder="1"/>
    <xf numFmtId="0" fontId="7" fillId="0" borderId="5" xfId="0" applyFont="1" applyBorder="1"/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vertical="center" wrapText="1"/>
    </xf>
    <xf numFmtId="14" fontId="6" fillId="0" borderId="7" xfId="0" applyNumberFormat="1" applyFont="1" applyFill="1" applyBorder="1" applyAlignment="1">
      <alignment horizontal="left" vertical="center" wrapText="1" indent="1"/>
    </xf>
    <xf numFmtId="14" fontId="2" fillId="0" borderId="7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5" fillId="0" borderId="1" xfId="0" applyFont="1" applyFill="1" applyBorder="1" applyAlignment="1">
      <alignment horizontal="center" vertical="center" wrapText="1"/>
    </xf>
    <xf numFmtId="164" fontId="16" fillId="3" borderId="0" xfId="6" applyBorder="1"/>
    <xf numFmtId="164" fontId="16" fillId="3" borderId="9" xfId="6" applyBorder="1"/>
    <xf numFmtId="0" fontId="3" fillId="0" borderId="1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65" fontId="6" fillId="0" borderId="1" xfId="0" applyNumberFormat="1" applyFont="1" applyFill="1" applyBorder="1" applyAlignment="1" applyProtection="1">
      <alignment vertical="center" wrapText="1"/>
    </xf>
    <xf numFmtId="165" fontId="2" fillId="0" borderId="1" xfId="0" applyNumberFormat="1" applyFont="1" applyFill="1" applyBorder="1" applyAlignment="1" applyProtection="1">
      <alignment vertical="center" wrapText="1"/>
    </xf>
    <xf numFmtId="165" fontId="2" fillId="0" borderId="11" xfId="0" applyNumberFormat="1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16" fillId="3" borderId="0" xfId="6" applyBorder="1" applyProtection="1"/>
    <xf numFmtId="164" fontId="16" fillId="3" borderId="9" xfId="6" applyBorder="1" applyProtection="1"/>
    <xf numFmtId="165" fontId="6" fillId="0" borderId="1" xfId="0" applyNumberFormat="1" applyFont="1" applyFill="1" applyBorder="1" applyAlignment="1" applyProtection="1">
      <alignment horizontal="right" vertical="center" wrapText="1"/>
    </xf>
    <xf numFmtId="166" fontId="2" fillId="0" borderId="1" xfId="1" applyNumberFormat="1" applyFont="1" applyFill="1" applyBorder="1" applyAlignment="1" applyProtection="1">
      <alignment vertical="center" wrapText="1"/>
    </xf>
    <xf numFmtId="166" fontId="2" fillId="0" borderId="11" xfId="1" applyNumberFormat="1" applyFont="1" applyFill="1" applyBorder="1" applyAlignment="1" applyProtection="1">
      <alignment vertical="center" wrapText="1"/>
    </xf>
    <xf numFmtId="0" fontId="7" fillId="0" borderId="10" xfId="0" applyFont="1" applyBorder="1" applyAlignment="1">
      <alignment horizontal="right" vertical="center" wrapText="1"/>
    </xf>
    <xf numFmtId="10" fontId="2" fillId="0" borderId="1" xfId="2" applyNumberFormat="1" applyFont="1" applyFill="1" applyBorder="1" applyAlignment="1" applyProtection="1">
      <alignment horizontal="right" vertical="center" wrapText="1"/>
    </xf>
    <xf numFmtId="10" fontId="2" fillId="0" borderId="1" xfId="2" applyNumberFormat="1" applyFont="1" applyBorder="1" applyAlignment="1" applyProtection="1">
      <alignment vertical="center" wrapText="1"/>
    </xf>
    <xf numFmtId="10" fontId="2" fillId="0" borderId="11" xfId="2" applyNumberFormat="1" applyFont="1" applyBorder="1" applyAlignment="1" applyProtection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10" fontId="16" fillId="3" borderId="0" xfId="2" applyNumberFormat="1" applyFont="1" applyFill="1" applyBorder="1" applyProtection="1"/>
    <xf numFmtId="10" fontId="16" fillId="3" borderId="9" xfId="2" applyNumberFormat="1" applyFont="1" applyFill="1" applyBorder="1" applyProtection="1"/>
    <xf numFmtId="0" fontId="7" fillId="4" borderId="10" xfId="0" applyFont="1" applyFill="1" applyBorder="1" applyAlignment="1">
      <alignment horizontal="right" vertical="center"/>
    </xf>
    <xf numFmtId="10" fontId="7" fillId="4" borderId="1" xfId="2" applyNumberFormat="1" applyFont="1" applyFill="1" applyBorder="1" applyAlignment="1" applyProtection="1">
      <alignment vertical="center"/>
    </xf>
    <xf numFmtId="10" fontId="18" fillId="4" borderId="1" xfId="2" applyNumberFormat="1" applyFont="1" applyFill="1" applyBorder="1" applyAlignment="1" applyProtection="1">
      <alignment vertical="center"/>
    </xf>
    <xf numFmtId="10" fontId="18" fillId="4" borderId="11" xfId="2" applyNumberFormat="1" applyFont="1" applyFill="1" applyBorder="1" applyAlignment="1" applyProtection="1">
      <alignment vertical="center"/>
    </xf>
    <xf numFmtId="10" fontId="7" fillId="4" borderId="11" xfId="2" applyNumberFormat="1" applyFont="1" applyFill="1" applyBorder="1" applyAlignment="1" applyProtection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 applyProtection="1">
      <alignment vertical="center"/>
    </xf>
    <xf numFmtId="165" fontId="7" fillId="4" borderId="11" xfId="0" applyNumberFormat="1" applyFont="1" applyFill="1" applyBorder="1" applyAlignment="1" applyProtection="1">
      <alignment vertical="center"/>
    </xf>
    <xf numFmtId="165" fontId="18" fillId="4" borderId="1" xfId="0" applyNumberFormat="1" applyFont="1" applyFill="1" applyBorder="1" applyAlignment="1" applyProtection="1">
      <alignment vertical="center"/>
    </xf>
    <xf numFmtId="165" fontId="18" fillId="4" borderId="11" xfId="0" applyNumberFormat="1" applyFont="1" applyFill="1" applyBorder="1" applyAlignment="1" applyProtection="1">
      <alignment vertical="center"/>
    </xf>
    <xf numFmtId="0" fontId="7" fillId="4" borderId="12" xfId="0" applyFont="1" applyFill="1" applyBorder="1" applyAlignment="1">
      <alignment horizontal="right" vertical="center"/>
    </xf>
    <xf numFmtId="0" fontId="3" fillId="0" borderId="13" xfId="0" applyFont="1" applyBorder="1" applyAlignment="1">
      <alignment vertical="center" wrapText="1"/>
    </xf>
    <xf numFmtId="10" fontId="7" fillId="4" borderId="13" xfId="2" applyNumberFormat="1" applyFont="1" applyFill="1" applyBorder="1" applyAlignment="1" applyProtection="1">
      <alignment vertical="center"/>
    </xf>
    <xf numFmtId="10" fontId="7" fillId="4" borderId="14" xfId="2" applyNumberFormat="1" applyFont="1" applyFill="1" applyBorder="1" applyAlignment="1" applyProtection="1">
      <alignment vertic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5" applyFont="1" applyFill="1" applyBorder="1" applyProtection="1"/>
    <xf numFmtId="0" fontId="19" fillId="0" borderId="0" xfId="0" applyFont="1"/>
    <xf numFmtId="0" fontId="20" fillId="0" borderId="0" xfId="0" applyFont="1"/>
    <xf numFmtId="0" fontId="3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center" vertical="center"/>
    </xf>
    <xf numFmtId="10" fontId="3" fillId="0" borderId="0" xfId="7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15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Protection="1"/>
    <xf numFmtId="0" fontId="3" fillId="0" borderId="10" xfId="0" applyFont="1" applyFill="1" applyBorder="1" applyAlignment="1" applyProtection="1">
      <alignment horizontal="left" indent="1"/>
    </xf>
    <xf numFmtId="0" fontId="15" fillId="0" borderId="19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left"/>
    </xf>
    <xf numFmtId="165" fontId="3" fillId="0" borderId="1" xfId="1" applyNumberFormat="1" applyFont="1" applyFill="1" applyBorder="1" applyAlignment="1" applyProtection="1">
      <alignment horizontal="right"/>
    </xf>
    <xf numFmtId="165" fontId="3" fillId="5" borderId="1" xfId="1" applyNumberFormat="1" applyFont="1" applyFill="1" applyBorder="1" applyAlignment="1" applyProtection="1">
      <alignment horizontal="right"/>
    </xf>
    <xf numFmtId="165" fontId="3" fillId="0" borderId="20" xfId="0" applyNumberFormat="1" applyFont="1" applyFill="1" applyBorder="1" applyAlignment="1" applyProtection="1">
      <alignment horizontal="right"/>
    </xf>
    <xf numFmtId="165" fontId="3" fillId="0" borderId="1" xfId="0" applyNumberFormat="1" applyFont="1" applyFill="1" applyBorder="1" applyAlignment="1" applyProtection="1">
      <alignment horizontal="right"/>
    </xf>
    <xf numFmtId="165" fontId="3" fillId="5" borderId="11" xfId="0" applyNumberFormat="1" applyFont="1" applyFill="1" applyBorder="1" applyAlignment="1" applyProtection="1">
      <alignment horizontal="right"/>
    </xf>
    <xf numFmtId="165" fontId="20" fillId="0" borderId="0" xfId="0" applyNumberFormat="1" applyFont="1"/>
    <xf numFmtId="0" fontId="3" fillId="0" borderId="19" xfId="0" applyFont="1" applyFill="1" applyBorder="1" applyAlignment="1" applyProtection="1">
      <alignment horizontal="left" indent="2"/>
    </xf>
    <xf numFmtId="0" fontId="15" fillId="0" borderId="19" xfId="0" applyFont="1" applyFill="1" applyBorder="1" applyAlignment="1" applyProtection="1"/>
    <xf numFmtId="165" fontId="3" fillId="0" borderId="1" xfId="1" applyNumberFormat="1" applyFont="1" applyFill="1" applyBorder="1" applyAlignment="1" applyProtection="1">
      <alignment horizontal="right"/>
      <protection locked="0"/>
    </xf>
    <xf numFmtId="165" fontId="3" fillId="0" borderId="20" xfId="0" applyNumberFormat="1" applyFont="1" applyFill="1" applyBorder="1" applyAlignment="1" applyProtection="1">
      <alignment horizontal="right"/>
      <protection locked="0"/>
    </xf>
    <xf numFmtId="165" fontId="3" fillId="0" borderId="1" xfId="0" applyNumberFormat="1" applyFont="1" applyFill="1" applyBorder="1" applyAlignment="1" applyProtection="1">
      <alignment horizontal="right"/>
      <protection locked="0"/>
    </xf>
    <xf numFmtId="165" fontId="3" fillId="0" borderId="11" xfId="0" applyNumberFormat="1" applyFont="1" applyFill="1" applyBorder="1" applyAlignment="1" applyProtection="1">
      <alignment horizontal="right"/>
    </xf>
    <xf numFmtId="0" fontId="3" fillId="0" borderId="19" xfId="0" applyFont="1" applyFill="1" applyBorder="1" applyAlignment="1" applyProtection="1">
      <alignment horizontal="left" indent="1"/>
    </xf>
    <xf numFmtId="0" fontId="15" fillId="0" borderId="19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 indent="1"/>
    </xf>
    <xf numFmtId="0" fontId="15" fillId="0" borderId="21" xfId="0" applyFont="1" applyFill="1" applyBorder="1" applyAlignment="1" applyProtection="1"/>
    <xf numFmtId="165" fontId="3" fillId="5" borderId="13" xfId="1" applyNumberFormat="1" applyFont="1" applyFill="1" applyBorder="1" applyAlignment="1" applyProtection="1">
      <alignment horizontal="right"/>
    </xf>
    <xf numFmtId="165" fontId="3" fillId="5" borderId="14" xfId="0" applyNumberFormat="1" applyFont="1" applyFill="1" applyBorder="1" applyAlignment="1" applyProtection="1">
      <alignment horizontal="right"/>
    </xf>
    <xf numFmtId="0" fontId="22" fillId="0" borderId="0" xfId="0" applyFont="1" applyAlignment="1">
      <alignment vertical="center"/>
    </xf>
    <xf numFmtId="14" fontId="2" fillId="0" borderId="0" xfId="0" applyNumberFormat="1" applyFont="1"/>
    <xf numFmtId="0" fontId="7" fillId="0" borderId="0" xfId="0" applyFont="1" applyFill="1" applyBorder="1"/>
    <xf numFmtId="0" fontId="15" fillId="0" borderId="0" xfId="0" applyFont="1" applyAlignment="1">
      <alignment horizontal="center"/>
    </xf>
    <xf numFmtId="0" fontId="7" fillId="0" borderId="0" xfId="0" applyFont="1" applyFill="1" applyBorder="1" applyProtection="1">
      <protection locked="0"/>
    </xf>
    <xf numFmtId="0" fontId="23" fillId="0" borderId="0" xfId="0" applyFont="1" applyFill="1"/>
    <xf numFmtId="0" fontId="24" fillId="0" borderId="6" xfId="0" applyFont="1" applyFill="1" applyBorder="1" applyAlignment="1">
      <alignment horizontal="left" vertical="center" indent="1"/>
    </xf>
    <xf numFmtId="0" fontId="3" fillId="0" borderId="7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indent="1"/>
    </xf>
    <xf numFmtId="38" fontId="24" fillId="0" borderId="1" xfId="0" applyNumberFormat="1" applyFont="1" applyFill="1" applyBorder="1" applyAlignment="1" applyProtection="1">
      <alignment horizontal="right"/>
      <protection locked="0"/>
    </xf>
    <xf numFmtId="38" fontId="24" fillId="0" borderId="11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>
      <alignment horizontal="left" wrapText="1" indent="1"/>
    </xf>
    <xf numFmtId="166" fontId="24" fillId="0" borderId="1" xfId="1" applyNumberFormat="1" applyFont="1" applyFill="1" applyBorder="1" applyAlignment="1" applyProtection="1">
      <alignment horizontal="right"/>
      <protection locked="0"/>
    </xf>
    <xf numFmtId="166" fontId="25" fillId="0" borderId="1" xfId="1" applyNumberFormat="1" applyFont="1" applyFill="1" applyBorder="1" applyAlignment="1" applyProtection="1">
      <alignment horizontal="right"/>
      <protection locked="0"/>
    </xf>
    <xf numFmtId="166" fontId="7" fillId="5" borderId="1" xfId="1" applyNumberFormat="1" applyFont="1" applyFill="1" applyBorder="1" applyAlignment="1" applyProtection="1">
      <alignment horizontal="right"/>
    </xf>
    <xf numFmtId="166" fontId="7" fillId="5" borderId="11" xfId="1" applyNumberFormat="1" applyFont="1" applyFill="1" applyBorder="1" applyAlignment="1" applyProtection="1">
      <alignment horizontal="right"/>
    </xf>
    <xf numFmtId="166" fontId="24" fillId="5" borderId="1" xfId="1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wrapText="1" indent="2"/>
    </xf>
    <xf numFmtId="0" fontId="26" fillId="0" borderId="0" xfId="0" applyFont="1"/>
    <xf numFmtId="0" fontId="15" fillId="0" borderId="1" xfId="0" applyFont="1" applyFill="1" applyBorder="1" applyAlignment="1"/>
    <xf numFmtId="43" fontId="26" fillId="0" borderId="0" xfId="0" applyNumberFormat="1" applyFont="1"/>
    <xf numFmtId="166" fontId="7" fillId="0" borderId="1" xfId="1" applyNumberFormat="1" applyFont="1" applyFill="1" applyBorder="1" applyAlignment="1" applyProtection="1">
      <alignment horizontal="right"/>
    </xf>
    <xf numFmtId="166" fontId="7" fillId="0" borderId="11" xfId="1" applyNumberFormat="1" applyFont="1" applyFill="1" applyBorder="1" applyAlignment="1" applyProtection="1">
      <alignment horizontal="right"/>
    </xf>
    <xf numFmtId="166" fontId="26" fillId="0" borderId="0" xfId="0" applyNumberFormat="1" applyFont="1"/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166" fontId="27" fillId="0" borderId="1" xfId="1" applyNumberFormat="1" applyFont="1" applyFill="1" applyBorder="1" applyAlignment="1">
      <alignment horizontal="center"/>
    </xf>
    <xf numFmtId="166" fontId="27" fillId="0" borderId="1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indent="1"/>
    </xf>
    <xf numFmtId="166" fontId="24" fillId="5" borderId="1" xfId="1" applyNumberFormat="1" applyFont="1" applyFill="1" applyBorder="1" applyAlignment="1" applyProtection="1">
      <alignment horizontal="right"/>
    </xf>
    <xf numFmtId="166" fontId="24" fillId="0" borderId="11" xfId="1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 indent="1"/>
    </xf>
    <xf numFmtId="0" fontId="26" fillId="0" borderId="0" xfId="0" applyFont="1" applyAlignment="1">
      <alignment horizontal="left" indent="1"/>
    </xf>
    <xf numFmtId="0" fontId="15" fillId="0" borderId="1" xfId="0" applyFont="1" applyFill="1" applyBorder="1" applyAlignment="1">
      <alignment horizontal="left" indent="1"/>
    </xf>
    <xf numFmtId="0" fontId="15" fillId="0" borderId="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indent="1"/>
    </xf>
    <xf numFmtId="0" fontId="15" fillId="0" borderId="13" xfId="0" applyFont="1" applyFill="1" applyBorder="1" applyAlignment="1"/>
    <xf numFmtId="166" fontId="24" fillId="5" borderId="13" xfId="1" applyNumberFormat="1" applyFont="1" applyFill="1" applyBorder="1" applyAlignment="1">
      <alignment horizontal="right"/>
    </xf>
    <xf numFmtId="166" fontId="7" fillId="5" borderId="13" xfId="1" applyNumberFormat="1" applyFont="1" applyFill="1" applyBorder="1" applyAlignment="1" applyProtection="1">
      <alignment horizontal="right"/>
    </xf>
    <xf numFmtId="166" fontId="7" fillId="5" borderId="14" xfId="1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left"/>
      <protection locked="0"/>
    </xf>
    <xf numFmtId="165" fontId="3" fillId="5" borderId="1" xfId="0" applyNumberFormat="1" applyFont="1" applyFill="1" applyBorder="1" applyAlignment="1" applyProtection="1">
      <alignment horizontal="right"/>
    </xf>
    <xf numFmtId="0" fontId="20" fillId="0" borderId="0" xfId="0" applyFont="1" applyFill="1"/>
    <xf numFmtId="0" fontId="3" fillId="0" borderId="1" xfId="0" applyFont="1" applyFill="1" applyBorder="1" applyAlignment="1" applyProtection="1">
      <alignment horizontal="left" indent="4"/>
      <protection locked="0"/>
    </xf>
    <xf numFmtId="0" fontId="15" fillId="0" borderId="20" xfId="0" applyNumberFormat="1" applyFont="1" applyFill="1" applyBorder="1" applyAlignment="1">
      <alignment vertical="center" wrapText="1"/>
    </xf>
    <xf numFmtId="0" fontId="3" fillId="0" borderId="20" xfId="0" applyNumberFormat="1" applyFont="1" applyFill="1" applyBorder="1" applyAlignment="1">
      <alignment horizontal="left" vertical="center" wrapText="1" indent="4"/>
    </xf>
    <xf numFmtId="0" fontId="13" fillId="0" borderId="20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indent="11"/>
      <protection locked="0"/>
    </xf>
    <xf numFmtId="0" fontId="21" fillId="0" borderId="1" xfId="0" applyFont="1" applyFill="1" applyBorder="1" applyAlignment="1" applyProtection="1">
      <alignment horizontal="left" vertical="center" indent="17"/>
      <protection locked="0"/>
    </xf>
    <xf numFmtId="0" fontId="6" fillId="0" borderId="20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/>
    </xf>
    <xf numFmtId="0" fontId="15" fillId="0" borderId="26" xfId="0" applyNumberFormat="1" applyFont="1" applyFill="1" applyBorder="1" applyAlignment="1">
      <alignment vertical="center" wrapText="1"/>
    </xf>
    <xf numFmtId="165" fontId="3" fillId="0" borderId="13" xfId="0" applyNumberFormat="1" applyFont="1" applyFill="1" applyBorder="1" applyAlignment="1" applyProtection="1">
      <alignment horizontal="right"/>
    </xf>
    <xf numFmtId="165" fontId="3" fillId="5" borderId="13" xfId="0" applyNumberFormat="1" applyFont="1" applyFill="1" applyBorder="1" applyAlignment="1" applyProtection="1">
      <alignment horizontal="right"/>
    </xf>
    <xf numFmtId="0" fontId="26" fillId="0" borderId="0" xfId="0" applyFont="1" applyBorder="1"/>
    <xf numFmtId="0" fontId="2" fillId="0" borderId="5" xfId="0" applyFont="1" applyBorder="1"/>
    <xf numFmtId="0" fontId="14" fillId="0" borderId="5" xfId="0" applyFont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14" fontId="29" fillId="0" borderId="25" xfId="0" applyNumberFormat="1" applyFont="1" applyBorder="1" applyAlignment="1">
      <alignment horizontal="center" vertical="center" wrapText="1"/>
    </xf>
    <xf numFmtId="14" fontId="29" fillId="0" borderId="8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3" fontId="30" fillId="5" borderId="1" xfId="0" applyNumberFormat="1" applyFont="1" applyFill="1" applyBorder="1" applyAlignment="1">
      <alignment vertical="center" wrapText="1"/>
    </xf>
    <xf numFmtId="3" fontId="30" fillId="5" borderId="11" xfId="0" applyNumberFormat="1" applyFont="1" applyFill="1" applyBorder="1" applyAlignment="1">
      <alignment vertical="center" wrapText="1"/>
    </xf>
    <xf numFmtId="3" fontId="30" fillId="0" borderId="1" xfId="0" applyNumberFormat="1" applyFont="1" applyBorder="1" applyAlignment="1">
      <alignment vertical="center" wrapText="1"/>
    </xf>
    <xf numFmtId="3" fontId="30" fillId="0" borderId="11" xfId="0" applyNumberFormat="1" applyFont="1" applyBorder="1" applyAlignment="1">
      <alignment vertical="center" wrapText="1"/>
    </xf>
    <xf numFmtId="3" fontId="30" fillId="0" borderId="1" xfId="0" applyNumberFormat="1" applyFont="1" applyFill="1" applyBorder="1" applyAlignment="1">
      <alignment vertical="center" wrapText="1"/>
    </xf>
    <xf numFmtId="3" fontId="30" fillId="0" borderId="11" xfId="0" applyNumberFormat="1" applyFont="1" applyFill="1" applyBorder="1" applyAlignment="1">
      <alignment vertical="center" wrapText="1"/>
    </xf>
    <xf numFmtId="14" fontId="3" fillId="2" borderId="1" xfId="8" quotePrefix="1" applyNumberFormat="1" applyFont="1" applyFill="1" applyBorder="1" applyAlignment="1" applyProtection="1">
      <alignment horizontal="left"/>
      <protection locked="0"/>
    </xf>
    <xf numFmtId="0" fontId="29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vertical="center" wrapText="1"/>
    </xf>
    <xf numFmtId="3" fontId="30" fillId="5" borderId="13" xfId="0" applyNumberFormat="1" applyFont="1" applyFill="1" applyBorder="1" applyAlignment="1">
      <alignment vertical="center" wrapText="1"/>
    </xf>
    <xf numFmtId="3" fontId="30" fillId="5" borderId="14" xfId="0" applyNumberFormat="1" applyFont="1" applyFill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/>
    <xf numFmtId="0" fontId="5" fillId="0" borderId="0" xfId="0" applyFont="1"/>
    <xf numFmtId="14" fontId="7" fillId="0" borderId="0" xfId="0" applyNumberFormat="1" applyFont="1"/>
    <xf numFmtId="0" fontId="7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0" fontId="7" fillId="0" borderId="6" xfId="0" applyFont="1" applyBorder="1"/>
    <xf numFmtId="0" fontId="7" fillId="0" borderId="10" xfId="0" applyFont="1" applyBorder="1" applyAlignment="1">
      <alignment vertical="center"/>
    </xf>
    <xf numFmtId="0" fontId="7" fillId="0" borderId="19" xfId="0" applyFont="1" applyBorder="1" applyAlignment="1">
      <alignment wrapText="1"/>
    </xf>
    <xf numFmtId="0" fontId="5" fillId="0" borderId="27" xfId="0" applyFont="1" applyBorder="1" applyAlignment="1"/>
    <xf numFmtId="0" fontId="7" fillId="0" borderId="27" xfId="0" applyFont="1" applyBorder="1" applyAlignment="1"/>
    <xf numFmtId="0" fontId="7" fillId="0" borderId="27" xfId="0" applyFont="1" applyBorder="1" applyAlignment="1">
      <alignment wrapText="1"/>
    </xf>
    <xf numFmtId="9" fontId="5" fillId="0" borderId="27" xfId="0" applyNumberFormat="1" applyFont="1" applyBorder="1" applyAlignment="1"/>
    <xf numFmtId="0" fontId="7" fillId="0" borderId="28" xfId="0" applyFont="1" applyBorder="1" applyAlignment="1">
      <alignment vertical="center"/>
    </xf>
    <xf numFmtId="0" fontId="7" fillId="0" borderId="3" xfId="0" applyFont="1" applyBorder="1" applyAlignment="1">
      <alignment wrapText="1"/>
    </xf>
    <xf numFmtId="9" fontId="5" fillId="0" borderId="29" xfId="0" applyNumberFormat="1" applyFont="1" applyBorder="1" applyAlignment="1"/>
    <xf numFmtId="0" fontId="7" fillId="0" borderId="12" xfId="0" applyFont="1" applyBorder="1"/>
    <xf numFmtId="0" fontId="7" fillId="0" borderId="30" xfId="0" applyFont="1" applyBorder="1" applyAlignment="1">
      <alignment wrapText="1"/>
    </xf>
    <xf numFmtId="0" fontId="5" fillId="0" borderId="31" xfId="0" applyFont="1" applyBorder="1" applyAlignment="1"/>
    <xf numFmtId="0" fontId="7" fillId="0" borderId="0" xfId="5" applyFont="1" applyFill="1" applyBorder="1" applyAlignment="1" applyProtection="1"/>
    <xf numFmtId="0" fontId="7" fillId="0" borderId="5" xfId="5" applyFont="1" applyFill="1" applyBorder="1" applyAlignment="1" applyProtection="1"/>
    <xf numFmtId="0" fontId="13" fillId="0" borderId="5" xfId="5" applyFont="1" applyFill="1" applyBorder="1" applyAlignment="1" applyProtection="1">
      <alignment horizontal="left" vertical="center"/>
    </xf>
    <xf numFmtId="0" fontId="7" fillId="0" borderId="0" xfId="5" applyFont="1" applyFill="1" applyBorder="1" applyAlignment="1" applyProtection="1">
      <alignment horizontal="left"/>
    </xf>
    <xf numFmtId="0" fontId="6" fillId="0" borderId="6" xfId="5" applyFont="1" applyFill="1" applyBorder="1" applyAlignment="1" applyProtection="1">
      <alignment vertical="center"/>
    </xf>
    <xf numFmtId="0" fontId="6" fillId="0" borderId="7" xfId="5" applyFont="1" applyFill="1" applyBorder="1" applyAlignment="1" applyProtection="1">
      <alignment vertical="center"/>
    </xf>
    <xf numFmtId="0" fontId="13" fillId="0" borderId="7" xfId="5" applyFont="1" applyFill="1" applyBorder="1" applyAlignment="1" applyProtection="1">
      <alignment horizontal="center" vertical="center"/>
    </xf>
    <xf numFmtId="0" fontId="13" fillId="0" borderId="8" xfId="5" applyFont="1" applyFill="1" applyBorder="1" applyAlignment="1" applyProtection="1">
      <alignment horizontal="center" vertical="center"/>
    </xf>
    <xf numFmtId="0" fontId="6" fillId="0" borderId="0" xfId="5" applyFont="1" applyFill="1" applyBorder="1" applyAlignment="1" applyProtection="1">
      <alignment vertical="center"/>
    </xf>
    <xf numFmtId="0" fontId="0" fillId="0" borderId="10" xfId="0" applyBorder="1"/>
    <xf numFmtId="0" fontId="0" fillId="0" borderId="0" xfId="0" applyFont="1" applyFill="1"/>
    <xf numFmtId="0" fontId="28" fillId="0" borderId="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165" fontId="19" fillId="0" borderId="1" xfId="0" applyNumberFormat="1" applyFont="1" applyFill="1" applyBorder="1" applyAlignment="1">
      <alignment horizontal="center" vertical="center"/>
    </xf>
    <xf numFmtId="165" fontId="19" fillId="0" borderId="11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19" fillId="0" borderId="1" xfId="0" applyFont="1" applyFill="1" applyBorder="1" applyAlignment="1">
      <alignment horizontal="left" indent="1"/>
    </xf>
    <xf numFmtId="165" fontId="22" fillId="0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166" fontId="0" fillId="0" borderId="0" xfId="1" applyNumberFormat="1" applyFont="1"/>
    <xf numFmtId="0" fontId="22" fillId="0" borderId="1" xfId="0" applyFont="1" applyFill="1" applyBorder="1" applyAlignment="1">
      <alignment horizontal="left" indent="1"/>
    </xf>
    <xf numFmtId="167" fontId="0" fillId="0" borderId="0" xfId="0" applyNumberFormat="1"/>
    <xf numFmtId="165" fontId="0" fillId="0" borderId="0" xfId="0" applyNumberFormat="1"/>
    <xf numFmtId="0" fontId="0" fillId="0" borderId="12" xfId="0" applyBorder="1"/>
    <xf numFmtId="165" fontId="28" fillId="5" borderId="13" xfId="0" applyNumberFormat="1" applyFont="1" applyFill="1" applyBorder="1" applyAlignment="1">
      <alignment horizontal="left" vertical="center" wrapText="1"/>
    </xf>
    <xf numFmtId="165" fontId="28" fillId="5" borderId="13" xfId="0" applyNumberFormat="1" applyFont="1" applyFill="1" applyBorder="1" applyAlignment="1">
      <alignment horizontal="center" vertical="center"/>
    </xf>
    <xf numFmtId="165" fontId="28" fillId="5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3" fontId="0" fillId="0" borderId="0" xfId="0" applyNumberFormat="1"/>
    <xf numFmtId="0" fontId="5" fillId="0" borderId="0" xfId="0" applyFont="1" applyAlignment="1">
      <alignment vertical="center"/>
    </xf>
    <xf numFmtId="165" fontId="2" fillId="0" borderId="0" xfId="0" applyNumberFormat="1" applyFont="1"/>
    <xf numFmtId="0" fontId="2" fillId="0" borderId="0" xfId="0" applyFont="1" applyAlignment="1">
      <alignment vertical="center"/>
    </xf>
    <xf numFmtId="166" fontId="2" fillId="0" borderId="0" xfId="0" applyNumberFormat="1" applyFont="1"/>
    <xf numFmtId="0" fontId="3" fillId="0" borderId="0" xfId="5" applyFont="1" applyFill="1" applyBorder="1" applyAlignment="1" applyProtection="1"/>
    <xf numFmtId="0" fontId="28" fillId="0" borderId="5" xfId="0" applyFont="1" applyBorder="1" applyAlignment="1">
      <alignment horizontal="left"/>
    </xf>
    <xf numFmtId="0" fontId="23" fillId="0" borderId="0" xfId="5" applyFont="1" applyFill="1" applyBorder="1" applyAlignment="1" applyProtection="1">
      <alignment horizontal="right"/>
    </xf>
    <xf numFmtId="0" fontId="19" fillId="0" borderId="6" xfId="0" applyFont="1" applyBorder="1" applyAlignment="1">
      <alignment horizontal="center" vertical="center"/>
    </xf>
    <xf numFmtId="0" fontId="28" fillId="5" borderId="32" xfId="0" applyFont="1" applyFill="1" applyBorder="1" applyAlignment="1">
      <alignment wrapText="1"/>
    </xf>
    <xf numFmtId="165" fontId="0" fillId="5" borderId="8" xfId="0" applyNumberForma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" xfId="0" applyFont="1" applyFill="1" applyBorder="1" applyAlignment="1"/>
    <xf numFmtId="165" fontId="0" fillId="0" borderId="11" xfId="0" applyNumberFormat="1" applyBorder="1" applyAlignment="1"/>
    <xf numFmtId="165" fontId="0" fillId="0" borderId="0" xfId="0" applyNumberFormat="1" applyAlignment="1"/>
    <xf numFmtId="0" fontId="19" fillId="0" borderId="10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165" fontId="0" fillId="0" borderId="11" xfId="0" applyNumberFormat="1" applyBorder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8" fillId="5" borderId="1" xfId="0" applyFont="1" applyFill="1" applyBorder="1" applyAlignment="1">
      <alignment wrapText="1"/>
    </xf>
    <xf numFmtId="165" fontId="0" fillId="5" borderId="11" xfId="0" applyNumberFormat="1" applyFill="1" applyBorder="1" applyAlignment="1">
      <alignment horizontal="center" vertical="center" wrapText="1"/>
    </xf>
    <xf numFmtId="0" fontId="19" fillId="0" borderId="33" xfId="0" applyFont="1" applyBorder="1" applyAlignment="1">
      <alignment wrapText="1"/>
    </xf>
    <xf numFmtId="165" fontId="0" fillId="0" borderId="11" xfId="0" applyNumberFormat="1" applyFill="1" applyBorder="1" applyAlignment="1"/>
    <xf numFmtId="0" fontId="19" fillId="0" borderId="1" xfId="0" applyFont="1" applyBorder="1" applyAlignment="1">
      <alignment wrapText="1"/>
    </xf>
    <xf numFmtId="0" fontId="19" fillId="0" borderId="12" xfId="0" applyFont="1" applyBorder="1" applyAlignment="1">
      <alignment horizontal="center" vertical="center" wrapText="1"/>
    </xf>
    <xf numFmtId="0" fontId="28" fillId="5" borderId="13" xfId="0" applyFont="1" applyFill="1" applyBorder="1" applyAlignment="1">
      <alignment wrapText="1"/>
    </xf>
    <xf numFmtId="165" fontId="0" fillId="5" borderId="14" xfId="0" applyNumberFormat="1" applyFill="1" applyBorder="1" applyAlignment="1">
      <alignment horizontal="center" vertical="center" wrapText="1"/>
    </xf>
    <xf numFmtId="168" fontId="0" fillId="0" borderId="0" xfId="0" applyNumberFormat="1"/>
    <xf numFmtId="0" fontId="5" fillId="0" borderId="0" xfId="0" applyFont="1" applyAlignment="1">
      <alignment horizontal="center" vertical="center"/>
    </xf>
    <xf numFmtId="0" fontId="19" fillId="0" borderId="0" xfId="0" applyFont="1" applyFill="1"/>
    <xf numFmtId="0" fontId="28" fillId="0" borderId="0" xfId="0" applyFont="1" applyAlignment="1">
      <alignment horizontal="center"/>
    </xf>
    <xf numFmtId="0" fontId="3" fillId="0" borderId="6" xfId="9" applyFont="1" applyFill="1" applyBorder="1" applyAlignment="1" applyProtection="1">
      <alignment horizontal="center" vertical="center"/>
      <protection locked="0"/>
    </xf>
    <xf numFmtId="0" fontId="15" fillId="2" borderId="23" xfId="9" applyFont="1" applyFill="1" applyBorder="1" applyAlignment="1" applyProtection="1">
      <alignment horizontal="center" vertical="center" wrapText="1"/>
      <protection locked="0"/>
    </xf>
    <xf numFmtId="166" fontId="3" fillId="2" borderId="8" xfId="10" applyNumberFormat="1" applyFont="1" applyFill="1" applyBorder="1" applyAlignment="1" applyProtection="1">
      <alignment horizontal="center" vertical="center"/>
      <protection locked="0"/>
    </xf>
    <xf numFmtId="0" fontId="3" fillId="0" borderId="10" xfId="9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>
      <alignment horizontal="left" vertical="top" wrapText="1"/>
    </xf>
    <xf numFmtId="165" fontId="3" fillId="5" borderId="11" xfId="10" applyNumberFormat="1" applyFont="1" applyFill="1" applyBorder="1" applyAlignment="1" applyProtection="1">
      <alignment vertical="top"/>
    </xf>
    <xf numFmtId="0" fontId="3" fillId="2" borderId="25" xfId="11" applyFont="1" applyFill="1" applyBorder="1" applyAlignment="1" applyProtection="1">
      <alignment vertical="center" wrapText="1"/>
      <protection locked="0"/>
    </xf>
    <xf numFmtId="165" fontId="3" fillId="2" borderId="11" xfId="10" applyNumberFormat="1" applyFont="1" applyFill="1" applyBorder="1" applyAlignment="1" applyProtection="1">
      <alignment vertical="top"/>
      <protection locked="0"/>
    </xf>
    <xf numFmtId="0" fontId="3" fillId="2" borderId="1" xfId="11" applyFont="1" applyFill="1" applyBorder="1" applyAlignment="1" applyProtection="1">
      <alignment vertical="center" wrapText="1"/>
      <protection locked="0"/>
    </xf>
    <xf numFmtId="0" fontId="3" fillId="2" borderId="2" xfId="11" applyFont="1" applyFill="1" applyBorder="1" applyAlignment="1" applyProtection="1">
      <alignment vertical="center" wrapText="1"/>
      <protection locked="0"/>
    </xf>
    <xf numFmtId="165" fontId="3" fillId="5" borderId="11" xfId="10" applyNumberFormat="1" applyFont="1" applyFill="1" applyBorder="1" applyAlignment="1" applyProtection="1">
      <alignment vertical="top" wrapText="1"/>
    </xf>
    <xf numFmtId="0" fontId="19" fillId="0" borderId="0" xfId="0" applyFont="1" applyAlignment="1">
      <alignment wrapText="1"/>
    </xf>
    <xf numFmtId="0" fontId="3" fillId="2" borderId="25" xfId="11" applyFont="1" applyFill="1" applyBorder="1" applyAlignment="1" applyProtection="1">
      <alignment horizontal="left" vertical="center" wrapText="1"/>
      <protection locked="0"/>
    </xf>
    <xf numFmtId="165" fontId="3" fillId="2" borderId="11" xfId="10" applyNumberFormat="1" applyFont="1" applyFill="1" applyBorder="1" applyAlignment="1" applyProtection="1">
      <alignment vertical="top" wrapText="1"/>
      <protection locked="0"/>
    </xf>
    <xf numFmtId="0" fontId="3" fillId="2" borderId="1" xfId="11" applyFont="1" applyFill="1" applyBorder="1" applyAlignment="1" applyProtection="1">
      <alignment horizontal="left" vertical="center" wrapText="1"/>
      <protection locked="0"/>
    </xf>
    <xf numFmtId="0" fontId="3" fillId="2" borderId="1" xfId="9" applyFont="1" applyFill="1" applyBorder="1" applyAlignment="1" applyProtection="1">
      <alignment horizontal="left" vertical="center" wrapText="1"/>
      <protection locked="0"/>
    </xf>
    <xf numFmtId="0" fontId="3" fillId="0" borderId="1" xfId="11" applyFont="1" applyBorder="1" applyAlignment="1" applyProtection="1">
      <alignment horizontal="left" vertical="center" wrapText="1"/>
      <protection locked="0"/>
    </xf>
    <xf numFmtId="0" fontId="3" fillId="0" borderId="0" xfId="11" applyFont="1" applyBorder="1" applyAlignment="1" applyProtection="1">
      <alignment wrapText="1"/>
      <protection locked="0"/>
    </xf>
    <xf numFmtId="0" fontId="3" fillId="0" borderId="1" xfId="11" applyFont="1" applyFill="1" applyBorder="1" applyAlignment="1" applyProtection="1">
      <alignment horizontal="left" vertical="center" wrapText="1"/>
      <protection locked="0"/>
    </xf>
    <xf numFmtId="1" fontId="15" fillId="5" borderId="1" xfId="10" applyNumberFormat="1" applyFont="1" applyFill="1" applyBorder="1" applyAlignment="1" applyProtection="1">
      <alignment horizontal="left" vertical="top" wrapText="1"/>
    </xf>
    <xf numFmtId="0" fontId="3" fillId="0" borderId="10" xfId="9" applyFont="1" applyFill="1" applyBorder="1" applyAlignment="1" applyProtection="1">
      <alignment horizontal="center" vertical="center" wrapText="1"/>
      <protection locked="0"/>
    </xf>
    <xf numFmtId="0" fontId="15" fillId="2" borderId="1" xfId="11" applyFont="1" applyFill="1" applyBorder="1" applyAlignment="1" applyProtection="1">
      <alignment vertical="center" wrapText="1"/>
      <protection locked="0"/>
    </xf>
    <xf numFmtId="165" fontId="3" fillId="5" borderId="11" xfId="10" applyNumberFormat="1" applyFont="1" applyFill="1" applyBorder="1" applyAlignment="1" applyProtection="1">
      <alignment vertical="top" wrapText="1"/>
      <protection locked="0"/>
    </xf>
    <xf numFmtId="0" fontId="3" fillId="2" borderId="1" xfId="11" applyFont="1" applyFill="1" applyBorder="1" applyAlignment="1" applyProtection="1">
      <alignment horizontal="left" vertical="center" wrapText="1" indent="2"/>
      <protection locked="0"/>
    </xf>
    <xf numFmtId="0" fontId="15" fillId="5" borderId="1" xfId="11" applyFont="1" applyFill="1" applyBorder="1" applyAlignment="1" applyProtection="1">
      <alignment vertical="center" wrapText="1"/>
      <protection locked="0"/>
    </xf>
    <xf numFmtId="0" fontId="3" fillId="0" borderId="12" xfId="9" applyFont="1" applyFill="1" applyBorder="1" applyAlignment="1" applyProtection="1">
      <alignment horizontal="center" vertical="center" wrapText="1"/>
      <protection locked="0"/>
    </xf>
    <xf numFmtId="0" fontId="15" fillId="5" borderId="13" xfId="11" applyFont="1" applyFill="1" applyBorder="1" applyAlignment="1" applyProtection="1">
      <alignment vertical="center" wrapText="1"/>
      <protection locked="0"/>
    </xf>
    <xf numFmtId="165" fontId="3" fillId="5" borderId="14" xfId="10" applyNumberFormat="1" applyFont="1" applyFill="1" applyBorder="1" applyAlignment="1" applyProtection="1">
      <alignment vertical="top" wrapText="1"/>
    </xf>
    <xf numFmtId="0" fontId="14" fillId="0" borderId="0" xfId="12" applyFont="1" applyFill="1" applyAlignment="1" applyProtection="1">
      <alignment horizontal="left" vertical="center"/>
      <protection locked="0"/>
    </xf>
    <xf numFmtId="0" fontId="14" fillId="5" borderId="34" xfId="0" applyFont="1" applyFill="1" applyBorder="1" applyAlignment="1">
      <alignment vertical="center" wrapText="1"/>
    </xf>
    <xf numFmtId="0" fontId="14" fillId="5" borderId="17" xfId="0" applyFont="1" applyFill="1" applyBorder="1" applyAlignment="1">
      <alignment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4" fillId="5" borderId="10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4" fillId="5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2" applyNumberFormat="1" applyFont="1" applyFill="1" applyBorder="1" applyAlignment="1">
      <alignment horizontal="left" vertical="center" wrapText="1"/>
    </xf>
    <xf numFmtId="166" fontId="2" fillId="0" borderId="11" xfId="1" applyNumberFormat="1" applyFont="1" applyFill="1" applyBorder="1" applyAlignment="1">
      <alignment horizontal="right" vertical="center" wrapText="1"/>
    </xf>
    <xf numFmtId="166" fontId="14" fillId="5" borderId="11" xfId="1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9" fontId="14" fillId="5" borderId="1" xfId="2" applyFont="1" applyFill="1" applyBorder="1" applyAlignment="1">
      <alignment horizontal="left" vertical="center" wrapText="1"/>
    </xf>
    <xf numFmtId="10" fontId="2" fillId="0" borderId="2" xfId="2" applyNumberFormat="1" applyFont="1" applyFill="1" applyBorder="1" applyAlignment="1">
      <alignment horizontal="left" vertical="center" wrapText="1"/>
    </xf>
    <xf numFmtId="0" fontId="14" fillId="5" borderId="35" xfId="0" applyFont="1" applyFill="1" applyBorder="1" applyAlignment="1">
      <alignment vertical="center" wrapText="1"/>
    </xf>
    <xf numFmtId="0" fontId="14" fillId="5" borderId="20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center" vertical="center" wrapText="1"/>
    </xf>
    <xf numFmtId="166" fontId="14" fillId="5" borderId="11" xfId="1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10" fontId="11" fillId="0" borderId="1" xfId="2" applyNumberFormat="1" applyFont="1" applyFill="1" applyBorder="1" applyAlignment="1">
      <alignment horizontal="left" vertical="center" wrapText="1"/>
    </xf>
    <xf numFmtId="49" fontId="32" fillId="0" borderId="12" xfId="13" applyNumberFormat="1" applyFont="1" applyFill="1" applyBorder="1" applyAlignment="1" applyProtection="1">
      <alignment horizontal="left" vertical="center"/>
      <protection locked="0"/>
    </xf>
    <xf numFmtId="0" fontId="33" fillId="0" borderId="13" xfId="9" applyFont="1" applyFill="1" applyBorder="1" applyAlignment="1" applyProtection="1">
      <alignment horizontal="left" vertical="center" wrapText="1"/>
      <protection locked="0"/>
    </xf>
    <xf numFmtId="10" fontId="33" fillId="0" borderId="13" xfId="2" applyNumberFormat="1" applyFont="1" applyFill="1" applyBorder="1" applyAlignment="1" applyProtection="1">
      <alignment horizontal="left" vertical="center"/>
    </xf>
    <xf numFmtId="166" fontId="2" fillId="0" borderId="14" xfId="1" applyNumberFormat="1" applyFont="1" applyFill="1" applyBorder="1" applyAlignment="1">
      <alignment horizontal="right" vertical="center" wrapText="1"/>
    </xf>
    <xf numFmtId="0" fontId="15" fillId="0" borderId="0" xfId="5" applyFont="1" applyFill="1" applyBorder="1" applyAlignment="1" applyProtection="1"/>
    <xf numFmtId="0" fontId="15" fillId="0" borderId="0" xfId="5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right"/>
      <protection locked="0"/>
    </xf>
    <xf numFmtId="0" fontId="19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38" xfId="0" applyFont="1" applyBorder="1" applyAlignment="1">
      <alignment wrapText="1"/>
    </xf>
    <xf numFmtId="165" fontId="19" fillId="0" borderId="39" xfId="0" applyNumberFormat="1" applyFont="1" applyBorder="1" applyAlignment="1">
      <alignment vertical="center"/>
    </xf>
    <xf numFmtId="167" fontId="19" fillId="0" borderId="40" xfId="0" applyNumberFormat="1" applyFont="1" applyBorder="1" applyAlignment="1">
      <alignment horizontal="center"/>
    </xf>
    <xf numFmtId="167" fontId="20" fillId="0" borderId="0" xfId="0" applyNumberFormat="1" applyFont="1" applyBorder="1" applyAlignment="1">
      <alignment horizontal="center"/>
    </xf>
    <xf numFmtId="0" fontId="19" fillId="0" borderId="41" xfId="0" applyFont="1" applyBorder="1" applyAlignment="1">
      <alignment wrapText="1"/>
    </xf>
    <xf numFmtId="165" fontId="19" fillId="0" borderId="33" xfId="0" applyNumberFormat="1" applyFont="1" applyBorder="1" applyAlignment="1">
      <alignment vertical="center"/>
    </xf>
    <xf numFmtId="167" fontId="19" fillId="0" borderId="42" xfId="0" applyNumberFormat="1" applyFont="1" applyBorder="1" applyAlignment="1">
      <alignment horizontal="center"/>
    </xf>
    <xf numFmtId="0" fontId="19" fillId="0" borderId="41" xfId="0" applyFont="1" applyBorder="1" applyAlignment="1">
      <alignment horizontal="left" wrapText="1" indent="1"/>
    </xf>
    <xf numFmtId="165" fontId="22" fillId="0" borderId="33" xfId="0" applyNumberFormat="1" applyFont="1" applyBorder="1" applyAlignment="1">
      <alignment vertical="center"/>
    </xf>
    <xf numFmtId="167" fontId="34" fillId="0" borderId="0" xfId="0" applyNumberFormat="1" applyFont="1" applyBorder="1" applyAlignment="1">
      <alignment horizontal="center"/>
    </xf>
    <xf numFmtId="0" fontId="22" fillId="0" borderId="41" xfId="0" applyFont="1" applyBorder="1" applyAlignment="1">
      <alignment horizontal="left" wrapText="1" indent="1"/>
    </xf>
    <xf numFmtId="165" fontId="19" fillId="5" borderId="33" xfId="0" applyNumberFormat="1" applyFont="1" applyFill="1" applyBorder="1" applyAlignment="1">
      <alignment vertical="center"/>
    </xf>
    <xf numFmtId="0" fontId="19" fillId="0" borderId="41" xfId="0" applyFont="1" applyFill="1" applyBorder="1" applyAlignment="1">
      <alignment wrapText="1"/>
    </xf>
    <xf numFmtId="0" fontId="22" fillId="0" borderId="41" xfId="0" applyFont="1" applyBorder="1" applyAlignment="1">
      <alignment horizontal="right" wrapText="1"/>
    </xf>
    <xf numFmtId="167" fontId="21" fillId="6" borderId="42" xfId="0" applyNumberFormat="1" applyFont="1" applyFill="1" applyBorder="1" applyAlignment="1">
      <alignment horizontal="center"/>
    </xf>
    <xf numFmtId="0" fontId="19" fillId="0" borderId="43" xfId="0" applyFont="1" applyBorder="1" applyAlignment="1">
      <alignment wrapText="1"/>
    </xf>
    <xf numFmtId="165" fontId="19" fillId="0" borderId="44" xfId="0" applyNumberFormat="1" applyFont="1" applyBorder="1" applyAlignment="1">
      <alignment vertical="center"/>
    </xf>
    <xf numFmtId="167" fontId="19" fillId="0" borderId="45" xfId="0" applyNumberFormat="1" applyFont="1" applyBorder="1" applyAlignment="1">
      <alignment horizontal="center"/>
    </xf>
    <xf numFmtId="0" fontId="28" fillId="5" borderId="46" xfId="0" applyFont="1" applyFill="1" applyBorder="1" applyAlignment="1">
      <alignment wrapText="1"/>
    </xf>
    <xf numFmtId="165" fontId="28" fillId="5" borderId="47" xfId="0" applyNumberFormat="1" applyFont="1" applyFill="1" applyBorder="1" applyAlignment="1">
      <alignment vertical="center"/>
    </xf>
    <xf numFmtId="167" fontId="28" fillId="5" borderId="48" xfId="0" applyNumberFormat="1" applyFont="1" applyFill="1" applyBorder="1" applyAlignment="1">
      <alignment horizontal="center"/>
    </xf>
    <xf numFmtId="167" fontId="35" fillId="0" borderId="0" xfId="0" applyNumberFormat="1" applyFont="1" applyFill="1" applyBorder="1" applyAlignment="1">
      <alignment horizontal="center"/>
    </xf>
    <xf numFmtId="165" fontId="19" fillId="0" borderId="49" xfId="0" applyNumberFormat="1" applyFont="1" applyBorder="1" applyAlignment="1">
      <alignment vertical="center"/>
    </xf>
    <xf numFmtId="167" fontId="19" fillId="0" borderId="50" xfId="0" applyNumberFormat="1" applyFont="1" applyBorder="1" applyAlignment="1">
      <alignment horizontal="center"/>
    </xf>
    <xf numFmtId="0" fontId="22" fillId="0" borderId="43" xfId="0" applyFont="1" applyBorder="1" applyAlignment="1">
      <alignment horizontal="right" wrapText="1"/>
    </xf>
    <xf numFmtId="0" fontId="19" fillId="0" borderId="12" xfId="0" applyFont="1" applyBorder="1" applyAlignment="1">
      <alignment horizontal="center"/>
    </xf>
    <xf numFmtId="0" fontId="28" fillId="5" borderId="51" xfId="0" applyFont="1" applyFill="1" applyBorder="1" applyAlignment="1">
      <alignment wrapText="1"/>
    </xf>
    <xf numFmtId="165" fontId="28" fillId="5" borderId="52" xfId="0" applyNumberFormat="1" applyFont="1" applyFill="1" applyBorder="1" applyAlignment="1">
      <alignment vertical="center"/>
    </xf>
    <xf numFmtId="167" fontId="28" fillId="5" borderId="5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wrapText="1"/>
    </xf>
    <xf numFmtId="0" fontId="2" fillId="0" borderId="54" xfId="0" applyFont="1" applyBorder="1"/>
    <xf numFmtId="0" fontId="2" fillId="0" borderId="55" xfId="0" applyFont="1" applyBorder="1"/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6" xfId="0" applyFont="1" applyBorder="1"/>
    <xf numFmtId="0" fontId="19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3" fillId="2" borderId="1" xfId="5" applyFont="1" applyFill="1" applyBorder="1" applyAlignment="1">
      <alignment horizontal="left" vertical="center" wrapText="1"/>
    </xf>
    <xf numFmtId="166" fontId="2" fillId="0" borderId="1" xfId="1" applyNumberFormat="1" applyFont="1" applyBorder="1" applyAlignment="1"/>
    <xf numFmtId="166" fontId="2" fillId="0" borderId="19" xfId="1" applyNumberFormat="1" applyFont="1" applyBorder="1" applyAlignment="1"/>
    <xf numFmtId="166" fontId="2" fillId="0" borderId="11" xfId="1" applyNumberFormat="1" applyFont="1" applyBorder="1" applyAlignment="1"/>
    <xf numFmtId="0" fontId="26" fillId="0" borderId="0" xfId="0" applyFont="1" applyAlignment="1"/>
    <xf numFmtId="0" fontId="6" fillId="2" borderId="12" xfId="9" applyFont="1" applyFill="1" applyBorder="1" applyAlignment="1" applyProtection="1">
      <alignment horizontal="left" vertical="center"/>
      <protection locked="0"/>
    </xf>
    <xf numFmtId="0" fontId="15" fillId="2" borderId="13" xfId="14" applyFont="1" applyFill="1" applyBorder="1" applyAlignment="1" applyProtection="1">
      <protection locked="0"/>
    </xf>
    <xf numFmtId="166" fontId="2" fillId="5" borderId="13" xfId="1" applyNumberFormat="1" applyFont="1" applyFill="1" applyBorder="1"/>
    <xf numFmtId="166" fontId="2" fillId="5" borderId="14" xfId="1" applyNumberFormat="1" applyFont="1" applyFill="1" applyBorder="1"/>
    <xf numFmtId="166" fontId="2" fillId="0" borderId="0" xfId="1" applyNumberFormat="1" applyFont="1"/>
    <xf numFmtId="0" fontId="36" fillId="0" borderId="0" xfId="0" applyFont="1"/>
    <xf numFmtId="0" fontId="19" fillId="0" borderId="6" xfId="0" applyFont="1" applyBorder="1"/>
    <xf numFmtId="0" fontId="19" fillId="0" borderId="8" xfId="0" applyFont="1" applyBorder="1"/>
    <xf numFmtId="0" fontId="19" fillId="0" borderId="11" xfId="0" applyFont="1" applyBorder="1" applyAlignment="1">
      <alignment horizontal="center" vertical="center"/>
    </xf>
    <xf numFmtId="166" fontId="3" fillId="2" borderId="10" xfId="15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15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1" applyFont="1" applyFill="1" applyBorder="1" applyAlignment="1" applyProtection="1">
      <alignment horizontal="center" vertical="center" wrapText="1"/>
      <protection locked="0"/>
    </xf>
    <xf numFmtId="166" fontId="3" fillId="2" borderId="1" xfId="15" applyNumberFormat="1" applyFont="1" applyFill="1" applyBorder="1" applyAlignment="1" applyProtection="1">
      <alignment horizontal="center" vertical="center" wrapText="1"/>
      <protection locked="0"/>
    </xf>
    <xf numFmtId="166" fontId="3" fillId="2" borderId="11" xfId="15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15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/>
    </xf>
    <xf numFmtId="0" fontId="3" fillId="2" borderId="10" xfId="13" applyFont="1" applyFill="1" applyBorder="1" applyAlignment="1" applyProtection="1">
      <alignment horizontal="right" vertical="center"/>
      <protection locked="0"/>
    </xf>
    <xf numFmtId="166" fontId="19" fillId="0" borderId="10" xfId="1" applyNumberFormat="1" applyFont="1" applyBorder="1" applyAlignment="1"/>
    <xf numFmtId="166" fontId="19" fillId="0" borderId="1" xfId="1" applyNumberFormat="1" applyFont="1" applyBorder="1" applyAlignment="1"/>
    <xf numFmtId="166" fontId="19" fillId="0" borderId="11" xfId="1" applyNumberFormat="1" applyFont="1" applyBorder="1" applyAlignment="1"/>
    <xf numFmtId="166" fontId="19" fillId="0" borderId="27" xfId="1" applyNumberFormat="1" applyFont="1" applyBorder="1" applyAlignment="1"/>
    <xf numFmtId="166" fontId="19" fillId="5" borderId="62" xfId="1" applyNumberFormat="1" applyFont="1" applyFill="1" applyBorder="1" applyAlignment="1"/>
    <xf numFmtId="0" fontId="36" fillId="0" borderId="0" xfId="0" applyFont="1" applyAlignment="1"/>
    <xf numFmtId="0" fontId="3" fillId="2" borderId="12" xfId="9" applyFont="1" applyFill="1" applyBorder="1" applyAlignment="1" applyProtection="1">
      <alignment horizontal="left" vertical="center"/>
      <protection locked="0"/>
    </xf>
    <xf numFmtId="0" fontId="15" fillId="2" borderId="14" xfId="14" applyFont="1" applyFill="1" applyBorder="1" applyAlignment="1" applyProtection="1">
      <protection locked="0"/>
    </xf>
    <xf numFmtId="166" fontId="19" fillId="5" borderId="12" xfId="1" applyNumberFormat="1" applyFont="1" applyFill="1" applyBorder="1"/>
    <xf numFmtId="166" fontId="19" fillId="5" borderId="13" xfId="1" applyNumberFormat="1" applyFont="1" applyFill="1" applyBorder="1"/>
    <xf numFmtId="166" fontId="19" fillId="5" borderId="14" xfId="1" applyNumberFormat="1" applyFont="1" applyFill="1" applyBorder="1"/>
    <xf numFmtId="166" fontId="19" fillId="5" borderId="63" xfId="1" applyNumberFormat="1" applyFont="1" applyFill="1" applyBorder="1"/>
    <xf numFmtId="0" fontId="19" fillId="0" borderId="0" xfId="0" applyFont="1" applyBorder="1"/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7" xfId="0" applyFont="1" applyBorder="1"/>
    <xf numFmtId="0" fontId="2" fillId="0" borderId="7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6" fillId="0" borderId="0" xfId="0" applyFont="1" applyAlignment="1">
      <alignment wrapText="1"/>
    </xf>
    <xf numFmtId="0" fontId="19" fillId="0" borderId="10" xfId="0" applyFont="1" applyBorder="1"/>
    <xf numFmtId="0" fontId="19" fillId="0" borderId="56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1" applyNumberFormat="1" applyFont="1" applyBorder="1"/>
    <xf numFmtId="166" fontId="2" fillId="0" borderId="1" xfId="1" applyNumberFormat="1" applyFont="1" applyFill="1" applyBorder="1"/>
    <xf numFmtId="166" fontId="2" fillId="0" borderId="19" xfId="1" applyNumberFormat="1" applyFont="1" applyBorder="1"/>
    <xf numFmtId="9" fontId="2" fillId="0" borderId="11" xfId="2" applyFont="1" applyBorder="1"/>
    <xf numFmtId="0" fontId="19" fillId="0" borderId="12" xfId="0" applyFont="1" applyBorder="1"/>
    <xf numFmtId="0" fontId="28" fillId="0" borderId="13" xfId="0" applyFont="1" applyBorder="1"/>
    <xf numFmtId="9" fontId="2" fillId="5" borderId="14" xfId="2" applyFont="1" applyFill="1" applyBorder="1"/>
    <xf numFmtId="0" fontId="14" fillId="0" borderId="0" xfId="0" applyFont="1" applyFill="1" applyAlignment="1">
      <alignment horizontal="center"/>
    </xf>
    <xf numFmtId="0" fontId="37" fillId="2" borderId="67" xfId="0" applyFont="1" applyFill="1" applyBorder="1" applyAlignment="1">
      <alignment horizontal="left"/>
    </xf>
    <xf numFmtId="0" fontId="37" fillId="2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vertical="center"/>
    </xf>
    <xf numFmtId="0" fontId="2" fillId="2" borderId="68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166" fontId="2" fillId="0" borderId="19" xfId="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vertical="center"/>
    </xf>
    <xf numFmtId="166" fontId="2" fillId="0" borderId="11" xfId="1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166" fontId="2" fillId="2" borderId="68" xfId="1" applyNumberFormat="1" applyFont="1" applyFill="1" applyBorder="1" applyAlignment="1">
      <alignment vertical="center"/>
    </xf>
    <xf numFmtId="166" fontId="2" fillId="2" borderId="27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166" fontId="2" fillId="0" borderId="13" xfId="1" applyNumberFormat="1" applyFont="1" applyFill="1" applyBorder="1" applyAlignment="1">
      <alignment vertical="center"/>
    </xf>
    <xf numFmtId="166" fontId="2" fillId="0" borderId="30" xfId="1" applyNumberFormat="1" applyFont="1" applyFill="1" applyBorder="1" applyAlignment="1">
      <alignment vertical="center"/>
    </xf>
    <xf numFmtId="166" fontId="2" fillId="0" borderId="14" xfId="1" applyNumberFormat="1" applyFont="1" applyFill="1" applyBorder="1" applyAlignment="1">
      <alignment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164" fontId="16" fillId="3" borderId="55" xfId="6" applyBorder="1"/>
    <xf numFmtId="166" fontId="2" fillId="0" borderId="15" xfId="1" applyNumberFormat="1" applyFont="1" applyFill="1" applyBorder="1" applyAlignment="1">
      <alignment vertical="center"/>
    </xf>
    <xf numFmtId="166" fontId="2" fillId="0" borderId="8" xfId="1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16" fillId="3" borderId="30" xfId="6" applyBorder="1"/>
    <xf numFmtId="164" fontId="16" fillId="3" borderId="69" xfId="6" applyBorder="1"/>
    <xf numFmtId="164" fontId="16" fillId="3" borderId="26" xfId="6" applyBorder="1"/>
    <xf numFmtId="166" fontId="2" fillId="0" borderId="3" xfId="1" applyNumberFormat="1" applyFont="1" applyFill="1" applyBorder="1" applyAlignment="1">
      <alignment vertical="center"/>
    </xf>
    <xf numFmtId="166" fontId="2" fillId="0" borderId="57" xfId="1" applyNumberFormat="1" applyFont="1" applyFill="1" applyBorder="1" applyAlignment="1">
      <alignment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vertical="center"/>
    </xf>
    <xf numFmtId="164" fontId="16" fillId="3" borderId="72" xfId="6" applyBorder="1"/>
    <xf numFmtId="9" fontId="2" fillId="0" borderId="73" xfId="2" applyFont="1" applyFill="1" applyBorder="1" applyAlignment="1">
      <alignment vertical="center"/>
    </xf>
    <xf numFmtId="9" fontId="2" fillId="0" borderId="74" xfId="2" applyFont="1" applyFill="1" applyBorder="1" applyAlignment="1">
      <alignment vertical="center"/>
    </xf>
    <xf numFmtId="0" fontId="15" fillId="0" borderId="0" xfId="8" applyFont="1" applyFill="1" applyBorder="1" applyAlignment="1" applyProtection="1">
      <alignment horizontal="center" vertical="center"/>
      <protection locked="0"/>
    </xf>
    <xf numFmtId="0" fontId="19" fillId="0" borderId="54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" fillId="2" borderId="10" xfId="13" applyFont="1" applyFill="1" applyBorder="1" applyAlignment="1" applyProtection="1">
      <alignment horizontal="left" vertical="center"/>
      <protection locked="0"/>
    </xf>
    <xf numFmtId="0" fontId="3" fillId="2" borderId="1" xfId="13" applyFont="1" applyFill="1" applyBorder="1" applyProtection="1">
      <protection locked="0"/>
    </xf>
    <xf numFmtId="0" fontId="3" fillId="2" borderId="1" xfId="11" applyFont="1" applyFill="1" applyBorder="1" applyAlignment="1" applyProtection="1">
      <alignment horizontal="center" vertical="center" wrapText="1"/>
      <protection locked="0"/>
    </xf>
    <xf numFmtId="3" fontId="3" fillId="2" borderId="1" xfId="15" applyNumberFormat="1" applyFont="1" applyFill="1" applyBorder="1" applyAlignment="1" applyProtection="1">
      <alignment horizontal="center" vertical="center" wrapText="1"/>
      <protection locked="0"/>
    </xf>
    <xf numFmtId="9" fontId="3" fillId="2" borderId="1" xfId="16" applyNumberFormat="1" applyFont="1" applyFill="1" applyBorder="1" applyAlignment="1" applyProtection="1">
      <alignment horizontal="center" vertical="center"/>
      <protection locked="0"/>
    </xf>
    <xf numFmtId="0" fontId="3" fillId="2" borderId="1" xfId="5" applyFont="1" applyFill="1" applyBorder="1" applyAlignment="1">
      <alignment horizontal="center" vertical="center" wrapText="1"/>
    </xf>
    <xf numFmtId="0" fontId="38" fillId="2" borderId="1" xfId="5" applyFont="1" applyFill="1" applyBorder="1" applyAlignment="1">
      <alignment horizontal="left" vertical="center"/>
    </xf>
    <xf numFmtId="0" fontId="39" fillId="2" borderId="1" xfId="5" applyFont="1" applyFill="1" applyBorder="1" applyAlignment="1">
      <alignment wrapText="1"/>
    </xf>
    <xf numFmtId="165" fontId="3" fillId="5" borderId="1" xfId="13" applyNumberFormat="1" applyFont="1" applyFill="1" applyBorder="1" applyProtection="1">
      <protection locked="0"/>
    </xf>
    <xf numFmtId="165" fontId="3" fillId="5" borderId="1" xfId="15" applyNumberFormat="1" applyFont="1" applyFill="1" applyBorder="1" applyProtection="1">
      <protection locked="0"/>
    </xf>
    <xf numFmtId="165" fontId="3" fillId="2" borderId="1" xfId="13" applyNumberFormat="1" applyFont="1" applyFill="1" applyBorder="1" applyProtection="1">
      <protection locked="0"/>
    </xf>
    <xf numFmtId="3" fontId="3" fillId="5" borderId="11" xfId="13" applyNumberFormat="1" applyFont="1" applyFill="1" applyBorder="1" applyProtection="1">
      <protection locked="0"/>
    </xf>
    <xf numFmtId="0" fontId="38" fillId="2" borderId="1" xfId="5" applyFont="1" applyFill="1" applyBorder="1" applyAlignment="1">
      <alignment horizontal="left" vertical="center" wrapText="1"/>
    </xf>
    <xf numFmtId="169" fontId="3" fillId="2" borderId="1" xfId="8" applyNumberFormat="1" applyFont="1" applyFill="1" applyBorder="1" applyAlignment="1" applyProtection="1">
      <alignment horizontal="right" wrapText="1"/>
      <protection locked="0"/>
    </xf>
    <xf numFmtId="0" fontId="38" fillId="0" borderId="1" xfId="5" applyFont="1" applyFill="1" applyBorder="1" applyAlignment="1">
      <alignment horizontal="left" vertical="center" wrapText="1"/>
    </xf>
    <xf numFmtId="169" fontId="3" fillId="7" borderId="1" xfId="8" applyNumberFormat="1" applyFont="1" applyFill="1" applyBorder="1" applyAlignment="1" applyProtection="1">
      <alignment horizontal="right" wrapText="1"/>
      <protection locked="0"/>
    </xf>
    <xf numFmtId="0" fontId="39" fillId="0" borderId="1" xfId="5" applyFont="1" applyFill="1" applyBorder="1" applyAlignment="1">
      <alignment wrapText="1"/>
    </xf>
    <xf numFmtId="165" fontId="3" fillId="0" borderId="1" xfId="15" applyNumberFormat="1" applyFont="1" applyFill="1" applyBorder="1" applyProtection="1">
      <protection locked="0"/>
    </xf>
    <xf numFmtId="0" fontId="38" fillId="2" borderId="1" xfId="9" applyFont="1" applyFill="1" applyBorder="1" applyAlignment="1" applyProtection="1">
      <alignment horizontal="left" vertical="center"/>
      <protection locked="0"/>
    </xf>
    <xf numFmtId="0" fontId="39" fillId="2" borderId="1" xfId="17" applyFont="1" applyFill="1" applyBorder="1" applyAlignment="1" applyProtection="1"/>
    <xf numFmtId="165" fontId="15" fillId="5" borderId="13" xfId="14" applyNumberFormat="1" applyFont="1" applyFill="1" applyBorder="1" applyAlignment="1" applyProtection="1">
      <protection locked="0"/>
    </xf>
    <xf numFmtId="3" fontId="15" fillId="5" borderId="13" xfId="14" applyNumberFormat="1" applyFont="1" applyFill="1" applyBorder="1" applyAlignment="1" applyProtection="1">
      <protection locked="0"/>
    </xf>
    <xf numFmtId="165" fontId="15" fillId="5" borderId="13" xfId="15" applyNumberFormat="1" applyFont="1" applyFill="1" applyBorder="1" applyAlignment="1" applyProtection="1">
      <protection locked="0"/>
    </xf>
    <xf numFmtId="165" fontId="3" fillId="2" borderId="13" xfId="13" applyNumberFormat="1" applyFont="1" applyFill="1" applyBorder="1" applyProtection="1">
      <protection locked="0"/>
    </xf>
    <xf numFmtId="166" fontId="15" fillId="5" borderId="14" xfId="15" applyNumberFormat="1" applyFont="1" applyFill="1" applyBorder="1" applyAlignment="1" applyProtection="1">
      <protection locked="0"/>
    </xf>
    <xf numFmtId="165" fontId="19" fillId="0" borderId="0" xfId="0" applyNumberFormat="1" applyFont="1"/>
    <xf numFmtId="0" fontId="3" fillId="0" borderId="0" xfId="18"/>
    <xf numFmtId="0" fontId="15" fillId="8" borderId="19" xfId="19" applyFont="1" applyFill="1" applyBorder="1" applyAlignment="1">
      <alignment vertical="center"/>
    </xf>
    <xf numFmtId="0" fontId="15" fillId="8" borderId="20" xfId="19" applyFont="1" applyFill="1" applyBorder="1" applyAlignment="1">
      <alignment vertical="center"/>
    </xf>
    <xf numFmtId="0" fontId="40" fillId="9" borderId="2" xfId="19" applyFont="1" applyFill="1" applyBorder="1" applyAlignment="1">
      <alignment horizontal="center" vertical="center"/>
    </xf>
    <xf numFmtId="0" fontId="40" fillId="9" borderId="20" xfId="19" applyFont="1" applyFill="1" applyBorder="1" applyAlignment="1">
      <alignment horizontal="left" vertical="center" wrapText="1"/>
    </xf>
    <xf numFmtId="166" fontId="40" fillId="0" borderId="1" xfId="20" applyNumberFormat="1" applyFont="1" applyFill="1" applyBorder="1" applyAlignment="1" applyProtection="1">
      <alignment horizontal="right" vertical="center"/>
      <protection locked="0"/>
    </xf>
    <xf numFmtId="0" fontId="41" fillId="10" borderId="1" xfId="19" applyFont="1" applyFill="1" applyBorder="1" applyAlignment="1">
      <alignment horizontal="center" vertical="center"/>
    </xf>
    <xf numFmtId="0" fontId="41" fillId="10" borderId="68" xfId="19" applyFont="1" applyFill="1" applyBorder="1" applyAlignment="1">
      <alignment vertical="top" wrapText="1"/>
    </xf>
    <xf numFmtId="166" fontId="15" fillId="8" borderId="20" xfId="20" applyNumberFormat="1" applyFont="1" applyFill="1" applyBorder="1" applyAlignment="1">
      <alignment horizontal="right" vertical="center"/>
    </xf>
    <xf numFmtId="0" fontId="42" fillId="9" borderId="2" xfId="19" applyFont="1" applyFill="1" applyBorder="1" applyAlignment="1">
      <alignment horizontal="center" vertical="center"/>
    </xf>
    <xf numFmtId="0" fontId="40" fillId="9" borderId="68" xfId="19" applyFont="1" applyFill="1" applyBorder="1" applyAlignment="1">
      <alignment vertical="center" wrapText="1"/>
    </xf>
    <xf numFmtId="0" fontId="42" fillId="2" borderId="2" xfId="19" applyFont="1" applyFill="1" applyBorder="1" applyAlignment="1">
      <alignment horizontal="center" vertical="center"/>
    </xf>
    <xf numFmtId="0" fontId="42" fillId="0" borderId="2" xfId="19" applyFont="1" applyFill="1" applyBorder="1" applyAlignment="1">
      <alignment horizontal="center" vertical="center"/>
    </xf>
    <xf numFmtId="0" fontId="44" fillId="10" borderId="1" xfId="19" applyFont="1" applyFill="1" applyBorder="1" applyAlignment="1">
      <alignment horizontal="center" vertical="center"/>
    </xf>
    <xf numFmtId="166" fontId="40" fillId="10" borderId="1" xfId="20" applyNumberFormat="1" applyFont="1" applyFill="1" applyBorder="1" applyAlignment="1" applyProtection="1">
      <alignment horizontal="right" vertical="center"/>
      <protection locked="0"/>
    </xf>
    <xf numFmtId="0" fontId="41" fillId="8" borderId="19" xfId="19" applyFont="1" applyFill="1" applyBorder="1" applyAlignment="1">
      <alignment vertical="center"/>
    </xf>
    <xf numFmtId="166" fontId="41" fillId="8" borderId="20" xfId="20" applyNumberFormat="1" applyFont="1" applyFill="1" applyBorder="1" applyAlignment="1">
      <alignment horizontal="right" vertical="center"/>
    </xf>
    <xf numFmtId="0" fontId="45" fillId="2" borderId="2" xfId="19" applyFont="1" applyFill="1" applyBorder="1" applyAlignment="1">
      <alignment horizontal="center" vertical="center"/>
    </xf>
    <xf numFmtId="0" fontId="46" fillId="10" borderId="1" xfId="19" applyFont="1" applyFill="1" applyBorder="1" applyAlignment="1">
      <alignment horizontal="center" vertical="center"/>
    </xf>
    <xf numFmtId="0" fontId="45" fillId="9" borderId="2" xfId="19" applyFont="1" applyFill="1" applyBorder="1" applyAlignment="1">
      <alignment horizontal="center" vertical="center"/>
    </xf>
    <xf numFmtId="166" fontId="40" fillId="2" borderId="1" xfId="20" applyNumberFormat="1" applyFont="1" applyFill="1" applyBorder="1" applyAlignment="1" applyProtection="1">
      <alignment horizontal="right" vertical="center"/>
      <protection locked="0"/>
    </xf>
    <xf numFmtId="0" fontId="46" fillId="2" borderId="1" xfId="19" applyFont="1" applyFill="1" applyBorder="1" applyAlignment="1">
      <alignment horizontal="center" vertical="center"/>
    </xf>
    <xf numFmtId="10" fontId="40" fillId="0" borderId="1" xfId="21" applyNumberFormat="1" applyFont="1" applyFill="1" applyBorder="1" applyAlignment="1" applyProtection="1">
      <alignment horizontal="right" vertical="center"/>
      <protection locked="0"/>
    </xf>
    <xf numFmtId="0" fontId="42" fillId="9" borderId="1" xfId="19" applyFont="1" applyFill="1" applyBorder="1" applyAlignment="1">
      <alignment horizontal="center" vertical="center"/>
    </xf>
    <xf numFmtId="0" fontId="47" fillId="9" borderId="1" xfId="19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3" fillId="0" borderId="15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center"/>
    </xf>
    <xf numFmtId="0" fontId="7" fillId="0" borderId="16" xfId="0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/>
    </xf>
    <xf numFmtId="0" fontId="28" fillId="0" borderId="22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12" fillId="0" borderId="19" xfId="0" applyFont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5" fillId="0" borderId="1" xfId="5" applyFont="1" applyFill="1" applyBorder="1" applyAlignment="1" applyProtection="1">
      <alignment horizontal="center" vertical="center" wrapText="1"/>
    </xf>
    <xf numFmtId="0" fontId="15" fillId="0" borderId="11" xfId="5" applyFont="1" applyFill="1" applyBorder="1" applyAlignment="1" applyProtection="1">
      <alignment horizontal="center" vertical="center" wrapText="1"/>
    </xf>
    <xf numFmtId="9" fontId="2" fillId="0" borderId="19" xfId="0" applyNumberFormat="1" applyFont="1" applyBorder="1" applyAlignment="1">
      <alignment horizontal="center" vertical="center"/>
    </xf>
    <xf numFmtId="9" fontId="2" fillId="0" borderId="20" xfId="0" applyNumberFormat="1" applyFont="1" applyBorder="1" applyAlignment="1">
      <alignment horizontal="center" vertical="center"/>
    </xf>
    <xf numFmtId="0" fontId="3" fillId="2" borderId="57" xfId="11" applyFont="1" applyFill="1" applyBorder="1" applyAlignment="1" applyProtection="1">
      <alignment horizontal="center" vertical="center" wrapText="1"/>
      <protection locked="0"/>
    </xf>
    <xf numFmtId="0" fontId="3" fillId="2" borderId="58" xfId="1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6" fontId="15" fillId="2" borderId="34" xfId="15" applyNumberFormat="1" applyFont="1" applyFill="1" applyBorder="1" applyAlignment="1" applyProtection="1">
      <alignment horizontal="center"/>
      <protection locked="0"/>
    </xf>
    <xf numFmtId="166" fontId="15" fillId="2" borderId="16" xfId="15" applyNumberFormat="1" applyFont="1" applyFill="1" applyBorder="1" applyAlignment="1" applyProtection="1">
      <alignment horizontal="center"/>
      <protection locked="0"/>
    </xf>
    <xf numFmtId="166" fontId="15" fillId="2" borderId="18" xfId="15" applyNumberFormat="1" applyFont="1" applyFill="1" applyBorder="1" applyAlignment="1" applyProtection="1">
      <alignment horizontal="center"/>
      <protection locked="0"/>
    </xf>
    <xf numFmtId="166" fontId="15" fillId="0" borderId="6" xfId="15" applyNumberFormat="1" applyFont="1" applyFill="1" applyBorder="1" applyAlignment="1" applyProtection="1">
      <alignment horizontal="center"/>
      <protection locked="0"/>
    </xf>
    <xf numFmtId="166" fontId="15" fillId="0" borderId="7" xfId="15" applyNumberFormat="1" applyFont="1" applyFill="1" applyBorder="1" applyAlignment="1" applyProtection="1">
      <alignment horizontal="center"/>
      <protection locked="0"/>
    </xf>
    <xf numFmtId="166" fontId="15" fillId="0" borderId="8" xfId="15" applyNumberFormat="1" applyFont="1" applyFill="1" applyBorder="1" applyAlignment="1" applyProtection="1">
      <alignment horizontal="center"/>
      <protection locked="0"/>
    </xf>
    <xf numFmtId="166" fontId="15" fillId="0" borderId="59" xfId="15" applyNumberFormat="1" applyFont="1" applyFill="1" applyBorder="1" applyAlignment="1" applyProtection="1">
      <alignment horizontal="center" vertical="center" wrapText="1"/>
      <protection locked="0"/>
    </xf>
    <xf numFmtId="166" fontId="15" fillId="0" borderId="61" xfId="15" applyNumberFormat="1" applyFont="1" applyFill="1" applyBorder="1" applyAlignment="1" applyProtection="1">
      <alignment horizontal="center" vertical="center" wrapText="1"/>
      <protection locked="0"/>
    </xf>
    <xf numFmtId="0" fontId="28" fillId="0" borderId="60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/>
    </xf>
    <xf numFmtId="0" fontId="28" fillId="0" borderId="65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left" vertical="center"/>
    </xf>
    <xf numFmtId="0" fontId="37" fillId="0" borderId="55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wrapText="1"/>
    </xf>
    <xf numFmtId="0" fontId="15" fillId="8" borderId="68" xfId="19" applyFont="1" applyFill="1" applyBorder="1" applyAlignment="1">
      <alignment vertical="center" wrapText="1"/>
    </xf>
    <xf numFmtId="0" fontId="40" fillId="2" borderId="20" xfId="19" applyFont="1" applyFill="1" applyBorder="1" applyAlignment="1">
      <alignment horizontal="left" vertical="center" wrapText="1"/>
    </xf>
    <xf numFmtId="0" fontId="40" fillId="0" borderId="20" xfId="19" applyFont="1" applyFill="1" applyBorder="1" applyAlignment="1">
      <alignment horizontal="left" vertical="center" wrapText="1"/>
    </xf>
    <xf numFmtId="0" fontId="41" fillId="10" borderId="68" xfId="19" applyFont="1" applyFill="1" applyBorder="1" applyAlignment="1">
      <alignment vertical="center" wrapText="1"/>
    </xf>
    <xf numFmtId="0" fontId="41" fillId="8" borderId="68" xfId="19" applyFont="1" applyFill="1" applyBorder="1" applyAlignment="1">
      <alignment vertical="center" wrapText="1"/>
    </xf>
    <xf numFmtId="0" fontId="15" fillId="10" borderId="68" xfId="19" applyFont="1" applyFill="1" applyBorder="1" applyAlignment="1">
      <alignment vertical="center" wrapText="1"/>
    </xf>
    <xf numFmtId="0" fontId="15" fillId="2" borderId="68" xfId="19" applyFont="1" applyFill="1" applyBorder="1" applyAlignment="1">
      <alignment vertical="center" wrapText="1"/>
    </xf>
  </cellXfs>
  <cellStyles count="22">
    <cellStyle name="=C:\WINNT35\SYSTEM32\COMMAND.COM" xfId="19"/>
    <cellStyle name="1Normal 2" xfId="6"/>
    <cellStyle name="Comma" xfId="1" builtinId="3"/>
    <cellStyle name="Comma 10" xfId="20"/>
    <cellStyle name="Comma 2" xfId="15"/>
    <cellStyle name="Comma 3" xfId="10"/>
    <cellStyle name="Hyperlink" xfId="4" builtinId="8"/>
    <cellStyle name="Normal" xfId="0" builtinId="0"/>
    <cellStyle name="Normal 10" xfId="18"/>
    <cellStyle name="Normal 121 2" xfId="12"/>
    <cellStyle name="Normal 122" xfId="3"/>
    <cellStyle name="Normal 2" xfId="5"/>
    <cellStyle name="Normal 2 2" xfId="13"/>
    <cellStyle name="Normal 4" xfId="11"/>
    <cellStyle name="Normal_Capital &amp; RWA N" xfId="8"/>
    <cellStyle name="Normal_Capital &amp; RWA N 2" xfId="14"/>
    <cellStyle name="Normal_Capital &amp; RWA N 2 2" xfId="17"/>
    <cellStyle name="Normal_Casestdy draft" xfId="16"/>
    <cellStyle name="Normal_Casestdy draft 2" xfId="9"/>
    <cellStyle name="Percent" xfId="2" builtinId="5"/>
    <cellStyle name="Percent 10 3" xfId="21"/>
    <cellStyle name="Percent 2" xfId="7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2" name="Straight Connector 1"/>
        <xdr:cNvCxnSpPr/>
      </xdr:nvCxnSpPr>
      <xdr:spPr>
        <a:xfrm>
          <a:off x="704850" y="981075"/>
          <a:ext cx="6324600" cy="1152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3" name="Straight Connector 2"/>
        <xdr:cNvCxnSpPr/>
      </xdr:nvCxnSpPr>
      <xdr:spPr>
        <a:xfrm>
          <a:off x="704850" y="981075"/>
          <a:ext cx="6324600" cy="1152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BG/Monthly%20Reports/2019/12/Workings/FRM-BKS-MM-20191231Working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CD"/>
      <sheetName val="NSFR Ratio"/>
      <sheetName val="AI"/>
      <sheetName val="LoansByProducts"/>
      <sheetName val="RCForBanks"/>
      <sheetName val="Info"/>
      <sheetName val="RC (2)"/>
      <sheetName val="D2"/>
      <sheetName val="RC"/>
      <sheetName val="RC-C"/>
      <sheetName val="RC-S"/>
      <sheetName val="RC-L"/>
      <sheetName val="RC-A"/>
      <sheetName val="RC-I"/>
      <sheetName val="RC-D"/>
      <sheetName val="RC-B"/>
      <sheetName val="RC-SD"/>
      <sheetName val="RC-O"/>
      <sheetName val="RC-P"/>
      <sheetName val="RI"/>
      <sheetName val="RI-C"/>
      <sheetName val="RI-AC"/>
      <sheetName val="RI-A"/>
      <sheetName val="Rents"/>
      <sheetName val="A-L"/>
      <sheetName val="A-L (2)"/>
      <sheetName val="A-G"/>
      <sheetName val="A-G (2)"/>
      <sheetName val="A-CP"/>
      <sheetName val="A-D"/>
      <sheetName val="A_CI"/>
      <sheetName val="FXD"/>
      <sheetName val="FX"/>
      <sheetName val="A-LD"/>
      <sheetName val="A-LS"/>
      <sheetName val="A"/>
      <sheetName val="Capital"/>
      <sheetName val="Capital Requirements"/>
      <sheetName val="Risk Weighted Risk Exposures"/>
      <sheetName val="LoansGuarantees"/>
      <sheetName val="CR-RWA"/>
      <sheetName val="CICR Buffer"/>
      <sheetName val="HHI Buffer"/>
      <sheetName val="CRM"/>
      <sheetName val="LCR"/>
      <sheetName val="LR"/>
      <sheetName val="GEL"/>
      <sheetName val="USD"/>
      <sheetName val="EUR"/>
      <sheetName val="OTHER"/>
      <sheetName val="RC by currency"/>
      <sheetName val="Loan by Products"/>
      <sheetName val="ROL"/>
      <sheetName val="Geographic"/>
      <sheetName val="Instruction"/>
      <sheetName val="ND"/>
      <sheetName val="LD"/>
      <sheetName val="Ratings"/>
      <sheetName val="CI"/>
      <sheetName val="Countries"/>
      <sheetName val="204"/>
      <sheetName val="Currency Codes"/>
      <sheetName val="Validation"/>
      <sheetName val="Branches and Service Centers"/>
      <sheetName val="ინსტრუქციები"/>
      <sheetName val="Sheet1"/>
      <sheetName val="Regional Data"/>
      <sheetName val="ინსტრუქციები 2"/>
      <sheetName val="RegionalData FromDB"/>
      <sheetName val="InterbankingAssetsLiabilities"/>
      <sheetName val="Balance"/>
      <sheetName val="OffBalance"/>
      <sheetName val="Reserve Changes"/>
      <sheetName val="NBG Loan Customers Number"/>
      <sheetName val="Borrowings"/>
      <sheetName val="BalanceByAccounts"/>
      <sheetName val="Deposits"/>
      <sheetName val="Consolidated Deposits"/>
      <sheetName val="LoanWriteOffRecovery"/>
      <sheetName val="Investment Securities"/>
      <sheetName val="LoanScedule"/>
      <sheetName val="Insiders List"/>
      <sheetName val="Previous Mont PNL"/>
      <sheetName val="Previous Month RI-A"/>
      <sheetName val="Manual Corrections"/>
      <sheetName val="Liquid Assets"/>
      <sheetName val="Checks"/>
      <sheetName val="Checks Summery"/>
      <sheetName val="RWA 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3">
          <cell r="A3" t="str">
            <v>AF</v>
          </cell>
        </row>
        <row r="4">
          <cell r="A4" t="str">
            <v>AX</v>
          </cell>
        </row>
        <row r="5">
          <cell r="A5" t="str">
            <v>AL</v>
          </cell>
        </row>
        <row r="6">
          <cell r="A6" t="str">
            <v>DZ</v>
          </cell>
        </row>
        <row r="7">
          <cell r="A7" t="str">
            <v>AS</v>
          </cell>
        </row>
        <row r="8">
          <cell r="A8" t="str">
            <v>AD</v>
          </cell>
        </row>
        <row r="9">
          <cell r="A9" t="str">
            <v>AO</v>
          </cell>
        </row>
        <row r="10">
          <cell r="A10" t="str">
            <v>AI</v>
          </cell>
        </row>
        <row r="11">
          <cell r="A11" t="str">
            <v>AQ</v>
          </cell>
        </row>
        <row r="12">
          <cell r="A12" t="str">
            <v>AG</v>
          </cell>
        </row>
        <row r="13">
          <cell r="A13" t="str">
            <v>AR</v>
          </cell>
        </row>
        <row r="14">
          <cell r="A14" t="str">
            <v>AM</v>
          </cell>
        </row>
        <row r="15">
          <cell r="A15" t="str">
            <v>AW</v>
          </cell>
        </row>
        <row r="16">
          <cell r="A16" t="str">
            <v>AC</v>
          </cell>
        </row>
        <row r="17">
          <cell r="A17" t="str">
            <v>AU</v>
          </cell>
        </row>
        <row r="18">
          <cell r="A18" t="str">
            <v>AT</v>
          </cell>
        </row>
        <row r="19">
          <cell r="A19" t="str">
            <v>AZ</v>
          </cell>
        </row>
        <row r="20">
          <cell r="A20" t="str">
            <v>BS</v>
          </cell>
        </row>
        <row r="21">
          <cell r="A21" t="str">
            <v>BH</v>
          </cell>
        </row>
        <row r="22">
          <cell r="A22" t="str">
            <v>BD</v>
          </cell>
        </row>
        <row r="23">
          <cell r="A23" t="str">
            <v>BB</v>
          </cell>
        </row>
        <row r="24">
          <cell r="A24" t="str">
            <v>BY</v>
          </cell>
        </row>
        <row r="25">
          <cell r="A25" t="str">
            <v>BE</v>
          </cell>
        </row>
        <row r="26">
          <cell r="A26" t="str">
            <v>BZ</v>
          </cell>
        </row>
        <row r="27">
          <cell r="A27" t="str">
            <v>BJ</v>
          </cell>
        </row>
        <row r="28">
          <cell r="A28" t="str">
            <v>BM</v>
          </cell>
        </row>
        <row r="29">
          <cell r="A29" t="str">
            <v>BT</v>
          </cell>
        </row>
        <row r="30">
          <cell r="A30" t="str">
            <v>BO</v>
          </cell>
        </row>
        <row r="31">
          <cell r="A31" t="str">
            <v>BA</v>
          </cell>
        </row>
        <row r="32">
          <cell r="A32" t="str">
            <v>BW</v>
          </cell>
        </row>
        <row r="33">
          <cell r="A33" t="str">
            <v>BV</v>
          </cell>
        </row>
        <row r="34">
          <cell r="A34" t="str">
            <v>BR</v>
          </cell>
        </row>
        <row r="35">
          <cell r="A35" t="str">
            <v>IO</v>
          </cell>
        </row>
        <row r="36">
          <cell r="A36" t="str">
            <v>VG</v>
          </cell>
        </row>
        <row r="37">
          <cell r="A37" t="str">
            <v>BN</v>
          </cell>
        </row>
        <row r="38">
          <cell r="A38" t="str">
            <v>BG</v>
          </cell>
        </row>
        <row r="39">
          <cell r="A39" t="str">
            <v>BF</v>
          </cell>
        </row>
        <row r="40">
          <cell r="A40" t="str">
            <v>BI</v>
          </cell>
        </row>
        <row r="41">
          <cell r="A41" t="str">
            <v>KH</v>
          </cell>
        </row>
        <row r="42">
          <cell r="A42" t="str">
            <v>CM</v>
          </cell>
        </row>
        <row r="43">
          <cell r="A43" t="str">
            <v>CA</v>
          </cell>
        </row>
        <row r="44">
          <cell r="A44" t="str">
            <v>CV</v>
          </cell>
        </row>
        <row r="45">
          <cell r="A45" t="str">
            <v>KY</v>
          </cell>
        </row>
        <row r="46">
          <cell r="A46" t="str">
            <v>CF</v>
          </cell>
        </row>
        <row r="47">
          <cell r="A47" t="str">
            <v>TD</v>
          </cell>
        </row>
        <row r="48">
          <cell r="A48" t="str">
            <v>CL</v>
          </cell>
        </row>
        <row r="49">
          <cell r="A49" t="str">
            <v>CN</v>
          </cell>
        </row>
        <row r="50">
          <cell r="A50" t="str">
            <v>CX</v>
          </cell>
        </row>
        <row r="51">
          <cell r="A51" t="str">
            <v>CC</v>
          </cell>
        </row>
        <row r="52">
          <cell r="A52" t="str">
            <v>CO</v>
          </cell>
        </row>
        <row r="53">
          <cell r="A53" t="str">
            <v>KM</v>
          </cell>
        </row>
        <row r="54">
          <cell r="A54" t="str">
            <v>CG</v>
          </cell>
        </row>
        <row r="55">
          <cell r="A55" t="str">
            <v>CD</v>
          </cell>
        </row>
        <row r="56">
          <cell r="A56" t="str">
            <v>CK</v>
          </cell>
        </row>
        <row r="57">
          <cell r="A57" t="str">
            <v>CR</v>
          </cell>
        </row>
        <row r="58">
          <cell r="A58" t="str">
            <v>CI</v>
          </cell>
        </row>
        <row r="59">
          <cell r="A59" t="str">
            <v>HR</v>
          </cell>
        </row>
        <row r="60">
          <cell r="A60" t="str">
            <v>CU</v>
          </cell>
        </row>
        <row r="61">
          <cell r="A61" t="str">
            <v>CY</v>
          </cell>
        </row>
        <row r="62">
          <cell r="A62" t="str">
            <v>CZ</v>
          </cell>
        </row>
        <row r="63">
          <cell r="A63" t="str">
            <v>CS</v>
          </cell>
        </row>
        <row r="64">
          <cell r="A64" t="str">
            <v>DK</v>
          </cell>
        </row>
        <row r="65">
          <cell r="A65" t="str">
            <v>DJ</v>
          </cell>
        </row>
        <row r="66">
          <cell r="A66" t="str">
            <v>DM</v>
          </cell>
        </row>
        <row r="67">
          <cell r="A67" t="str">
            <v>DO</v>
          </cell>
        </row>
        <row r="68">
          <cell r="A68" t="str">
            <v>TP</v>
          </cell>
        </row>
        <row r="69">
          <cell r="A69" t="str">
            <v>EC</v>
          </cell>
        </row>
        <row r="70">
          <cell r="A70" t="str">
            <v>EG</v>
          </cell>
        </row>
        <row r="71">
          <cell r="A71" t="str">
            <v>SV</v>
          </cell>
        </row>
        <row r="72">
          <cell r="A72" t="str">
            <v>GQ</v>
          </cell>
        </row>
        <row r="73">
          <cell r="A73" t="str">
            <v>ER</v>
          </cell>
        </row>
        <row r="74">
          <cell r="A74" t="str">
            <v>EE</v>
          </cell>
        </row>
        <row r="75">
          <cell r="A75" t="str">
            <v>ET</v>
          </cell>
        </row>
        <row r="76">
          <cell r="A76" t="str">
            <v>EU</v>
          </cell>
        </row>
        <row r="77">
          <cell r="A77" t="str">
            <v>MK</v>
          </cell>
        </row>
        <row r="78">
          <cell r="A78" t="str">
            <v>FK</v>
          </cell>
        </row>
        <row r="79">
          <cell r="A79" t="str">
            <v>FO</v>
          </cell>
        </row>
        <row r="80">
          <cell r="A80" t="str">
            <v>FJ</v>
          </cell>
        </row>
        <row r="81">
          <cell r="A81" t="str">
            <v>FI</v>
          </cell>
        </row>
        <row r="82">
          <cell r="A82" t="str">
            <v>FR</v>
          </cell>
        </row>
        <row r="83">
          <cell r="A83" t="str">
            <v>FX</v>
          </cell>
        </row>
        <row r="84">
          <cell r="A84" t="str">
            <v>GF</v>
          </cell>
        </row>
        <row r="85">
          <cell r="A85" t="str">
            <v>PF</v>
          </cell>
        </row>
        <row r="86">
          <cell r="A86" t="str">
            <v>TF</v>
          </cell>
        </row>
        <row r="87">
          <cell r="A87" t="str">
            <v>GA</v>
          </cell>
        </row>
        <row r="88">
          <cell r="A88" t="str">
            <v>GM</v>
          </cell>
        </row>
        <row r="89">
          <cell r="A89" t="str">
            <v>GE</v>
          </cell>
        </row>
        <row r="90">
          <cell r="A90" t="str">
            <v>DE</v>
          </cell>
        </row>
        <row r="91">
          <cell r="A91" t="str">
            <v>GH</v>
          </cell>
        </row>
        <row r="92">
          <cell r="A92" t="str">
            <v>GI</v>
          </cell>
        </row>
        <row r="93">
          <cell r="A93" t="str">
            <v>GB</v>
          </cell>
        </row>
        <row r="94">
          <cell r="A94" t="str">
            <v>GR</v>
          </cell>
        </row>
        <row r="95">
          <cell r="A95" t="str">
            <v>GL</v>
          </cell>
        </row>
        <row r="96">
          <cell r="A96" t="str">
            <v>GD</v>
          </cell>
        </row>
        <row r="97">
          <cell r="A97" t="str">
            <v>GP</v>
          </cell>
        </row>
        <row r="98">
          <cell r="A98" t="str">
            <v>GU</v>
          </cell>
        </row>
        <row r="99">
          <cell r="A99" t="str">
            <v>GT</v>
          </cell>
        </row>
        <row r="100">
          <cell r="A100" t="str">
            <v>GG</v>
          </cell>
        </row>
        <row r="101">
          <cell r="A101" t="str">
            <v>GN</v>
          </cell>
        </row>
        <row r="102">
          <cell r="A102" t="str">
            <v>GW</v>
          </cell>
        </row>
        <row r="103">
          <cell r="A103" t="str">
            <v>GY</v>
          </cell>
        </row>
        <row r="104">
          <cell r="A104" t="str">
            <v>HT</v>
          </cell>
        </row>
        <row r="105">
          <cell r="A105" t="str">
            <v>HM</v>
          </cell>
        </row>
        <row r="106">
          <cell r="A106" t="str">
            <v>HN</v>
          </cell>
        </row>
        <row r="107">
          <cell r="A107" t="str">
            <v>HK</v>
          </cell>
        </row>
        <row r="108">
          <cell r="A108" t="str">
            <v>HU</v>
          </cell>
        </row>
        <row r="109">
          <cell r="A109" t="str">
            <v>IS</v>
          </cell>
        </row>
        <row r="110">
          <cell r="A110" t="str">
            <v>IN</v>
          </cell>
        </row>
        <row r="111">
          <cell r="A111" t="str">
            <v>ID</v>
          </cell>
        </row>
        <row r="112">
          <cell r="A112" t="str">
            <v>IR</v>
          </cell>
        </row>
        <row r="113">
          <cell r="A113" t="str">
            <v>IQ</v>
          </cell>
        </row>
        <row r="114">
          <cell r="A114" t="str">
            <v>IE</v>
          </cell>
        </row>
        <row r="115">
          <cell r="A115" t="str">
            <v>IM</v>
          </cell>
        </row>
        <row r="116">
          <cell r="A116" t="str">
            <v>IL</v>
          </cell>
        </row>
        <row r="117">
          <cell r="A117" t="str">
            <v>IT</v>
          </cell>
        </row>
        <row r="118">
          <cell r="A118" t="str">
            <v>JM</v>
          </cell>
        </row>
        <row r="119">
          <cell r="A119" t="str">
            <v>JP</v>
          </cell>
        </row>
        <row r="120">
          <cell r="A120" t="str">
            <v>JE</v>
          </cell>
        </row>
        <row r="121">
          <cell r="A121" t="str">
            <v>JO</v>
          </cell>
        </row>
        <row r="122">
          <cell r="A122" t="str">
            <v>KZ</v>
          </cell>
        </row>
        <row r="123">
          <cell r="A123" t="str">
            <v>KE</v>
          </cell>
        </row>
        <row r="124">
          <cell r="A124" t="str">
            <v>KI</v>
          </cell>
        </row>
        <row r="125">
          <cell r="A125" t="str">
            <v>KP</v>
          </cell>
        </row>
        <row r="126">
          <cell r="A126" t="str">
            <v>KR</v>
          </cell>
        </row>
        <row r="127">
          <cell r="A127" t="str">
            <v>XK</v>
          </cell>
        </row>
        <row r="128">
          <cell r="A128" t="str">
            <v>KW</v>
          </cell>
        </row>
        <row r="129">
          <cell r="A129" t="str">
            <v>KG</v>
          </cell>
        </row>
        <row r="130">
          <cell r="A130" t="str">
            <v>LA</v>
          </cell>
        </row>
        <row r="131">
          <cell r="A131" t="str">
            <v>LV</v>
          </cell>
        </row>
        <row r="132">
          <cell r="A132" t="str">
            <v>LB</v>
          </cell>
        </row>
        <row r="133">
          <cell r="A133" t="str">
            <v>LS</v>
          </cell>
        </row>
        <row r="134">
          <cell r="A134" t="str">
            <v>LR</v>
          </cell>
        </row>
        <row r="135">
          <cell r="A135" t="str">
            <v>LY</v>
          </cell>
        </row>
        <row r="136">
          <cell r="A136" t="str">
            <v>LI</v>
          </cell>
        </row>
        <row r="137">
          <cell r="A137" t="str">
            <v>LT</v>
          </cell>
        </row>
        <row r="138">
          <cell r="A138" t="str">
            <v>LU</v>
          </cell>
        </row>
        <row r="139">
          <cell r="A139" t="str">
            <v>MO</v>
          </cell>
        </row>
        <row r="140">
          <cell r="A140" t="str">
            <v>MG</v>
          </cell>
        </row>
        <row r="141">
          <cell r="A141" t="str">
            <v>MW</v>
          </cell>
        </row>
        <row r="142">
          <cell r="A142" t="str">
            <v>MY</v>
          </cell>
        </row>
        <row r="143">
          <cell r="A143" t="str">
            <v>MV</v>
          </cell>
        </row>
        <row r="144">
          <cell r="A144" t="str">
            <v>ML</v>
          </cell>
        </row>
        <row r="145">
          <cell r="A145" t="str">
            <v>MT</v>
          </cell>
        </row>
        <row r="146">
          <cell r="A146" t="str">
            <v>MH</v>
          </cell>
        </row>
        <row r="147">
          <cell r="A147" t="str">
            <v>MQ</v>
          </cell>
        </row>
        <row r="148">
          <cell r="A148" t="str">
            <v>MR</v>
          </cell>
        </row>
        <row r="149">
          <cell r="A149" t="str">
            <v>MU</v>
          </cell>
        </row>
        <row r="150">
          <cell r="A150" t="str">
            <v>YT</v>
          </cell>
        </row>
        <row r="151">
          <cell r="A151" t="str">
            <v>MX</v>
          </cell>
        </row>
        <row r="152">
          <cell r="A152" t="str">
            <v>FM</v>
          </cell>
        </row>
        <row r="153">
          <cell r="A153" t="str">
            <v>MD</v>
          </cell>
        </row>
        <row r="154">
          <cell r="A154" t="str">
            <v>MC</v>
          </cell>
        </row>
        <row r="155">
          <cell r="A155" t="str">
            <v>MN</v>
          </cell>
        </row>
        <row r="156">
          <cell r="A156" t="str">
            <v>ME</v>
          </cell>
        </row>
        <row r="157">
          <cell r="A157" t="str">
            <v>MS</v>
          </cell>
        </row>
        <row r="158">
          <cell r="A158" t="str">
            <v>MA</v>
          </cell>
        </row>
        <row r="159">
          <cell r="A159" t="str">
            <v>MZ</v>
          </cell>
        </row>
        <row r="160">
          <cell r="A160" t="str">
            <v>MM</v>
          </cell>
        </row>
        <row r="161">
          <cell r="A161" t="str">
            <v>NA</v>
          </cell>
        </row>
        <row r="162">
          <cell r="A162" t="str">
            <v>NR</v>
          </cell>
        </row>
        <row r="163">
          <cell r="A163" t="str">
            <v>NP</v>
          </cell>
        </row>
        <row r="164">
          <cell r="A164" t="str">
            <v>NL</v>
          </cell>
        </row>
        <row r="165">
          <cell r="A165" t="str">
            <v>AN</v>
          </cell>
        </row>
        <row r="166">
          <cell r="A166" t="str">
            <v>NT</v>
          </cell>
        </row>
        <row r="167">
          <cell r="A167" t="str">
            <v>NC</v>
          </cell>
        </row>
        <row r="168">
          <cell r="A168" t="str">
            <v>NZ</v>
          </cell>
        </row>
        <row r="169">
          <cell r="A169" t="str">
            <v>NI</v>
          </cell>
        </row>
        <row r="170">
          <cell r="A170" t="str">
            <v>NE</v>
          </cell>
        </row>
        <row r="171">
          <cell r="A171" t="str">
            <v>NG</v>
          </cell>
        </row>
        <row r="172">
          <cell r="A172" t="str">
            <v>NU</v>
          </cell>
        </row>
        <row r="173">
          <cell r="A173" t="str">
            <v>NF</v>
          </cell>
        </row>
        <row r="174">
          <cell r="A174" t="str">
            <v>MP</v>
          </cell>
        </row>
        <row r="175">
          <cell r="A175" t="str">
            <v>NO</v>
          </cell>
        </row>
        <row r="176">
          <cell r="A176" t="str">
            <v>OM</v>
          </cell>
        </row>
        <row r="177">
          <cell r="A177" t="str">
            <v>PK</v>
          </cell>
        </row>
        <row r="178">
          <cell r="A178" t="str">
            <v>PW</v>
          </cell>
        </row>
        <row r="179">
          <cell r="A179" t="str">
            <v>PS</v>
          </cell>
        </row>
        <row r="180">
          <cell r="A180" t="str">
            <v>PA</v>
          </cell>
        </row>
        <row r="181">
          <cell r="A181" t="str">
            <v>PG</v>
          </cell>
        </row>
        <row r="182">
          <cell r="A182" t="str">
            <v>PY</v>
          </cell>
        </row>
        <row r="183">
          <cell r="A183" t="str">
            <v>PE</v>
          </cell>
        </row>
        <row r="184">
          <cell r="A184" t="str">
            <v>PH</v>
          </cell>
        </row>
        <row r="185">
          <cell r="A185" t="str">
            <v>PN</v>
          </cell>
        </row>
        <row r="186">
          <cell r="A186" t="str">
            <v>PL</v>
          </cell>
        </row>
        <row r="187">
          <cell r="A187" t="str">
            <v>PT</v>
          </cell>
        </row>
        <row r="188">
          <cell r="A188" t="str">
            <v>PR</v>
          </cell>
        </row>
        <row r="189">
          <cell r="A189" t="str">
            <v>QA</v>
          </cell>
        </row>
        <row r="190">
          <cell r="A190" t="str">
            <v>RE</v>
          </cell>
        </row>
        <row r="191">
          <cell r="A191" t="str">
            <v>RO</v>
          </cell>
        </row>
        <row r="192">
          <cell r="A192" t="str">
            <v>RU</v>
          </cell>
        </row>
        <row r="193">
          <cell r="A193" t="str">
            <v>RW</v>
          </cell>
        </row>
        <row r="194">
          <cell r="A194" t="str">
            <v>GS</v>
          </cell>
        </row>
        <row r="195">
          <cell r="A195" t="str">
            <v>KN</v>
          </cell>
        </row>
        <row r="196">
          <cell r="A196" t="str">
            <v>LC</v>
          </cell>
        </row>
        <row r="197">
          <cell r="A197" t="str">
            <v>MF</v>
          </cell>
        </row>
        <row r="198">
          <cell r="A198" t="str">
            <v>VC</v>
          </cell>
        </row>
        <row r="199">
          <cell r="A199" t="str">
            <v>WS</v>
          </cell>
        </row>
        <row r="200">
          <cell r="A200" t="str">
            <v>SM</v>
          </cell>
        </row>
        <row r="201">
          <cell r="A201" t="str">
            <v>ST</v>
          </cell>
        </row>
        <row r="202">
          <cell r="A202" t="str">
            <v>SA</v>
          </cell>
        </row>
        <row r="203">
          <cell r="A203" t="str">
            <v>SN</v>
          </cell>
        </row>
        <row r="204">
          <cell r="A204" t="str">
            <v>RS</v>
          </cell>
        </row>
        <row r="205">
          <cell r="A205" t="str">
            <v>YU</v>
          </cell>
        </row>
        <row r="206">
          <cell r="A206" t="str">
            <v>SC</v>
          </cell>
        </row>
        <row r="207">
          <cell r="A207" t="str">
            <v>SL</v>
          </cell>
        </row>
        <row r="208">
          <cell r="A208" t="str">
            <v>SG</v>
          </cell>
        </row>
        <row r="209">
          <cell r="A209" t="str">
            <v>SK</v>
          </cell>
        </row>
        <row r="210">
          <cell r="A210" t="str">
            <v>SI</v>
          </cell>
        </row>
        <row r="211">
          <cell r="A211" t="str">
            <v>SB</v>
          </cell>
        </row>
        <row r="212">
          <cell r="A212" t="str">
            <v>SO</v>
          </cell>
        </row>
        <row r="213">
          <cell r="A213" t="str">
            <v>ZA</v>
          </cell>
        </row>
        <row r="214">
          <cell r="A214" t="str">
            <v>SS</v>
          </cell>
        </row>
        <row r="215">
          <cell r="A215" t="str">
            <v>ES</v>
          </cell>
        </row>
        <row r="216">
          <cell r="A216" t="str">
            <v>LK</v>
          </cell>
        </row>
        <row r="217">
          <cell r="A217" t="str">
            <v>SH</v>
          </cell>
        </row>
        <row r="218">
          <cell r="A218" t="str">
            <v>PM</v>
          </cell>
        </row>
        <row r="219">
          <cell r="A219" t="str">
            <v>SD</v>
          </cell>
        </row>
        <row r="220">
          <cell r="A220" t="str">
            <v>SR</v>
          </cell>
        </row>
        <row r="221">
          <cell r="A221" t="str">
            <v>SJ</v>
          </cell>
        </row>
        <row r="222">
          <cell r="A222" t="str">
            <v>SZ</v>
          </cell>
        </row>
        <row r="223">
          <cell r="A223" t="str">
            <v>SE</v>
          </cell>
        </row>
        <row r="224">
          <cell r="A224" t="str">
            <v>CH</v>
          </cell>
        </row>
        <row r="225">
          <cell r="A225" t="str">
            <v>SY</v>
          </cell>
        </row>
        <row r="226">
          <cell r="A226" t="str">
            <v>TW</v>
          </cell>
        </row>
        <row r="227">
          <cell r="A227" t="str">
            <v>TJ</v>
          </cell>
        </row>
        <row r="228">
          <cell r="A228" t="str">
            <v>TZ</v>
          </cell>
        </row>
        <row r="229">
          <cell r="A229" t="str">
            <v>TH</v>
          </cell>
        </row>
        <row r="230">
          <cell r="A230" t="str">
            <v>TG</v>
          </cell>
        </row>
        <row r="231">
          <cell r="A231" t="str">
            <v>TK</v>
          </cell>
        </row>
        <row r="232">
          <cell r="A232" t="str">
            <v>TO</v>
          </cell>
        </row>
        <row r="233">
          <cell r="A233" t="str">
            <v>TT</v>
          </cell>
        </row>
        <row r="234">
          <cell r="A234" t="str">
            <v>TN</v>
          </cell>
        </row>
        <row r="235">
          <cell r="A235" t="str">
            <v>TR</v>
          </cell>
        </row>
        <row r="236">
          <cell r="A236" t="str">
            <v>TM</v>
          </cell>
        </row>
        <row r="237">
          <cell r="A237" t="str">
            <v>TC</v>
          </cell>
        </row>
        <row r="238">
          <cell r="A238" t="str">
            <v>TV</v>
          </cell>
        </row>
        <row r="239">
          <cell r="A239" t="str">
            <v>UG</v>
          </cell>
        </row>
        <row r="240">
          <cell r="A240" t="str">
            <v>UA</v>
          </cell>
        </row>
        <row r="241">
          <cell r="A241" t="str">
            <v>AE</v>
          </cell>
        </row>
        <row r="242">
          <cell r="A242" t="str">
            <v>UK</v>
          </cell>
        </row>
        <row r="243">
          <cell r="A243" t="str">
            <v>US</v>
          </cell>
        </row>
        <row r="244">
          <cell r="A244" t="str">
            <v>UY</v>
          </cell>
        </row>
        <row r="245">
          <cell r="A245" t="str">
            <v>UM</v>
          </cell>
        </row>
        <row r="246">
          <cell r="A246" t="str">
            <v>SU</v>
          </cell>
        </row>
        <row r="247">
          <cell r="A247" t="str">
            <v>UZ</v>
          </cell>
        </row>
        <row r="248">
          <cell r="A248" t="str">
            <v>VU</v>
          </cell>
        </row>
        <row r="249">
          <cell r="A249" t="str">
            <v>VA</v>
          </cell>
        </row>
        <row r="250">
          <cell r="A250" t="str">
            <v>VE</v>
          </cell>
        </row>
        <row r="251">
          <cell r="A251" t="str">
            <v>VN</v>
          </cell>
        </row>
        <row r="252">
          <cell r="A252" t="str">
            <v>VI</v>
          </cell>
        </row>
        <row r="253">
          <cell r="A253" t="str">
            <v>WF</v>
          </cell>
        </row>
        <row r="254">
          <cell r="A254" t="str">
            <v>EH</v>
          </cell>
        </row>
        <row r="255">
          <cell r="A255" t="str">
            <v>YE</v>
          </cell>
        </row>
        <row r="256">
          <cell r="A256" t="str">
            <v>ZR</v>
          </cell>
        </row>
        <row r="257">
          <cell r="A257" t="str">
            <v>ZM</v>
          </cell>
        </row>
        <row r="258">
          <cell r="A258" t="str">
            <v>ZW</v>
          </cell>
        </row>
        <row r="259">
          <cell r="A259" t="str">
            <v>IFI</v>
          </cell>
        </row>
      </sheetData>
      <sheetData sheetId="61"/>
      <sheetData sheetId="62">
        <row r="3">
          <cell r="A3" t="str">
            <v>AED</v>
          </cell>
        </row>
        <row r="4">
          <cell r="A4" t="str">
            <v>AFN</v>
          </cell>
        </row>
        <row r="5">
          <cell r="A5" t="str">
            <v>ALL</v>
          </cell>
        </row>
        <row r="6">
          <cell r="A6" t="str">
            <v>AMD</v>
          </cell>
        </row>
        <row r="7">
          <cell r="A7" t="str">
            <v>ANG</v>
          </cell>
        </row>
        <row r="8">
          <cell r="A8" t="str">
            <v>AOA</v>
          </cell>
        </row>
        <row r="9">
          <cell r="A9" t="str">
            <v>ARS</v>
          </cell>
        </row>
        <row r="10">
          <cell r="A10" t="str">
            <v>AUD</v>
          </cell>
        </row>
        <row r="11">
          <cell r="A11" t="str">
            <v>AWG</v>
          </cell>
        </row>
        <row r="12">
          <cell r="A12" t="str">
            <v>AZN</v>
          </cell>
        </row>
        <row r="13">
          <cell r="A13" t="str">
            <v>BAM</v>
          </cell>
        </row>
        <row r="14">
          <cell r="A14" t="str">
            <v>BBD</v>
          </cell>
        </row>
        <row r="15">
          <cell r="A15" t="str">
            <v>BDT</v>
          </cell>
        </row>
        <row r="16">
          <cell r="A16" t="str">
            <v>BGN</v>
          </cell>
        </row>
        <row r="17">
          <cell r="A17" t="str">
            <v>BHD</v>
          </cell>
        </row>
        <row r="18">
          <cell r="A18" t="str">
            <v>BIF</v>
          </cell>
        </row>
        <row r="19">
          <cell r="A19" t="str">
            <v>BMD</v>
          </cell>
        </row>
        <row r="20">
          <cell r="A20" t="str">
            <v>BND</v>
          </cell>
        </row>
        <row r="21">
          <cell r="A21" t="str">
            <v>BOB</v>
          </cell>
        </row>
        <row r="22">
          <cell r="A22" t="str">
            <v>BRL</v>
          </cell>
        </row>
        <row r="23">
          <cell r="A23" t="str">
            <v>BSD</v>
          </cell>
        </row>
        <row r="24">
          <cell r="A24" t="str">
            <v>BTN</v>
          </cell>
        </row>
        <row r="25">
          <cell r="A25" t="str">
            <v>BWP</v>
          </cell>
        </row>
        <row r="26">
          <cell r="A26" t="str">
            <v>BYR</v>
          </cell>
        </row>
        <row r="27">
          <cell r="A27" t="str">
            <v>BZD</v>
          </cell>
        </row>
        <row r="28">
          <cell r="A28" t="str">
            <v>CAD</v>
          </cell>
        </row>
        <row r="29">
          <cell r="A29" t="str">
            <v>CDF</v>
          </cell>
        </row>
        <row r="30">
          <cell r="A30" t="str">
            <v>CHF</v>
          </cell>
        </row>
        <row r="31">
          <cell r="A31" t="str">
            <v>CLP</v>
          </cell>
        </row>
        <row r="32">
          <cell r="A32" t="str">
            <v>CNY</v>
          </cell>
        </row>
        <row r="33">
          <cell r="A33" t="str">
            <v>COP</v>
          </cell>
        </row>
        <row r="34">
          <cell r="A34" t="str">
            <v>CRC</v>
          </cell>
        </row>
        <row r="35">
          <cell r="A35" t="str">
            <v>CUC</v>
          </cell>
        </row>
        <row r="36">
          <cell r="A36" t="str">
            <v>CUP</v>
          </cell>
        </row>
        <row r="37">
          <cell r="A37" t="str">
            <v>CVE</v>
          </cell>
        </row>
        <row r="38">
          <cell r="A38" t="str">
            <v>CZK</v>
          </cell>
        </row>
        <row r="39">
          <cell r="A39" t="str">
            <v>DJF</v>
          </cell>
        </row>
        <row r="40">
          <cell r="A40" t="str">
            <v>DKK</v>
          </cell>
        </row>
        <row r="41">
          <cell r="A41" t="str">
            <v>DOP</v>
          </cell>
        </row>
        <row r="42">
          <cell r="A42" t="str">
            <v>DZD</v>
          </cell>
        </row>
        <row r="43">
          <cell r="A43" t="str">
            <v>EGP</v>
          </cell>
        </row>
        <row r="44">
          <cell r="A44" t="str">
            <v>ERN</v>
          </cell>
        </row>
        <row r="45">
          <cell r="A45" t="str">
            <v>ETB</v>
          </cell>
        </row>
        <row r="46">
          <cell r="A46" t="str">
            <v>EUR</v>
          </cell>
        </row>
        <row r="47">
          <cell r="A47" t="str">
            <v>FJD</v>
          </cell>
        </row>
        <row r="48">
          <cell r="A48" t="str">
            <v>FKP</v>
          </cell>
        </row>
        <row r="49">
          <cell r="A49" t="str">
            <v>GBP</v>
          </cell>
        </row>
        <row r="50">
          <cell r="A50" t="str">
            <v>GEL</v>
          </cell>
        </row>
        <row r="51">
          <cell r="A51" t="str">
            <v>GGP</v>
          </cell>
        </row>
        <row r="52">
          <cell r="A52" t="str">
            <v>GHS</v>
          </cell>
        </row>
        <row r="53">
          <cell r="A53" t="str">
            <v>GIP</v>
          </cell>
        </row>
        <row r="54">
          <cell r="A54" t="str">
            <v>GMD</v>
          </cell>
        </row>
        <row r="55">
          <cell r="A55" t="str">
            <v>GNF</v>
          </cell>
        </row>
        <row r="56">
          <cell r="A56" t="str">
            <v>GTQ</v>
          </cell>
        </row>
        <row r="57">
          <cell r="A57" t="str">
            <v>GYD</v>
          </cell>
        </row>
        <row r="58">
          <cell r="A58" t="str">
            <v>HKD</v>
          </cell>
        </row>
        <row r="59">
          <cell r="A59" t="str">
            <v>HNL</v>
          </cell>
        </row>
        <row r="60">
          <cell r="A60" t="str">
            <v>HRK</v>
          </cell>
        </row>
        <row r="61">
          <cell r="A61" t="str">
            <v>HTG</v>
          </cell>
        </row>
        <row r="62">
          <cell r="A62" t="str">
            <v>HUF</v>
          </cell>
        </row>
        <row r="63">
          <cell r="A63" t="str">
            <v>IDR</v>
          </cell>
        </row>
        <row r="64">
          <cell r="A64" t="str">
            <v>ILS</v>
          </cell>
        </row>
        <row r="65">
          <cell r="A65" t="str">
            <v>IMP</v>
          </cell>
        </row>
        <row r="66">
          <cell r="A66" t="str">
            <v>INR</v>
          </cell>
        </row>
        <row r="67">
          <cell r="A67" t="str">
            <v>IQD</v>
          </cell>
        </row>
        <row r="68">
          <cell r="A68" t="str">
            <v>IRR</v>
          </cell>
        </row>
        <row r="69">
          <cell r="A69" t="str">
            <v>ISK</v>
          </cell>
        </row>
        <row r="70">
          <cell r="A70" t="str">
            <v>JEP</v>
          </cell>
        </row>
        <row r="71">
          <cell r="A71" t="str">
            <v>JMD</v>
          </cell>
        </row>
        <row r="72">
          <cell r="A72" t="str">
            <v>JOD</v>
          </cell>
        </row>
        <row r="73">
          <cell r="A73" t="str">
            <v>JPY</v>
          </cell>
        </row>
        <row r="74">
          <cell r="A74" t="str">
            <v>KES</v>
          </cell>
        </row>
        <row r="75">
          <cell r="A75" t="str">
            <v>KGS</v>
          </cell>
        </row>
        <row r="76">
          <cell r="A76" t="str">
            <v>KHR</v>
          </cell>
        </row>
        <row r="77">
          <cell r="A77" t="str">
            <v>KMF</v>
          </cell>
        </row>
        <row r="78">
          <cell r="A78" t="str">
            <v>KPW</v>
          </cell>
        </row>
        <row r="79">
          <cell r="A79" t="str">
            <v>KRW</v>
          </cell>
        </row>
        <row r="80">
          <cell r="A80" t="str">
            <v>KWD</v>
          </cell>
        </row>
        <row r="81">
          <cell r="A81" t="str">
            <v>KYD</v>
          </cell>
        </row>
        <row r="82">
          <cell r="A82" t="str">
            <v>KZT</v>
          </cell>
        </row>
        <row r="83">
          <cell r="A83" t="str">
            <v>LAK</v>
          </cell>
        </row>
        <row r="84">
          <cell r="A84" t="str">
            <v>LBP</v>
          </cell>
        </row>
        <row r="85">
          <cell r="A85" t="str">
            <v>LKR</v>
          </cell>
        </row>
        <row r="86">
          <cell r="A86" t="str">
            <v>LRD</v>
          </cell>
        </row>
        <row r="87">
          <cell r="A87" t="str">
            <v>LSL</v>
          </cell>
        </row>
        <row r="88">
          <cell r="A88" t="str">
            <v>LTL</v>
          </cell>
        </row>
        <row r="89">
          <cell r="A89" t="str">
            <v>LVL</v>
          </cell>
        </row>
        <row r="90">
          <cell r="A90" t="str">
            <v>LYD</v>
          </cell>
        </row>
        <row r="91">
          <cell r="A91" t="str">
            <v>MAD</v>
          </cell>
        </row>
        <row r="92">
          <cell r="A92" t="str">
            <v>MDL</v>
          </cell>
        </row>
        <row r="93">
          <cell r="A93" t="str">
            <v>MGA</v>
          </cell>
        </row>
        <row r="94">
          <cell r="A94" t="str">
            <v>MKD</v>
          </cell>
        </row>
        <row r="95">
          <cell r="A95" t="str">
            <v>MMK</v>
          </cell>
        </row>
        <row r="96">
          <cell r="A96" t="str">
            <v>MNT</v>
          </cell>
        </row>
        <row r="97">
          <cell r="A97" t="str">
            <v>MOP</v>
          </cell>
        </row>
        <row r="98">
          <cell r="A98" t="str">
            <v>MRO</v>
          </cell>
        </row>
        <row r="99">
          <cell r="A99" t="str">
            <v>MUR</v>
          </cell>
        </row>
        <row r="100">
          <cell r="A100" t="str">
            <v>MVR</v>
          </cell>
        </row>
        <row r="101">
          <cell r="A101" t="str">
            <v>MWK</v>
          </cell>
        </row>
        <row r="102">
          <cell r="A102" t="str">
            <v>MXN</v>
          </cell>
        </row>
        <row r="103">
          <cell r="A103" t="str">
            <v>MYR</v>
          </cell>
        </row>
        <row r="104">
          <cell r="A104" t="str">
            <v>MZN</v>
          </cell>
        </row>
        <row r="105">
          <cell r="A105" t="str">
            <v>NAD</v>
          </cell>
        </row>
        <row r="106">
          <cell r="A106" t="str">
            <v>NGN</v>
          </cell>
        </row>
        <row r="107">
          <cell r="A107" t="str">
            <v>NIO</v>
          </cell>
        </row>
        <row r="108">
          <cell r="A108" t="str">
            <v>NOK</v>
          </cell>
        </row>
        <row r="109">
          <cell r="A109" t="str">
            <v>NPR</v>
          </cell>
        </row>
        <row r="110">
          <cell r="A110" t="str">
            <v>NZD</v>
          </cell>
        </row>
        <row r="111">
          <cell r="A111" t="str">
            <v>OMR</v>
          </cell>
        </row>
        <row r="112">
          <cell r="A112" t="str">
            <v>PAB</v>
          </cell>
        </row>
        <row r="113">
          <cell r="A113" t="str">
            <v>PEN</v>
          </cell>
        </row>
        <row r="114">
          <cell r="A114" t="str">
            <v>PGK</v>
          </cell>
        </row>
        <row r="115">
          <cell r="A115" t="str">
            <v>PHP</v>
          </cell>
        </row>
        <row r="116">
          <cell r="A116" t="str">
            <v>PKR</v>
          </cell>
        </row>
        <row r="117">
          <cell r="A117" t="str">
            <v>PLN</v>
          </cell>
        </row>
        <row r="118">
          <cell r="A118" t="str">
            <v>PYG</v>
          </cell>
        </row>
        <row r="119">
          <cell r="A119" t="str">
            <v>QAR</v>
          </cell>
        </row>
        <row r="120">
          <cell r="A120" t="str">
            <v>RON</v>
          </cell>
        </row>
        <row r="121">
          <cell r="A121" t="str">
            <v>RSD</v>
          </cell>
        </row>
        <row r="122">
          <cell r="A122" t="str">
            <v>RUB</v>
          </cell>
        </row>
        <row r="123">
          <cell r="A123" t="str">
            <v>RWF</v>
          </cell>
        </row>
        <row r="124">
          <cell r="A124" t="str">
            <v>SAR</v>
          </cell>
        </row>
        <row r="125">
          <cell r="A125" t="str">
            <v>SBD</v>
          </cell>
        </row>
        <row r="126">
          <cell r="A126" t="str">
            <v>SCR</v>
          </cell>
        </row>
        <row r="127">
          <cell r="A127" t="str">
            <v>SDG</v>
          </cell>
        </row>
        <row r="128">
          <cell r="A128" t="str">
            <v>SEK</v>
          </cell>
        </row>
        <row r="129">
          <cell r="A129" t="str">
            <v>SGD</v>
          </cell>
        </row>
        <row r="130">
          <cell r="A130" t="str">
            <v>SHP</v>
          </cell>
        </row>
        <row r="131">
          <cell r="A131" t="str">
            <v>SLL</v>
          </cell>
        </row>
        <row r="132">
          <cell r="A132" t="str">
            <v>SOS</v>
          </cell>
        </row>
        <row r="133">
          <cell r="A133" t="str">
            <v>SPL*</v>
          </cell>
        </row>
        <row r="134">
          <cell r="A134" t="str">
            <v>SRD</v>
          </cell>
        </row>
        <row r="135">
          <cell r="A135" t="str">
            <v>STD</v>
          </cell>
        </row>
        <row r="136">
          <cell r="A136" t="str">
            <v>SVC</v>
          </cell>
        </row>
        <row r="137">
          <cell r="A137" t="str">
            <v>SYP</v>
          </cell>
        </row>
        <row r="138">
          <cell r="A138" t="str">
            <v>SZL</v>
          </cell>
        </row>
        <row r="139">
          <cell r="A139" t="str">
            <v>THB</v>
          </cell>
        </row>
        <row r="140">
          <cell r="A140" t="str">
            <v>TJS</v>
          </cell>
        </row>
        <row r="141">
          <cell r="A141" t="str">
            <v>TMT</v>
          </cell>
        </row>
        <row r="142">
          <cell r="A142" t="str">
            <v>TND</v>
          </cell>
        </row>
        <row r="143">
          <cell r="A143" t="str">
            <v>TOP</v>
          </cell>
        </row>
        <row r="144">
          <cell r="A144" t="str">
            <v>TRY</v>
          </cell>
        </row>
        <row r="145">
          <cell r="A145" t="str">
            <v>TTD</v>
          </cell>
        </row>
        <row r="146">
          <cell r="A146" t="str">
            <v>TVD</v>
          </cell>
        </row>
        <row r="147">
          <cell r="A147" t="str">
            <v>TWD</v>
          </cell>
        </row>
        <row r="148">
          <cell r="A148" t="str">
            <v>TZS</v>
          </cell>
        </row>
        <row r="149">
          <cell r="A149" t="str">
            <v>UAH</v>
          </cell>
        </row>
        <row r="150">
          <cell r="A150" t="str">
            <v>UGX</v>
          </cell>
        </row>
        <row r="151">
          <cell r="A151" t="str">
            <v>USD</v>
          </cell>
        </row>
        <row r="152">
          <cell r="A152" t="str">
            <v>UYU</v>
          </cell>
        </row>
        <row r="153">
          <cell r="A153" t="str">
            <v>UZS</v>
          </cell>
        </row>
        <row r="154">
          <cell r="A154" t="str">
            <v>VEF</v>
          </cell>
        </row>
        <row r="155">
          <cell r="A155" t="str">
            <v>VND</v>
          </cell>
        </row>
        <row r="156">
          <cell r="A156" t="str">
            <v>VUV</v>
          </cell>
        </row>
        <row r="157">
          <cell r="A157" t="str">
            <v>WST</v>
          </cell>
        </row>
        <row r="158">
          <cell r="A158" t="str">
            <v>XAF</v>
          </cell>
        </row>
        <row r="159">
          <cell r="A159" t="str">
            <v>XCD</v>
          </cell>
        </row>
        <row r="160">
          <cell r="A160" t="str">
            <v>XDR</v>
          </cell>
        </row>
        <row r="161">
          <cell r="A161" t="str">
            <v>XOF</v>
          </cell>
        </row>
        <row r="162">
          <cell r="A162" t="str">
            <v>XPF</v>
          </cell>
        </row>
        <row r="163">
          <cell r="A163" t="str">
            <v>YER</v>
          </cell>
        </row>
        <row r="164">
          <cell r="A164" t="str">
            <v>ZAR</v>
          </cell>
        </row>
        <row r="165">
          <cell r="A165" t="str">
            <v>ZMK</v>
          </cell>
        </row>
        <row r="166">
          <cell r="A166" t="str">
            <v>ZWD</v>
          </cell>
        </row>
      </sheetData>
      <sheetData sheetId="63">
        <row r="3">
          <cell r="A3">
            <v>0</v>
          </cell>
        </row>
        <row r="4">
          <cell r="A4">
            <v>1</v>
          </cell>
        </row>
        <row r="8">
          <cell r="A8">
            <v>1</v>
          </cell>
          <cell r="B8">
            <v>0</v>
          </cell>
          <cell r="C8">
            <v>1</v>
          </cell>
          <cell r="D8">
            <v>1</v>
          </cell>
          <cell r="E8">
            <v>1</v>
          </cell>
          <cell r="F8">
            <v>0</v>
          </cell>
        </row>
        <row r="9">
          <cell r="A9">
            <v>2</v>
          </cell>
          <cell r="B9">
            <v>1</v>
          </cell>
          <cell r="C9">
            <v>2</v>
          </cell>
          <cell r="D9">
            <v>0</v>
          </cell>
          <cell r="E9">
            <v>0</v>
          </cell>
          <cell r="F9">
            <v>1</v>
          </cell>
        </row>
        <row r="10">
          <cell r="A10">
            <v>3</v>
          </cell>
          <cell r="B10">
            <v>2</v>
          </cell>
          <cell r="C10">
            <v>3</v>
          </cell>
          <cell r="F10">
            <v>2</v>
          </cell>
        </row>
        <row r="11">
          <cell r="A11">
            <v>4</v>
          </cell>
          <cell r="B11">
            <v>3</v>
          </cell>
          <cell r="C11">
            <v>4</v>
          </cell>
        </row>
        <row r="12">
          <cell r="A12">
            <v>5</v>
          </cell>
          <cell r="C12">
            <v>5</v>
          </cell>
        </row>
        <row r="13">
          <cell r="A13">
            <v>0</v>
          </cell>
          <cell r="C13">
            <v>6</v>
          </cell>
        </row>
        <row r="14">
          <cell r="C14">
            <v>7</v>
          </cell>
        </row>
        <row r="15">
          <cell r="C15">
            <v>8</v>
          </cell>
        </row>
      </sheetData>
      <sheetData sheetId="64"/>
      <sheetData sheetId="65"/>
      <sheetData sheetId="66">
        <row r="1">
          <cell r="C1" t="str">
            <v>აბაშა</v>
          </cell>
        </row>
        <row r="2">
          <cell r="C2" t="str">
            <v xml:space="preserve"> ადიგენი</v>
          </cell>
        </row>
        <row r="3">
          <cell r="C3" t="str">
            <v xml:space="preserve"> ამბროლაური</v>
          </cell>
        </row>
        <row r="4">
          <cell r="C4" t="str">
            <v xml:space="preserve"> ასპინძა</v>
          </cell>
        </row>
        <row r="5">
          <cell r="C5" t="str">
            <v xml:space="preserve"> ახალგორი</v>
          </cell>
        </row>
        <row r="6">
          <cell r="C6" t="str">
            <v xml:space="preserve"> ახალქალაქი</v>
          </cell>
        </row>
        <row r="7">
          <cell r="C7" t="str">
            <v xml:space="preserve"> ახალციხე</v>
          </cell>
        </row>
        <row r="8">
          <cell r="C8" t="str">
            <v xml:space="preserve"> ახმეტა</v>
          </cell>
        </row>
        <row r="9">
          <cell r="C9" t="str">
            <v xml:space="preserve"> ბათუმი</v>
          </cell>
        </row>
        <row r="10">
          <cell r="C10" t="str">
            <v xml:space="preserve"> ბაკურიანი</v>
          </cell>
        </row>
        <row r="11">
          <cell r="C11" t="str">
            <v xml:space="preserve"> ბაღდათი</v>
          </cell>
        </row>
        <row r="12">
          <cell r="C12" t="str">
            <v xml:space="preserve"> ბოლნისი</v>
          </cell>
        </row>
        <row r="13">
          <cell r="C13" t="str">
            <v xml:space="preserve"> ბორჯომი</v>
          </cell>
        </row>
        <row r="14">
          <cell r="C14" t="str">
            <v xml:space="preserve"> გაგრა</v>
          </cell>
        </row>
        <row r="15">
          <cell r="C15" t="str">
            <v xml:space="preserve"> გალი</v>
          </cell>
        </row>
        <row r="16">
          <cell r="C16" t="str">
            <v xml:space="preserve"> გარდაბანი</v>
          </cell>
        </row>
        <row r="17">
          <cell r="C17" t="str">
            <v xml:space="preserve"> გორი</v>
          </cell>
        </row>
        <row r="18">
          <cell r="C18" t="str">
            <v xml:space="preserve"> გუდაუთა</v>
          </cell>
        </row>
        <row r="19">
          <cell r="C19" t="str">
            <v xml:space="preserve"> გუდაური</v>
          </cell>
        </row>
        <row r="20">
          <cell r="C20" t="str">
            <v xml:space="preserve"> გულრიფში</v>
          </cell>
        </row>
        <row r="21">
          <cell r="C21" t="str">
            <v xml:space="preserve"> გურჯაანი</v>
          </cell>
        </row>
        <row r="22">
          <cell r="C22" t="str">
            <v xml:space="preserve"> დედოფლის წყარო</v>
          </cell>
        </row>
        <row r="23">
          <cell r="C23" t="str">
            <v xml:space="preserve">  დმანისი</v>
          </cell>
        </row>
        <row r="24">
          <cell r="C24" t="str">
            <v xml:space="preserve"> დუშეთი</v>
          </cell>
        </row>
        <row r="25">
          <cell r="C25" t="str">
            <v xml:space="preserve"> ვაზისუბანი</v>
          </cell>
        </row>
        <row r="26">
          <cell r="C26" t="str">
            <v xml:space="preserve"> ვანი</v>
          </cell>
        </row>
        <row r="27">
          <cell r="C27" t="str">
            <v xml:space="preserve"> ვეჯინი</v>
          </cell>
        </row>
        <row r="28">
          <cell r="C28" t="str">
            <v xml:space="preserve"> ზესტაფონი</v>
          </cell>
        </row>
        <row r="29">
          <cell r="C29" t="str">
            <v xml:space="preserve"> ზნაური</v>
          </cell>
        </row>
        <row r="30">
          <cell r="C30" t="str">
            <v xml:space="preserve"> ზუგდიდი</v>
          </cell>
        </row>
        <row r="31">
          <cell r="C31" t="str">
            <v xml:space="preserve"> თბილისი</v>
          </cell>
        </row>
        <row r="32">
          <cell r="C32" t="str">
            <v xml:space="preserve"> თეთრიწყარო</v>
          </cell>
        </row>
        <row r="33">
          <cell r="C33" t="str">
            <v xml:space="preserve"> თელავი</v>
          </cell>
        </row>
        <row r="34">
          <cell r="C34" t="str">
            <v xml:space="preserve"> თერჯოლა</v>
          </cell>
        </row>
        <row r="35">
          <cell r="C35" t="str">
            <v xml:space="preserve"> თიანეთი</v>
          </cell>
        </row>
        <row r="36">
          <cell r="C36" t="str">
            <v xml:space="preserve"> კარდენახი</v>
          </cell>
        </row>
        <row r="37">
          <cell r="C37" t="str">
            <v xml:space="preserve"> კასპი</v>
          </cell>
        </row>
        <row r="38">
          <cell r="C38" t="str">
            <v xml:space="preserve"> კაჭრეთი</v>
          </cell>
        </row>
        <row r="39">
          <cell r="C39" t="str">
            <v xml:space="preserve"> ლაგოდეხი</v>
          </cell>
        </row>
        <row r="40">
          <cell r="C40" t="str">
            <v xml:space="preserve"> ლანჩხუთი</v>
          </cell>
        </row>
        <row r="41">
          <cell r="C41" t="str">
            <v xml:space="preserve"> ლენტეხი</v>
          </cell>
        </row>
        <row r="42">
          <cell r="C42" t="str">
            <v xml:space="preserve"> მარნეული</v>
          </cell>
        </row>
        <row r="43">
          <cell r="C43" t="str">
            <v xml:space="preserve"> მარტვილი</v>
          </cell>
        </row>
        <row r="44">
          <cell r="C44" t="str">
            <v xml:space="preserve"> მესტია</v>
          </cell>
        </row>
        <row r="45">
          <cell r="C45" t="str">
            <v xml:space="preserve"> მცხეთა</v>
          </cell>
        </row>
        <row r="46">
          <cell r="C46" t="str">
            <v xml:space="preserve"> ნინოწმინდა</v>
          </cell>
        </row>
        <row r="47">
          <cell r="C47" t="str">
            <v xml:space="preserve"> ოზურგეთი</v>
          </cell>
        </row>
        <row r="48">
          <cell r="C48" t="str">
            <v xml:space="preserve"> ონი</v>
          </cell>
        </row>
        <row r="49">
          <cell r="C49" t="str">
            <v xml:space="preserve"> რუსთავი</v>
          </cell>
        </row>
        <row r="50">
          <cell r="C50" t="str">
            <v xml:space="preserve"> საჩხერე</v>
          </cell>
        </row>
        <row r="51">
          <cell r="C51" t="str">
            <v xml:space="preserve"> საგარეჯო</v>
          </cell>
        </row>
        <row r="52">
          <cell r="C52" t="str">
            <v xml:space="preserve"> სამტრედია</v>
          </cell>
        </row>
        <row r="53">
          <cell r="C53" t="str">
            <v xml:space="preserve"> სენაკი</v>
          </cell>
        </row>
        <row r="54">
          <cell r="C54" t="str">
            <v xml:space="preserve"> სიღნაღი</v>
          </cell>
        </row>
        <row r="55">
          <cell r="C55" t="str">
            <v xml:space="preserve"> სოხუმი</v>
          </cell>
        </row>
        <row r="56">
          <cell r="C56" t="str">
            <v xml:space="preserve"> სურამი</v>
          </cell>
        </row>
        <row r="57">
          <cell r="C57" t="str">
            <v xml:space="preserve"> ტყვარჩელი</v>
          </cell>
        </row>
        <row r="58">
          <cell r="C58" t="str">
            <v xml:space="preserve"> ტყიბული</v>
          </cell>
        </row>
        <row r="59">
          <cell r="C59" t="str">
            <v xml:space="preserve"> ფოთი</v>
          </cell>
        </row>
        <row r="60">
          <cell r="C60" t="str">
            <v xml:space="preserve"> ქარელი</v>
          </cell>
        </row>
        <row r="61">
          <cell r="C61" t="str">
            <v xml:space="preserve"> ქედა</v>
          </cell>
        </row>
        <row r="62">
          <cell r="C62" t="str">
            <v xml:space="preserve"> ქობულეთი</v>
          </cell>
        </row>
        <row r="63">
          <cell r="C63" t="str">
            <v xml:space="preserve"> ქუთაისი</v>
          </cell>
        </row>
        <row r="64">
          <cell r="C64" t="str">
            <v xml:space="preserve"> ყაზბეგი</v>
          </cell>
        </row>
        <row r="65">
          <cell r="C65" t="str">
            <v xml:space="preserve"> ყვარელი</v>
          </cell>
        </row>
        <row r="66">
          <cell r="C66" t="str">
            <v xml:space="preserve"> ყორნისი</v>
          </cell>
        </row>
        <row r="67">
          <cell r="C67" t="str">
            <v xml:space="preserve"> შუახევი</v>
          </cell>
        </row>
        <row r="68">
          <cell r="C68" t="str">
            <v xml:space="preserve"> ჩოხატაური</v>
          </cell>
        </row>
        <row r="69">
          <cell r="C69" t="str">
            <v xml:space="preserve"> ჩხოროწყუ</v>
          </cell>
        </row>
        <row r="70">
          <cell r="C70" t="str">
            <v xml:space="preserve"> ცაგერი</v>
          </cell>
        </row>
        <row r="71">
          <cell r="C71" t="str">
            <v xml:space="preserve"> ცხინვალი</v>
          </cell>
        </row>
        <row r="72">
          <cell r="C72" t="str">
            <v xml:space="preserve"> წალენჯიხა</v>
          </cell>
        </row>
        <row r="73">
          <cell r="C73" t="str">
            <v xml:space="preserve"> წალკა</v>
          </cell>
        </row>
        <row r="74">
          <cell r="C74" t="str">
            <v xml:space="preserve"> წინანდალი</v>
          </cell>
        </row>
        <row r="75">
          <cell r="C75" t="str">
            <v xml:space="preserve"> წყალტუბო</v>
          </cell>
        </row>
        <row r="76">
          <cell r="C76" t="str">
            <v xml:space="preserve"> ჭიათურა</v>
          </cell>
        </row>
        <row r="77">
          <cell r="C77" t="str">
            <v xml:space="preserve"> ხარაგაული</v>
          </cell>
        </row>
        <row r="78">
          <cell r="C78" t="str">
            <v xml:space="preserve"> ხაშური</v>
          </cell>
        </row>
        <row r="79">
          <cell r="C79" t="str">
            <v xml:space="preserve"> ხელვაჩაური</v>
          </cell>
        </row>
        <row r="80">
          <cell r="C80" t="str">
            <v xml:space="preserve"> ხობი</v>
          </cell>
        </row>
        <row r="81">
          <cell r="C81" t="str">
            <v xml:space="preserve"> ხონი</v>
          </cell>
        </row>
        <row r="82">
          <cell r="C82" t="str">
            <v xml:space="preserve"> ხულო</v>
          </cell>
        </row>
        <row r="83">
          <cell r="C83" t="str">
            <v xml:space="preserve"> ჯავა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rabank.ge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C26"/>
  <sheetViews>
    <sheetView tabSelected="1" zoomScaleNormal="100" workbookViewId="0">
      <selection activeCell="C12" sqref="C12"/>
    </sheetView>
  </sheetViews>
  <sheetFormatPr defaultRowHeight="15" x14ac:dyDescent="0.25"/>
  <cols>
    <col min="1" max="1" width="10.28515625" style="19" customWidth="1"/>
    <col min="2" max="2" width="134.7109375" bestFit="1" customWidth="1"/>
    <col min="3" max="3" width="39.42578125" customWidth="1"/>
    <col min="7" max="7" width="25" customWidth="1"/>
  </cols>
  <sheetData>
    <row r="1" spans="1:3" ht="15.75" x14ac:dyDescent="0.3">
      <c r="A1" s="1"/>
      <c r="B1" s="2" t="s">
        <v>0</v>
      </c>
      <c r="C1" s="3"/>
    </row>
    <row r="2" spans="1:3" s="7" customFormat="1" ht="15.75" x14ac:dyDescent="0.3">
      <c r="A2" s="4">
        <v>1</v>
      </c>
      <c r="B2" s="5" t="s">
        <v>1</v>
      </c>
      <c r="C2" s="6" t="s">
        <v>2</v>
      </c>
    </row>
    <row r="3" spans="1:3" s="7" customFormat="1" ht="15.75" x14ac:dyDescent="0.3">
      <c r="A3" s="4">
        <v>2</v>
      </c>
      <c r="B3" s="8" t="s">
        <v>3</v>
      </c>
      <c r="C3" s="6" t="s">
        <v>4</v>
      </c>
    </row>
    <row r="4" spans="1:3" s="7" customFormat="1" ht="15.75" x14ac:dyDescent="0.3">
      <c r="A4" s="4">
        <v>3</v>
      </c>
      <c r="B4" s="8" t="s">
        <v>5</v>
      </c>
      <c r="C4" s="6" t="s">
        <v>6</v>
      </c>
    </row>
    <row r="5" spans="1:3" s="7" customFormat="1" ht="15.75" x14ac:dyDescent="0.3">
      <c r="A5" s="9">
        <v>4</v>
      </c>
      <c r="B5" s="10" t="s">
        <v>7</v>
      </c>
      <c r="C5" s="11" t="s">
        <v>8</v>
      </c>
    </row>
    <row r="6" spans="1:3" s="12" customFormat="1" ht="65.25" customHeight="1" x14ac:dyDescent="0.3">
      <c r="A6" s="534" t="s">
        <v>9</v>
      </c>
      <c r="B6" s="535"/>
      <c r="C6" s="535"/>
    </row>
    <row r="7" spans="1:3" x14ac:dyDescent="0.25">
      <c r="A7" s="13" t="s">
        <v>10</v>
      </c>
      <c r="B7" s="2" t="s">
        <v>11</v>
      </c>
    </row>
    <row r="8" spans="1:3" x14ac:dyDescent="0.25">
      <c r="A8" s="1">
        <v>1</v>
      </c>
      <c r="B8" s="11" t="s">
        <v>12</v>
      </c>
    </row>
    <row r="9" spans="1:3" x14ac:dyDescent="0.25">
      <c r="A9" s="1">
        <v>2</v>
      </c>
      <c r="B9" s="11" t="s">
        <v>13</v>
      </c>
    </row>
    <row r="10" spans="1:3" x14ac:dyDescent="0.25">
      <c r="A10" s="1">
        <v>3</v>
      </c>
      <c r="B10" s="11" t="s">
        <v>14</v>
      </c>
    </row>
    <row r="11" spans="1:3" x14ac:dyDescent="0.25">
      <c r="A11" s="1">
        <v>4</v>
      </c>
      <c r="B11" s="11" t="s">
        <v>15</v>
      </c>
      <c r="C11" s="14"/>
    </row>
    <row r="12" spans="1:3" x14ac:dyDescent="0.25">
      <c r="A12" s="1">
        <v>5</v>
      </c>
      <c r="B12" s="11" t="s">
        <v>16</v>
      </c>
    </row>
    <row r="13" spans="1:3" x14ac:dyDescent="0.25">
      <c r="A13" s="1">
        <v>6</v>
      </c>
      <c r="B13" s="11" t="s">
        <v>17</v>
      </c>
    </row>
    <row r="14" spans="1:3" x14ac:dyDescent="0.25">
      <c r="A14" s="1">
        <v>7</v>
      </c>
      <c r="B14" s="11" t="s">
        <v>18</v>
      </c>
    </row>
    <row r="15" spans="1:3" x14ac:dyDescent="0.25">
      <c r="A15" s="1">
        <v>8</v>
      </c>
      <c r="B15" s="11" t="s">
        <v>19</v>
      </c>
    </row>
    <row r="16" spans="1:3" x14ac:dyDescent="0.25">
      <c r="A16" s="1">
        <v>9</v>
      </c>
      <c r="B16" s="11" t="s">
        <v>20</v>
      </c>
    </row>
    <row r="17" spans="1:2" x14ac:dyDescent="0.25">
      <c r="A17" s="15" t="s">
        <v>21</v>
      </c>
      <c r="B17" s="11" t="s">
        <v>22</v>
      </c>
    </row>
    <row r="18" spans="1:2" x14ac:dyDescent="0.25">
      <c r="A18" s="1">
        <v>10</v>
      </c>
      <c r="B18" s="11" t="s">
        <v>23</v>
      </c>
    </row>
    <row r="19" spans="1:2" x14ac:dyDescent="0.25">
      <c r="A19" s="1">
        <v>11</v>
      </c>
      <c r="B19" s="11" t="s">
        <v>24</v>
      </c>
    </row>
    <row r="20" spans="1:2" x14ac:dyDescent="0.25">
      <c r="A20" s="1">
        <v>12</v>
      </c>
      <c r="B20" s="11" t="s">
        <v>25</v>
      </c>
    </row>
    <row r="21" spans="1:2" x14ac:dyDescent="0.25">
      <c r="A21" s="1">
        <v>13</v>
      </c>
      <c r="B21" s="11" t="s">
        <v>26</v>
      </c>
    </row>
    <row r="22" spans="1:2" x14ac:dyDescent="0.25">
      <c r="A22" s="1">
        <v>14</v>
      </c>
      <c r="B22" s="11" t="s">
        <v>27</v>
      </c>
    </row>
    <row r="23" spans="1:2" x14ac:dyDescent="0.25">
      <c r="A23" s="16">
        <v>15</v>
      </c>
      <c r="B23" s="11" t="s">
        <v>28</v>
      </c>
    </row>
    <row r="24" spans="1:2" x14ac:dyDescent="0.25">
      <c r="A24" s="16">
        <v>15.1</v>
      </c>
      <c r="B24" s="11" t="s">
        <v>29</v>
      </c>
    </row>
    <row r="25" spans="1:2" x14ac:dyDescent="0.25">
      <c r="A25" s="17"/>
      <c r="B25" s="18"/>
    </row>
    <row r="26" spans="1:2" x14ac:dyDescent="0.25">
      <c r="A26" s="17"/>
      <c r="B26" s="18"/>
    </row>
  </sheetData>
  <mergeCells count="1">
    <mergeCell ref="A6:C6"/>
  </mergeCells>
  <hyperlinks>
    <hyperlink ref="C5" r:id="rId1"/>
    <hyperlink ref="B24" location="'15.1 LRE'!A1" display="Leverage Ratio"/>
    <hyperlink ref="B8" location="'1. key ratiosE  '!A1" display="Key ratios"/>
    <hyperlink ref="B9" location="'2.RCE '!A1" display="Balance Sheet"/>
    <hyperlink ref="B10" location="'3.PLE '!A1" display="Income statement"/>
    <hyperlink ref="B11" location="'4. Off-BalanceE '!A1" display="Off-balance sheet"/>
    <hyperlink ref="B12" location="'5. RWAE  '!A1" display="Risk-Weighted Assets (RWA)"/>
    <hyperlink ref="B13" location="'6. Administrators-shareholdersE'!A1" display="Information about supervisory board, senior management and shareholders"/>
    <hyperlink ref="B14" location="'7. LI1E '!A1" display="Linkages between financial statement assets and  balance sheet items subject to credit risk weighting"/>
    <hyperlink ref="B15" location="'8. LI2E'!A1" display="Differences between carrying values of balance sheet items and exposure amounts subject to credit risk weighting"/>
    <hyperlink ref="B16" location="'9.CapitalE'!A1" display="Regulatory Capital"/>
    <hyperlink ref="B17" location="'9.1. Capital RequirementsE'!A1" display="Capital Adequacy Requirements"/>
    <hyperlink ref="B18" location="'10. CC2E'!A1" display="Reconciliation of regulatory capital to balance sheet "/>
    <hyperlink ref="B19" location="'11. CRWA E'!A1" display="Credit risk weighted exposures"/>
    <hyperlink ref="B20" location="'12. CRME'!A1" display="Credit risk mitigation"/>
    <hyperlink ref="B21" location="'13. CRME E'!A1" display="Standardized approach - effect of credit risk mitigation"/>
    <hyperlink ref="B22" location="'14. LCRE'!A1" display="Liquidity Coverage Ratio"/>
    <hyperlink ref="B23" location="'15. CCR E'!A1" display="Counterparty credit risk"/>
  </hyperlinks>
  <pageMargins left="0.7" right="0.7" top="0.75" bottom="0.75" header="0.3" footer="0.3"/>
  <pageSetup paperSize="9" scale="71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C55"/>
  <sheetViews>
    <sheetView zoomScale="90" zoomScaleNormal="90" workbookViewId="0">
      <pane xSplit="1" ySplit="5" topLeftCell="B41" activePane="bottomRight" state="frozen"/>
      <selection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 x14ac:dyDescent="0.2"/>
  <cols>
    <col min="1" max="1" width="9.5703125" style="276" bestFit="1" customWidth="1"/>
    <col min="2" max="2" width="132.42578125" style="78" customWidth="1"/>
    <col min="3" max="3" width="18.42578125" style="78" customWidth="1"/>
    <col min="4" max="16384" width="9.140625" style="78"/>
  </cols>
  <sheetData>
    <row r="1" spans="1:3" x14ac:dyDescent="0.2">
      <c r="A1" s="77" t="s">
        <v>30</v>
      </c>
      <c r="B1" s="21" t="str">
        <f>Info!C2</f>
        <v>Terabank</v>
      </c>
    </row>
    <row r="2" spans="1:3" s="251" customFormat="1" ht="15.75" customHeight="1" x14ac:dyDescent="0.2">
      <c r="A2" s="251" t="s">
        <v>31</v>
      </c>
      <c r="B2" s="22">
        <v>43830</v>
      </c>
    </row>
    <row r="3" spans="1:3" s="251" customFormat="1" ht="15.75" customHeight="1" x14ac:dyDescent="0.2"/>
    <row r="4" spans="1:3" ht="13.5" thickBot="1" x14ac:dyDescent="0.25">
      <c r="A4" s="276" t="s">
        <v>276</v>
      </c>
      <c r="B4" s="277" t="s">
        <v>277</v>
      </c>
    </row>
    <row r="5" spans="1:3" x14ac:dyDescent="0.2">
      <c r="A5" s="278" t="s">
        <v>34</v>
      </c>
      <c r="B5" s="279"/>
      <c r="C5" s="280" t="s">
        <v>67</v>
      </c>
    </row>
    <row r="6" spans="1:3" x14ac:dyDescent="0.2">
      <c r="A6" s="281">
        <v>1</v>
      </c>
      <c r="B6" s="282" t="s">
        <v>278</v>
      </c>
      <c r="C6" s="283">
        <f>SUM(C7:C11)</f>
        <v>139325586.71000022</v>
      </c>
    </row>
    <row r="7" spans="1:3" x14ac:dyDescent="0.2">
      <c r="A7" s="281">
        <v>2</v>
      </c>
      <c r="B7" s="284" t="s">
        <v>279</v>
      </c>
      <c r="C7" s="285">
        <v>121372000.00000001</v>
      </c>
    </row>
    <row r="8" spans="1:3" x14ac:dyDescent="0.2">
      <c r="A8" s="281">
        <v>3</v>
      </c>
      <c r="B8" s="286" t="s">
        <v>280</v>
      </c>
      <c r="C8" s="285">
        <v>0</v>
      </c>
    </row>
    <row r="9" spans="1:3" x14ac:dyDescent="0.2">
      <c r="A9" s="281">
        <v>4</v>
      </c>
      <c r="B9" s="286" t="s">
        <v>281</v>
      </c>
      <c r="C9" s="285">
        <v>0</v>
      </c>
    </row>
    <row r="10" spans="1:3" x14ac:dyDescent="0.2">
      <c r="A10" s="281">
        <v>5</v>
      </c>
      <c r="B10" s="286" t="s">
        <v>282</v>
      </c>
      <c r="C10" s="285">
        <v>0</v>
      </c>
    </row>
    <row r="11" spans="1:3" x14ac:dyDescent="0.2">
      <c r="A11" s="281">
        <v>6</v>
      </c>
      <c r="B11" s="287" t="s">
        <v>283</v>
      </c>
      <c r="C11" s="285">
        <v>17953586.710000187</v>
      </c>
    </row>
    <row r="12" spans="1:3" s="289" customFormat="1" x14ac:dyDescent="0.2">
      <c r="A12" s="281">
        <v>7</v>
      </c>
      <c r="B12" s="282" t="s">
        <v>284</v>
      </c>
      <c r="C12" s="288">
        <f>SUM(C13:C27)</f>
        <v>23194077</v>
      </c>
    </row>
    <row r="13" spans="1:3" s="289" customFormat="1" x14ac:dyDescent="0.2">
      <c r="A13" s="281">
        <v>8</v>
      </c>
      <c r="B13" s="290" t="s">
        <v>285</v>
      </c>
      <c r="C13" s="291">
        <v>0</v>
      </c>
    </row>
    <row r="14" spans="1:3" s="289" customFormat="1" ht="25.5" x14ac:dyDescent="0.2">
      <c r="A14" s="281">
        <v>9</v>
      </c>
      <c r="B14" s="292" t="s">
        <v>286</v>
      </c>
      <c r="C14" s="291">
        <v>0</v>
      </c>
    </row>
    <row r="15" spans="1:3" s="289" customFormat="1" x14ac:dyDescent="0.2">
      <c r="A15" s="281">
        <v>10</v>
      </c>
      <c r="B15" s="293" t="s">
        <v>287</v>
      </c>
      <c r="C15" s="291">
        <v>23194077</v>
      </c>
    </row>
    <row r="16" spans="1:3" s="289" customFormat="1" x14ac:dyDescent="0.2">
      <c r="A16" s="281">
        <v>11</v>
      </c>
      <c r="B16" s="294" t="s">
        <v>288</v>
      </c>
      <c r="C16" s="291">
        <v>0</v>
      </c>
    </row>
    <row r="17" spans="1:3" s="289" customFormat="1" x14ac:dyDescent="0.2">
      <c r="A17" s="281">
        <v>12</v>
      </c>
      <c r="B17" s="293" t="s">
        <v>289</v>
      </c>
      <c r="C17" s="291">
        <v>0</v>
      </c>
    </row>
    <row r="18" spans="1:3" s="289" customFormat="1" x14ac:dyDescent="0.2">
      <c r="A18" s="281">
        <v>13</v>
      </c>
      <c r="B18" s="293" t="s">
        <v>290</v>
      </c>
      <c r="C18" s="291">
        <v>0</v>
      </c>
    </row>
    <row r="19" spans="1:3" s="289" customFormat="1" x14ac:dyDescent="0.2">
      <c r="A19" s="281">
        <v>14</v>
      </c>
      <c r="B19" s="293" t="s">
        <v>291</v>
      </c>
      <c r="C19" s="291">
        <v>0</v>
      </c>
    </row>
    <row r="20" spans="1:3" s="289" customFormat="1" x14ac:dyDescent="0.2">
      <c r="A20" s="281">
        <v>15</v>
      </c>
      <c r="B20" s="293" t="s">
        <v>292</v>
      </c>
      <c r="C20" s="291">
        <v>0</v>
      </c>
    </row>
    <row r="21" spans="1:3" s="289" customFormat="1" ht="25.5" x14ac:dyDescent="0.2">
      <c r="A21" s="281">
        <v>16</v>
      </c>
      <c r="B21" s="292" t="s">
        <v>293</v>
      </c>
      <c r="C21" s="291">
        <v>0</v>
      </c>
    </row>
    <row r="22" spans="1:3" s="289" customFormat="1" x14ac:dyDescent="0.2">
      <c r="A22" s="281">
        <v>17</v>
      </c>
      <c r="B22" s="295" t="s">
        <v>294</v>
      </c>
      <c r="C22" s="291">
        <v>0</v>
      </c>
    </row>
    <row r="23" spans="1:3" s="289" customFormat="1" x14ac:dyDescent="0.2">
      <c r="A23" s="281">
        <v>18</v>
      </c>
      <c r="B23" s="292" t="s">
        <v>295</v>
      </c>
      <c r="C23" s="291">
        <v>0</v>
      </c>
    </row>
    <row r="24" spans="1:3" s="289" customFormat="1" ht="25.5" x14ac:dyDescent="0.2">
      <c r="A24" s="281">
        <v>19</v>
      </c>
      <c r="B24" s="292" t="s">
        <v>296</v>
      </c>
      <c r="C24" s="291">
        <v>0</v>
      </c>
    </row>
    <row r="25" spans="1:3" s="289" customFormat="1" x14ac:dyDescent="0.2">
      <c r="A25" s="281">
        <v>20</v>
      </c>
      <c r="B25" s="296" t="s">
        <v>297</v>
      </c>
      <c r="C25" s="291">
        <v>0</v>
      </c>
    </row>
    <row r="26" spans="1:3" s="289" customFormat="1" x14ac:dyDescent="0.2">
      <c r="A26" s="281">
        <v>21</v>
      </c>
      <c r="B26" s="296" t="s">
        <v>298</v>
      </c>
      <c r="C26" s="291">
        <v>0</v>
      </c>
    </row>
    <row r="27" spans="1:3" s="289" customFormat="1" x14ac:dyDescent="0.2">
      <c r="A27" s="281">
        <v>22</v>
      </c>
      <c r="B27" s="296" t="s">
        <v>299</v>
      </c>
      <c r="C27" s="291">
        <v>0</v>
      </c>
    </row>
    <row r="28" spans="1:3" s="289" customFormat="1" x14ac:dyDescent="0.2">
      <c r="A28" s="281">
        <v>23</v>
      </c>
      <c r="B28" s="297" t="s">
        <v>300</v>
      </c>
      <c r="C28" s="288">
        <f>C6-C12</f>
        <v>116131509.71000022</v>
      </c>
    </row>
    <row r="29" spans="1:3" s="289" customFormat="1" x14ac:dyDescent="0.2">
      <c r="A29" s="298"/>
      <c r="B29" s="299"/>
      <c r="C29" s="291"/>
    </row>
    <row r="30" spans="1:3" s="289" customFormat="1" x14ac:dyDescent="0.2">
      <c r="A30" s="298">
        <v>24</v>
      </c>
      <c r="B30" s="297" t="s">
        <v>301</v>
      </c>
      <c r="C30" s="288">
        <f>C31+C34</f>
        <v>0</v>
      </c>
    </row>
    <row r="31" spans="1:3" s="289" customFormat="1" x14ac:dyDescent="0.2">
      <c r="A31" s="298">
        <v>25</v>
      </c>
      <c r="B31" s="286" t="s">
        <v>302</v>
      </c>
      <c r="C31" s="300">
        <f>C32+C33</f>
        <v>0</v>
      </c>
    </row>
    <row r="32" spans="1:3" s="289" customFormat="1" x14ac:dyDescent="0.2">
      <c r="A32" s="298">
        <v>26</v>
      </c>
      <c r="B32" s="301" t="s">
        <v>303</v>
      </c>
      <c r="C32" s="291">
        <v>0</v>
      </c>
    </row>
    <row r="33" spans="1:3" s="289" customFormat="1" x14ac:dyDescent="0.2">
      <c r="A33" s="298">
        <v>27</v>
      </c>
      <c r="B33" s="301" t="s">
        <v>304</v>
      </c>
      <c r="C33" s="291">
        <v>0</v>
      </c>
    </row>
    <row r="34" spans="1:3" s="289" customFormat="1" x14ac:dyDescent="0.2">
      <c r="A34" s="298">
        <v>28</v>
      </c>
      <c r="B34" s="286" t="s">
        <v>305</v>
      </c>
      <c r="C34" s="291">
        <v>0</v>
      </c>
    </row>
    <row r="35" spans="1:3" s="289" customFormat="1" x14ac:dyDescent="0.2">
      <c r="A35" s="298">
        <v>29</v>
      </c>
      <c r="B35" s="297" t="s">
        <v>306</v>
      </c>
      <c r="C35" s="288">
        <f>SUM(C36:C40)</f>
        <v>0</v>
      </c>
    </row>
    <row r="36" spans="1:3" s="289" customFormat="1" x14ac:dyDescent="0.2">
      <c r="A36" s="298">
        <v>30</v>
      </c>
      <c r="B36" s="292" t="s">
        <v>307</v>
      </c>
      <c r="C36" s="291">
        <v>0</v>
      </c>
    </row>
    <row r="37" spans="1:3" s="289" customFormat="1" x14ac:dyDescent="0.2">
      <c r="A37" s="298">
        <v>31</v>
      </c>
      <c r="B37" s="293" t="s">
        <v>308</v>
      </c>
      <c r="C37" s="291">
        <v>0</v>
      </c>
    </row>
    <row r="38" spans="1:3" s="289" customFormat="1" ht="25.5" x14ac:dyDescent="0.2">
      <c r="A38" s="298">
        <v>32</v>
      </c>
      <c r="B38" s="292" t="s">
        <v>309</v>
      </c>
      <c r="C38" s="291">
        <v>0</v>
      </c>
    </row>
    <row r="39" spans="1:3" s="289" customFormat="1" ht="25.5" x14ac:dyDescent="0.2">
      <c r="A39" s="298">
        <v>33</v>
      </c>
      <c r="B39" s="292" t="s">
        <v>296</v>
      </c>
      <c r="C39" s="291">
        <v>0</v>
      </c>
    </row>
    <row r="40" spans="1:3" s="289" customFormat="1" x14ac:dyDescent="0.2">
      <c r="A40" s="298">
        <v>34</v>
      </c>
      <c r="B40" s="296" t="s">
        <v>310</v>
      </c>
      <c r="C40" s="291">
        <v>0</v>
      </c>
    </row>
    <row r="41" spans="1:3" s="289" customFormat="1" x14ac:dyDescent="0.2">
      <c r="A41" s="298">
        <v>35</v>
      </c>
      <c r="B41" s="297" t="s">
        <v>311</v>
      </c>
      <c r="C41" s="288">
        <f>C30-C35</f>
        <v>0</v>
      </c>
    </row>
    <row r="42" spans="1:3" s="289" customFormat="1" x14ac:dyDescent="0.2">
      <c r="A42" s="298"/>
      <c r="B42" s="299"/>
      <c r="C42" s="291"/>
    </row>
    <row r="43" spans="1:3" s="289" customFormat="1" x14ac:dyDescent="0.2">
      <c r="A43" s="298">
        <v>36</v>
      </c>
      <c r="B43" s="302" t="s">
        <v>312</v>
      </c>
      <c r="C43" s="288">
        <f>SUM(C44:C46)</f>
        <v>56857051.033681221</v>
      </c>
    </row>
    <row r="44" spans="1:3" s="289" customFormat="1" x14ac:dyDescent="0.2">
      <c r="A44" s="298">
        <v>37</v>
      </c>
      <c r="B44" s="286" t="s">
        <v>313</v>
      </c>
      <c r="C44" s="291">
        <v>46886617.399999999</v>
      </c>
    </row>
    <row r="45" spans="1:3" s="289" customFormat="1" x14ac:dyDescent="0.2">
      <c r="A45" s="298">
        <v>38</v>
      </c>
      <c r="B45" s="286" t="s">
        <v>314</v>
      </c>
      <c r="C45" s="291">
        <v>0</v>
      </c>
    </row>
    <row r="46" spans="1:3" s="289" customFormat="1" x14ac:dyDescent="0.2">
      <c r="A46" s="298">
        <v>39</v>
      </c>
      <c r="B46" s="286" t="s">
        <v>315</v>
      </c>
      <c r="C46" s="291">
        <v>9970433.6336812228</v>
      </c>
    </row>
    <row r="47" spans="1:3" s="289" customFormat="1" x14ac:dyDescent="0.2">
      <c r="A47" s="298">
        <v>40</v>
      </c>
      <c r="B47" s="302" t="s">
        <v>316</v>
      </c>
      <c r="C47" s="288">
        <f>SUM(C48:C51)</f>
        <v>0</v>
      </c>
    </row>
    <row r="48" spans="1:3" s="289" customFormat="1" x14ac:dyDescent="0.2">
      <c r="A48" s="298">
        <v>41</v>
      </c>
      <c r="B48" s="292" t="s">
        <v>317</v>
      </c>
      <c r="C48" s="291">
        <v>0</v>
      </c>
    </row>
    <row r="49" spans="1:3" s="289" customFormat="1" x14ac:dyDescent="0.2">
      <c r="A49" s="298">
        <v>42</v>
      </c>
      <c r="B49" s="293" t="s">
        <v>318</v>
      </c>
      <c r="C49" s="291">
        <v>0</v>
      </c>
    </row>
    <row r="50" spans="1:3" s="289" customFormat="1" x14ac:dyDescent="0.2">
      <c r="A50" s="298">
        <v>43</v>
      </c>
      <c r="B50" s="292" t="s">
        <v>319</v>
      </c>
      <c r="C50" s="291">
        <v>0</v>
      </c>
    </row>
    <row r="51" spans="1:3" s="289" customFormat="1" ht="25.5" x14ac:dyDescent="0.2">
      <c r="A51" s="298">
        <v>44</v>
      </c>
      <c r="B51" s="292" t="s">
        <v>296</v>
      </c>
      <c r="C51" s="291">
        <v>0</v>
      </c>
    </row>
    <row r="52" spans="1:3" s="289" customFormat="1" ht="13.5" thickBot="1" x14ac:dyDescent="0.25">
      <c r="A52" s="303">
        <v>45</v>
      </c>
      <c r="B52" s="304" t="s">
        <v>320</v>
      </c>
      <c r="C52" s="305">
        <f>C43-C47</f>
        <v>56857051.033681221</v>
      </c>
    </row>
    <row r="55" spans="1:3" x14ac:dyDescent="0.2">
      <c r="B55" s="78" t="s">
        <v>321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paperSize="9" scale="5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F22"/>
  <sheetViews>
    <sheetView zoomScaleNormal="100" workbookViewId="0">
      <selection activeCell="C12" sqref="C12"/>
    </sheetView>
  </sheetViews>
  <sheetFormatPr defaultColWidth="9.140625" defaultRowHeight="12.75" x14ac:dyDescent="0.2"/>
  <cols>
    <col min="1" max="1" width="9.42578125" style="19" bestFit="1" customWidth="1"/>
    <col min="2" max="2" width="59" style="19" customWidth="1"/>
    <col min="3" max="3" width="16.7109375" style="19" bestFit="1" customWidth="1"/>
    <col min="4" max="4" width="14.28515625" style="19" bestFit="1" customWidth="1"/>
    <col min="5" max="16384" width="9.140625" style="19"/>
  </cols>
  <sheetData>
    <row r="1" spans="1:4" ht="15" x14ac:dyDescent="0.3">
      <c r="A1" s="20" t="s">
        <v>30</v>
      </c>
      <c r="B1" s="21" t="str">
        <f>Info!C2</f>
        <v>Terabank</v>
      </c>
    </row>
    <row r="2" spans="1:4" s="217" customFormat="1" ht="15.75" customHeight="1" x14ac:dyDescent="0.3">
      <c r="A2" s="217" t="s">
        <v>31</v>
      </c>
      <c r="B2" s="22">
        <v>43830</v>
      </c>
    </row>
    <row r="3" spans="1:4" s="217" customFormat="1" ht="15.75" customHeight="1" x14ac:dyDescent="0.3"/>
    <row r="4" spans="1:4" ht="13.5" thickBot="1" x14ac:dyDescent="0.25">
      <c r="A4" s="17" t="s">
        <v>322</v>
      </c>
      <c r="B4" s="306" t="s">
        <v>22</v>
      </c>
    </row>
    <row r="5" spans="1:4" s="311" customFormat="1" ht="12.75" customHeight="1" x14ac:dyDescent="0.25">
      <c r="A5" s="307"/>
      <c r="B5" s="308" t="s">
        <v>323</v>
      </c>
      <c r="C5" s="309" t="s">
        <v>324</v>
      </c>
      <c r="D5" s="310" t="s">
        <v>325</v>
      </c>
    </row>
    <row r="6" spans="1:4" s="315" customFormat="1" x14ac:dyDescent="0.25">
      <c r="A6" s="312">
        <v>1</v>
      </c>
      <c r="B6" s="313" t="s">
        <v>326</v>
      </c>
      <c r="C6" s="313"/>
      <c r="D6" s="314"/>
    </row>
    <row r="7" spans="1:4" s="315" customFormat="1" x14ac:dyDescent="0.25">
      <c r="A7" s="316" t="s">
        <v>327</v>
      </c>
      <c r="B7" s="317" t="s">
        <v>328</v>
      </c>
      <c r="C7" s="318">
        <v>4.4999999999999998E-2</v>
      </c>
      <c r="D7" s="319">
        <f>C7*'5. RWA'!$C$13</f>
        <v>40441163.667896152</v>
      </c>
    </row>
    <row r="8" spans="1:4" s="315" customFormat="1" x14ac:dyDescent="0.25">
      <c r="A8" s="316" t="s">
        <v>329</v>
      </c>
      <c r="B8" s="317" t="s">
        <v>330</v>
      </c>
      <c r="C8" s="318">
        <v>0.06</v>
      </c>
      <c r="D8" s="319">
        <f>C8*'5. RWA'!$C$13</f>
        <v>53921551.557194866</v>
      </c>
    </row>
    <row r="9" spans="1:4" s="315" customFormat="1" x14ac:dyDescent="0.25">
      <c r="A9" s="316" t="s">
        <v>331</v>
      </c>
      <c r="B9" s="317" t="s">
        <v>332</v>
      </c>
      <c r="C9" s="318">
        <v>0.08</v>
      </c>
      <c r="D9" s="319">
        <f>C9*'5. RWA'!$C$13</f>
        <v>71895402.076259822</v>
      </c>
    </row>
    <row r="10" spans="1:4" s="315" customFormat="1" x14ac:dyDescent="0.25">
      <c r="A10" s="312" t="s">
        <v>333</v>
      </c>
      <c r="B10" s="313" t="s">
        <v>334</v>
      </c>
      <c r="C10" s="313"/>
      <c r="D10" s="320"/>
    </row>
    <row r="11" spans="1:4" s="323" customFormat="1" x14ac:dyDescent="0.25">
      <c r="A11" s="321" t="s">
        <v>335</v>
      </c>
      <c r="B11" s="322" t="s">
        <v>336</v>
      </c>
      <c r="C11" s="318">
        <v>2.5000000000000001E-2</v>
      </c>
      <c r="D11" s="319">
        <f>C11*'5. RWA'!$C$13</f>
        <v>22467313.148831196</v>
      </c>
    </row>
    <row r="12" spans="1:4" s="323" customFormat="1" x14ac:dyDescent="0.25">
      <c r="A12" s="321" t="s">
        <v>337</v>
      </c>
      <c r="B12" s="322" t="s">
        <v>338</v>
      </c>
      <c r="C12" s="318">
        <v>0</v>
      </c>
      <c r="D12" s="319">
        <f>C12*'5. RWA'!$C$13</f>
        <v>0</v>
      </c>
    </row>
    <row r="13" spans="1:4" s="323" customFormat="1" x14ac:dyDescent="0.25">
      <c r="A13" s="321" t="s">
        <v>339</v>
      </c>
      <c r="B13" s="322" t="s">
        <v>340</v>
      </c>
      <c r="C13" s="318">
        <v>0</v>
      </c>
      <c r="D13" s="319">
        <f>C13*'5. RWA'!$C$13</f>
        <v>0</v>
      </c>
    </row>
    <row r="14" spans="1:4" s="323" customFormat="1" x14ac:dyDescent="0.25">
      <c r="A14" s="312" t="s">
        <v>341</v>
      </c>
      <c r="B14" s="313" t="s">
        <v>342</v>
      </c>
      <c r="C14" s="324"/>
      <c r="D14" s="320"/>
    </row>
    <row r="15" spans="1:4" s="323" customFormat="1" x14ac:dyDescent="0.25">
      <c r="A15" s="321">
        <v>3.1</v>
      </c>
      <c r="B15" s="322" t="s">
        <v>343</v>
      </c>
      <c r="C15" s="318">
        <v>2.2589522418149207E-2</v>
      </c>
      <c r="D15" s="319">
        <f>C15*'5. RWA'!$C$13</f>
        <v>20301034.96204403</v>
      </c>
    </row>
    <row r="16" spans="1:4" s="323" customFormat="1" x14ac:dyDescent="0.25">
      <c r="A16" s="321">
        <v>3.2</v>
      </c>
      <c r="B16" s="322" t="s">
        <v>344</v>
      </c>
      <c r="C16" s="318">
        <v>3.0220815208720331E-2</v>
      </c>
      <c r="D16" s="319">
        <f>C16*'5. RWA'!$C$13</f>
        <v>27159220.756291199</v>
      </c>
    </row>
    <row r="17" spans="1:6" s="315" customFormat="1" x14ac:dyDescent="0.25">
      <c r="A17" s="321">
        <v>3.3</v>
      </c>
      <c r="B17" s="322" t="s">
        <v>345</v>
      </c>
      <c r="C17" s="325">
        <v>6.7406188813452977E-2</v>
      </c>
      <c r="D17" s="319">
        <f>C17*'5. RWA'!$C$13</f>
        <v>60577438.089643613</v>
      </c>
    </row>
    <row r="18" spans="1:6" s="311" customFormat="1" ht="12.75" customHeight="1" x14ac:dyDescent="0.25">
      <c r="A18" s="326"/>
      <c r="B18" s="327" t="s">
        <v>346</v>
      </c>
      <c r="C18" s="328" t="s">
        <v>324</v>
      </c>
      <c r="D18" s="329" t="s">
        <v>325</v>
      </c>
    </row>
    <row r="19" spans="1:6" s="315" customFormat="1" x14ac:dyDescent="0.25">
      <c r="A19" s="330">
        <v>4</v>
      </c>
      <c r="B19" s="322" t="s">
        <v>347</v>
      </c>
      <c r="C19" s="331">
        <f>C7+C11+C12+C13+C15</f>
        <v>9.2589522418149217E-2</v>
      </c>
      <c r="D19" s="319">
        <f>C19*'5. RWA'!$C$13</f>
        <v>83209511.778771386</v>
      </c>
    </row>
    <row r="20" spans="1:6" s="315" customFormat="1" x14ac:dyDescent="0.25">
      <c r="A20" s="330">
        <v>5</v>
      </c>
      <c r="B20" s="322" t="s">
        <v>38</v>
      </c>
      <c r="C20" s="331">
        <f>C8+C11+C12+C13+C16</f>
        <v>0.11522081520872032</v>
      </c>
      <c r="D20" s="319">
        <f>C20*'5. RWA'!$C$13</f>
        <v>103548085.46231726</v>
      </c>
    </row>
    <row r="21" spans="1:6" s="315" customFormat="1" ht="13.5" thickBot="1" x14ac:dyDescent="0.3">
      <c r="A21" s="332" t="s">
        <v>348</v>
      </c>
      <c r="B21" s="333" t="s">
        <v>349</v>
      </c>
      <c r="C21" s="334">
        <f>C9+C11+C12+C13+C17</f>
        <v>0.17240618881345299</v>
      </c>
      <c r="D21" s="335">
        <f>C21*'5. RWA'!$C$13</f>
        <v>154940153.31473464</v>
      </c>
    </row>
    <row r="22" spans="1:6" x14ac:dyDescent="0.2">
      <c r="F22" s="17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scale="8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F39"/>
  <sheetViews>
    <sheetView zoomScaleNormal="100" workbookViewId="0">
      <pane xSplit="1" ySplit="5" topLeftCell="B6" activePane="bottomRight" state="frozen"/>
      <selection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4.25" x14ac:dyDescent="0.2"/>
  <cols>
    <col min="1" max="1" width="10.7109375" style="78" customWidth="1"/>
    <col min="2" max="2" width="91.85546875" style="78" customWidth="1"/>
    <col min="3" max="3" width="53.140625" style="78" customWidth="1"/>
    <col min="4" max="4" width="32.28515625" style="78" customWidth="1"/>
    <col min="5" max="5" width="9.42578125" style="79" customWidth="1"/>
    <col min="6" max="16384" width="9.140625" style="79"/>
  </cols>
  <sheetData>
    <row r="1" spans="1:6" x14ac:dyDescent="0.2">
      <c r="A1" s="77" t="s">
        <v>30</v>
      </c>
      <c r="B1" s="21" t="str">
        <f>Info!C2</f>
        <v>Terabank</v>
      </c>
      <c r="E1" s="78"/>
      <c r="F1" s="78"/>
    </row>
    <row r="2" spans="1:6" s="251" customFormat="1" ht="15.75" customHeight="1" x14ac:dyDescent="0.2">
      <c r="A2" s="77" t="s">
        <v>31</v>
      </c>
      <c r="B2" s="22">
        <v>43830</v>
      </c>
    </row>
    <row r="3" spans="1:6" s="251" customFormat="1" ht="15.75" customHeight="1" x14ac:dyDescent="0.2">
      <c r="A3" s="336"/>
    </row>
    <row r="4" spans="1:6" s="251" customFormat="1" ht="15.75" customHeight="1" thickBot="1" x14ac:dyDescent="0.25">
      <c r="A4" s="251" t="s">
        <v>350</v>
      </c>
      <c r="B4" s="337" t="s">
        <v>351</v>
      </c>
      <c r="D4" s="338" t="s">
        <v>67</v>
      </c>
    </row>
    <row r="5" spans="1:6" ht="25.5" x14ac:dyDescent="0.2">
      <c r="A5" s="339" t="s">
        <v>34</v>
      </c>
      <c r="B5" s="340" t="s">
        <v>168</v>
      </c>
      <c r="C5" s="341" t="s">
        <v>260</v>
      </c>
      <c r="D5" s="342" t="s">
        <v>352</v>
      </c>
    </row>
    <row r="6" spans="1:6" x14ac:dyDescent="0.2">
      <c r="A6" s="343">
        <v>1</v>
      </c>
      <c r="B6" s="344" t="s">
        <v>74</v>
      </c>
      <c r="C6" s="345">
        <v>32712927.089999996</v>
      </c>
      <c r="D6" s="346"/>
      <c r="E6" s="347"/>
    </row>
    <row r="7" spans="1:6" x14ac:dyDescent="0.2">
      <c r="A7" s="343">
        <v>2</v>
      </c>
      <c r="B7" s="348" t="s">
        <v>75</v>
      </c>
      <c r="C7" s="349">
        <v>131993352.37</v>
      </c>
      <c r="D7" s="350"/>
      <c r="E7" s="347"/>
    </row>
    <row r="8" spans="1:6" x14ac:dyDescent="0.2">
      <c r="A8" s="343">
        <v>3</v>
      </c>
      <c r="B8" s="348" t="s">
        <v>76</v>
      </c>
      <c r="C8" s="349">
        <v>12326783.220000001</v>
      </c>
      <c r="D8" s="350"/>
      <c r="E8" s="347"/>
    </row>
    <row r="9" spans="1:6" x14ac:dyDescent="0.2">
      <c r="A9" s="343">
        <v>4</v>
      </c>
      <c r="B9" s="348" t="s">
        <v>77</v>
      </c>
      <c r="C9" s="349">
        <v>0</v>
      </c>
      <c r="D9" s="350"/>
      <c r="E9" s="347"/>
    </row>
    <row r="10" spans="1:6" x14ac:dyDescent="0.2">
      <c r="A10" s="343">
        <v>5</v>
      </c>
      <c r="B10" s="348" t="s">
        <v>78</v>
      </c>
      <c r="C10" s="349">
        <v>57634350.819999993</v>
      </c>
      <c r="D10" s="350"/>
      <c r="E10" s="347"/>
    </row>
    <row r="11" spans="1:6" x14ac:dyDescent="0.2">
      <c r="A11" s="343">
        <v>6.1</v>
      </c>
      <c r="B11" s="351" t="s">
        <v>79</v>
      </c>
      <c r="C11" s="352">
        <v>772141301.9799974</v>
      </c>
      <c r="D11" s="350"/>
      <c r="E11" s="353"/>
    </row>
    <row r="12" spans="1:6" x14ac:dyDescent="0.2">
      <c r="A12" s="343">
        <v>6.2</v>
      </c>
      <c r="B12" s="354" t="s">
        <v>80</v>
      </c>
      <c r="C12" s="352">
        <v>-37695395.810000189</v>
      </c>
      <c r="D12" s="350"/>
      <c r="E12" s="353"/>
    </row>
    <row r="13" spans="1:6" x14ac:dyDescent="0.2">
      <c r="A13" s="343">
        <v>6</v>
      </c>
      <c r="B13" s="348" t="s">
        <v>81</v>
      </c>
      <c r="C13" s="355">
        <f>C11+C12</f>
        <v>734445906.16999722</v>
      </c>
      <c r="D13" s="350"/>
      <c r="E13" s="347"/>
    </row>
    <row r="14" spans="1:6" x14ac:dyDescent="0.2">
      <c r="A14" s="343">
        <v>7</v>
      </c>
      <c r="B14" s="348" t="s">
        <v>82</v>
      </c>
      <c r="C14" s="349">
        <v>6150146.2400000002</v>
      </c>
      <c r="D14" s="350"/>
      <c r="E14" s="347"/>
    </row>
    <row r="15" spans="1:6" x14ac:dyDescent="0.2">
      <c r="A15" s="343">
        <v>8</v>
      </c>
      <c r="B15" s="356" t="s">
        <v>83</v>
      </c>
      <c r="C15" s="349">
        <v>2226545.7700000014</v>
      </c>
      <c r="D15" s="350"/>
      <c r="E15" s="347"/>
    </row>
    <row r="16" spans="1:6" x14ac:dyDescent="0.2">
      <c r="A16" s="343">
        <v>9</v>
      </c>
      <c r="B16" s="348" t="s">
        <v>84</v>
      </c>
      <c r="C16" s="349">
        <v>0</v>
      </c>
      <c r="D16" s="350"/>
      <c r="E16" s="347"/>
    </row>
    <row r="17" spans="1:5" x14ac:dyDescent="0.2">
      <c r="A17" s="343">
        <v>10</v>
      </c>
      <c r="B17" s="348" t="s">
        <v>85</v>
      </c>
      <c r="C17" s="349">
        <v>46518526.329999954</v>
      </c>
      <c r="D17" s="350"/>
      <c r="E17" s="347"/>
    </row>
    <row r="18" spans="1:5" x14ac:dyDescent="0.2">
      <c r="A18" s="343">
        <v>10.1</v>
      </c>
      <c r="B18" s="357" t="s">
        <v>353</v>
      </c>
      <c r="C18" s="349">
        <v>23194077</v>
      </c>
      <c r="D18" s="358" t="s">
        <v>354</v>
      </c>
      <c r="E18" s="347"/>
    </row>
    <row r="19" spans="1:5" x14ac:dyDescent="0.2">
      <c r="A19" s="343">
        <v>11</v>
      </c>
      <c r="B19" s="359" t="s">
        <v>86</v>
      </c>
      <c r="C19" s="360">
        <v>7634208.3880000003</v>
      </c>
      <c r="D19" s="361"/>
      <c r="E19" s="347"/>
    </row>
    <row r="20" spans="1:5" ht="15" x14ac:dyDescent="0.25">
      <c r="A20" s="343">
        <v>12</v>
      </c>
      <c r="B20" s="362" t="s">
        <v>87</v>
      </c>
      <c r="C20" s="363">
        <f>SUM(C6:C10,C13:C16,C17,C19)</f>
        <v>1031642746.3979971</v>
      </c>
      <c r="D20" s="364"/>
      <c r="E20" s="365"/>
    </row>
    <row r="21" spans="1:5" x14ac:dyDescent="0.2">
      <c r="A21" s="343">
        <v>13</v>
      </c>
      <c r="B21" s="348" t="s">
        <v>89</v>
      </c>
      <c r="C21" s="366">
        <v>5521664.1599999992</v>
      </c>
      <c r="D21" s="367"/>
      <c r="E21" s="347"/>
    </row>
    <row r="22" spans="1:5" x14ac:dyDescent="0.2">
      <c r="A22" s="343">
        <v>14</v>
      </c>
      <c r="B22" s="348" t="s">
        <v>90</v>
      </c>
      <c r="C22" s="349">
        <v>207345161.70999953</v>
      </c>
      <c r="D22" s="350"/>
      <c r="E22" s="347"/>
    </row>
    <row r="23" spans="1:5" x14ac:dyDescent="0.2">
      <c r="A23" s="343">
        <v>15</v>
      </c>
      <c r="B23" s="348" t="s">
        <v>91</v>
      </c>
      <c r="C23" s="349">
        <v>151287165.26000017</v>
      </c>
      <c r="D23" s="350"/>
      <c r="E23" s="347"/>
    </row>
    <row r="24" spans="1:5" x14ac:dyDescent="0.2">
      <c r="A24" s="343">
        <v>16</v>
      </c>
      <c r="B24" s="348" t="s">
        <v>92</v>
      </c>
      <c r="C24" s="349">
        <v>342784695.81999993</v>
      </c>
      <c r="D24" s="350"/>
      <c r="E24" s="347"/>
    </row>
    <row r="25" spans="1:5" x14ac:dyDescent="0.2">
      <c r="A25" s="343">
        <v>17</v>
      </c>
      <c r="B25" s="348" t="s">
        <v>93</v>
      </c>
      <c r="C25" s="349">
        <v>0</v>
      </c>
      <c r="D25" s="350"/>
      <c r="E25" s="347"/>
    </row>
    <row r="26" spans="1:5" x14ac:dyDescent="0.2">
      <c r="A26" s="343">
        <v>18</v>
      </c>
      <c r="B26" s="348" t="s">
        <v>94</v>
      </c>
      <c r="C26" s="349">
        <v>104480920</v>
      </c>
      <c r="D26" s="350"/>
      <c r="E26" s="347"/>
    </row>
    <row r="27" spans="1:5" x14ac:dyDescent="0.2">
      <c r="A27" s="343">
        <v>19</v>
      </c>
      <c r="B27" s="348" t="s">
        <v>95</v>
      </c>
      <c r="C27" s="349">
        <v>4780318.33</v>
      </c>
      <c r="D27" s="350"/>
      <c r="E27" s="347"/>
    </row>
    <row r="28" spans="1:5" x14ac:dyDescent="0.2">
      <c r="A28" s="343">
        <v>20</v>
      </c>
      <c r="B28" s="348" t="s">
        <v>96</v>
      </c>
      <c r="C28" s="349">
        <v>23207561.720000003</v>
      </c>
      <c r="D28" s="350"/>
      <c r="E28" s="347"/>
    </row>
    <row r="29" spans="1:5" x14ac:dyDescent="0.2">
      <c r="A29" s="343">
        <v>21</v>
      </c>
      <c r="B29" s="359" t="s">
        <v>97</v>
      </c>
      <c r="C29" s="349">
        <v>52909671.799999997</v>
      </c>
      <c r="D29" s="350"/>
      <c r="E29" s="347"/>
    </row>
    <row r="30" spans="1:5" x14ac:dyDescent="0.2">
      <c r="A30" s="343">
        <v>21.1</v>
      </c>
      <c r="B30" s="368" t="s">
        <v>355</v>
      </c>
      <c r="C30" s="349">
        <v>46886617.399999999</v>
      </c>
      <c r="D30" s="350"/>
      <c r="E30" s="347"/>
    </row>
    <row r="31" spans="1:5" ht="15" x14ac:dyDescent="0.25">
      <c r="A31" s="343">
        <v>22</v>
      </c>
      <c r="B31" s="362" t="s">
        <v>98</v>
      </c>
      <c r="C31" s="363">
        <f>SUM(C21:C29)</f>
        <v>892317158.79999959</v>
      </c>
      <c r="D31" s="364"/>
      <c r="E31" s="365"/>
    </row>
    <row r="32" spans="1:5" x14ac:dyDescent="0.2">
      <c r="A32" s="343">
        <v>23</v>
      </c>
      <c r="B32" s="359" t="s">
        <v>100</v>
      </c>
      <c r="C32" s="349">
        <v>121372000</v>
      </c>
      <c r="D32" s="350"/>
      <c r="E32" s="347"/>
    </row>
    <row r="33" spans="1:5" x14ac:dyDescent="0.2">
      <c r="A33" s="343">
        <v>24</v>
      </c>
      <c r="B33" s="359" t="s">
        <v>101</v>
      </c>
      <c r="C33" s="349">
        <v>0</v>
      </c>
      <c r="D33" s="350"/>
      <c r="E33" s="347"/>
    </row>
    <row r="34" spans="1:5" x14ac:dyDescent="0.2">
      <c r="A34" s="343">
        <v>25</v>
      </c>
      <c r="B34" s="359" t="s">
        <v>102</v>
      </c>
      <c r="C34" s="349">
        <v>0</v>
      </c>
      <c r="D34" s="350"/>
      <c r="E34" s="347"/>
    </row>
    <row r="35" spans="1:5" x14ac:dyDescent="0.2">
      <c r="A35" s="343">
        <v>26</v>
      </c>
      <c r="B35" s="359" t="s">
        <v>103</v>
      </c>
      <c r="C35" s="349">
        <v>0</v>
      </c>
      <c r="D35" s="350"/>
      <c r="E35" s="347"/>
    </row>
    <row r="36" spans="1:5" x14ac:dyDescent="0.2">
      <c r="A36" s="343">
        <v>27</v>
      </c>
      <c r="B36" s="359" t="s">
        <v>104</v>
      </c>
      <c r="C36" s="349">
        <v>0</v>
      </c>
      <c r="D36" s="350"/>
      <c r="E36" s="347"/>
    </row>
    <row r="37" spans="1:5" x14ac:dyDescent="0.2">
      <c r="A37" s="343">
        <v>28</v>
      </c>
      <c r="B37" s="359" t="s">
        <v>105</v>
      </c>
      <c r="C37" s="349">
        <v>17953586.709999993</v>
      </c>
      <c r="D37" s="350"/>
      <c r="E37" s="347"/>
    </row>
    <row r="38" spans="1:5" x14ac:dyDescent="0.2">
      <c r="A38" s="343">
        <v>29</v>
      </c>
      <c r="B38" s="359" t="s">
        <v>106</v>
      </c>
      <c r="C38" s="349">
        <v>0</v>
      </c>
      <c r="D38" s="350"/>
      <c r="E38" s="347"/>
    </row>
    <row r="39" spans="1:5" ht="15.75" thickBot="1" x14ac:dyDescent="0.3">
      <c r="A39" s="369">
        <v>30</v>
      </c>
      <c r="B39" s="370" t="s">
        <v>107</v>
      </c>
      <c r="C39" s="371">
        <f>SUM(C32:C38)</f>
        <v>139325586.70999998</v>
      </c>
      <c r="D39" s="372"/>
      <c r="E39" s="365"/>
    </row>
  </sheetData>
  <pageMargins left="0.7" right="0.7" top="0.75" bottom="0.75" header="0.3" footer="0.3"/>
  <pageSetup paperSize="9" scale="4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S25"/>
  <sheetViews>
    <sheetView zoomScale="85" zoomScaleNormal="85" workbookViewId="0">
      <pane xSplit="1" ySplit="4" topLeftCell="C5" activePane="bottomRight" state="frozen"/>
      <selection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 x14ac:dyDescent="0.2"/>
  <cols>
    <col min="1" max="1" width="10.5703125" style="19" bestFit="1" customWidth="1"/>
    <col min="2" max="2" width="105.140625" style="19" bestFit="1" customWidth="1"/>
    <col min="3" max="3" width="16.28515625" style="19" bestFit="1" customWidth="1"/>
    <col min="4" max="4" width="13.42578125" style="19" bestFit="1" customWidth="1"/>
    <col min="5" max="5" width="16.140625" style="19" bestFit="1" customWidth="1"/>
    <col min="6" max="6" width="13.42578125" style="19" bestFit="1" customWidth="1"/>
    <col min="7" max="7" width="12.28515625" style="19" customWidth="1"/>
    <col min="8" max="8" width="13.42578125" style="19" bestFit="1" customWidth="1"/>
    <col min="9" max="9" width="15.5703125" style="19" bestFit="1" customWidth="1"/>
    <col min="10" max="10" width="13.42578125" style="19" bestFit="1" customWidth="1"/>
    <col min="11" max="11" width="17" style="19" bestFit="1" customWidth="1"/>
    <col min="12" max="12" width="14.7109375" style="19" bestFit="1" customWidth="1"/>
    <col min="13" max="13" width="17.28515625" style="19" bestFit="1" customWidth="1"/>
    <col min="14" max="14" width="16.28515625" style="19" bestFit="1" customWidth="1"/>
    <col min="15" max="15" width="15.140625" style="19" bestFit="1" customWidth="1"/>
    <col min="16" max="16" width="13.42578125" style="19" bestFit="1" customWidth="1"/>
    <col min="17" max="17" width="9.5703125" style="19" bestFit="1" customWidth="1"/>
    <col min="18" max="18" width="13.42578125" style="19" bestFit="1" customWidth="1"/>
    <col min="19" max="19" width="33.140625" style="19" bestFit="1" customWidth="1"/>
    <col min="20" max="16384" width="9.140625" style="132"/>
  </cols>
  <sheetData>
    <row r="1" spans="1:19" x14ac:dyDescent="0.2">
      <c r="A1" s="19" t="s">
        <v>30</v>
      </c>
      <c r="B1" s="21" t="str">
        <f>Info!C2</f>
        <v>Terabank</v>
      </c>
    </row>
    <row r="2" spans="1:19" x14ac:dyDescent="0.2">
      <c r="A2" s="19" t="s">
        <v>31</v>
      </c>
      <c r="B2" s="22">
        <v>43830</v>
      </c>
    </row>
    <row r="4" spans="1:19" ht="26.25" thickBot="1" x14ac:dyDescent="0.25">
      <c r="A4" s="373" t="s">
        <v>356</v>
      </c>
      <c r="B4" s="374" t="s">
        <v>357</v>
      </c>
    </row>
    <row r="5" spans="1:19" x14ac:dyDescent="0.2">
      <c r="A5" s="375"/>
      <c r="B5" s="376"/>
      <c r="C5" s="377" t="s">
        <v>256</v>
      </c>
      <c r="D5" s="377" t="s">
        <v>257</v>
      </c>
      <c r="E5" s="377" t="s">
        <v>258</v>
      </c>
      <c r="F5" s="377" t="s">
        <v>358</v>
      </c>
      <c r="G5" s="377" t="s">
        <v>359</v>
      </c>
      <c r="H5" s="377" t="s">
        <v>360</v>
      </c>
      <c r="I5" s="377" t="s">
        <v>361</v>
      </c>
      <c r="J5" s="377" t="s">
        <v>362</v>
      </c>
      <c r="K5" s="377" t="s">
        <v>363</v>
      </c>
      <c r="L5" s="377" t="s">
        <v>364</v>
      </c>
      <c r="M5" s="377" t="s">
        <v>365</v>
      </c>
      <c r="N5" s="377" t="s">
        <v>366</v>
      </c>
      <c r="O5" s="377" t="s">
        <v>367</v>
      </c>
      <c r="P5" s="377" t="s">
        <v>368</v>
      </c>
      <c r="Q5" s="377" t="s">
        <v>369</v>
      </c>
      <c r="R5" s="378" t="s">
        <v>370</v>
      </c>
      <c r="S5" s="379" t="s">
        <v>371</v>
      </c>
    </row>
    <row r="6" spans="1:19" ht="46.5" customHeight="1" x14ac:dyDescent="0.2">
      <c r="A6" s="380"/>
      <c r="B6" s="564" t="s">
        <v>372</v>
      </c>
      <c r="C6" s="560">
        <v>0</v>
      </c>
      <c r="D6" s="561"/>
      <c r="E6" s="560">
        <v>0.2</v>
      </c>
      <c r="F6" s="561"/>
      <c r="G6" s="560">
        <v>0.35</v>
      </c>
      <c r="H6" s="561"/>
      <c r="I6" s="560">
        <v>0.5</v>
      </c>
      <c r="J6" s="561"/>
      <c r="K6" s="560">
        <v>0.75</v>
      </c>
      <c r="L6" s="561"/>
      <c r="M6" s="560">
        <v>1</v>
      </c>
      <c r="N6" s="561"/>
      <c r="O6" s="560">
        <v>1.5</v>
      </c>
      <c r="P6" s="561"/>
      <c r="Q6" s="560">
        <v>2.5</v>
      </c>
      <c r="R6" s="561"/>
      <c r="S6" s="562" t="s">
        <v>373</v>
      </c>
    </row>
    <row r="7" spans="1:19" ht="51" x14ac:dyDescent="0.2">
      <c r="A7" s="380"/>
      <c r="B7" s="565"/>
      <c r="C7" s="381" t="s">
        <v>374</v>
      </c>
      <c r="D7" s="381" t="s">
        <v>375</v>
      </c>
      <c r="E7" s="381" t="s">
        <v>374</v>
      </c>
      <c r="F7" s="381" t="s">
        <v>375</v>
      </c>
      <c r="G7" s="381" t="s">
        <v>374</v>
      </c>
      <c r="H7" s="381" t="s">
        <v>375</v>
      </c>
      <c r="I7" s="381" t="s">
        <v>374</v>
      </c>
      <c r="J7" s="381" t="s">
        <v>375</v>
      </c>
      <c r="K7" s="381" t="s">
        <v>374</v>
      </c>
      <c r="L7" s="381" t="s">
        <v>375</v>
      </c>
      <c r="M7" s="381" t="s">
        <v>374</v>
      </c>
      <c r="N7" s="381" t="s">
        <v>375</v>
      </c>
      <c r="O7" s="381" t="s">
        <v>374</v>
      </c>
      <c r="P7" s="381" t="s">
        <v>375</v>
      </c>
      <c r="Q7" s="381" t="s">
        <v>374</v>
      </c>
      <c r="R7" s="381" t="s">
        <v>375</v>
      </c>
      <c r="S7" s="563"/>
    </row>
    <row r="8" spans="1:19" s="387" customFormat="1" x14ac:dyDescent="0.2">
      <c r="A8" s="382">
        <v>1</v>
      </c>
      <c r="B8" s="383" t="s">
        <v>376</v>
      </c>
      <c r="C8" s="384">
        <v>78544993.239999965</v>
      </c>
      <c r="D8" s="384">
        <v>0</v>
      </c>
      <c r="E8" s="384">
        <v>0</v>
      </c>
      <c r="F8" s="385">
        <v>0</v>
      </c>
      <c r="G8" s="384">
        <v>0</v>
      </c>
      <c r="H8" s="384">
        <v>0</v>
      </c>
      <c r="I8" s="384">
        <v>0</v>
      </c>
      <c r="J8" s="384">
        <v>0</v>
      </c>
      <c r="K8" s="384">
        <v>0</v>
      </c>
      <c r="L8" s="384">
        <v>0</v>
      </c>
      <c r="M8" s="384">
        <v>115604905.15000001</v>
      </c>
      <c r="N8" s="384">
        <v>0</v>
      </c>
      <c r="O8" s="384">
        <v>0</v>
      </c>
      <c r="P8" s="384">
        <v>0</v>
      </c>
      <c r="Q8" s="384">
        <v>0</v>
      </c>
      <c r="R8" s="385">
        <v>0</v>
      </c>
      <c r="S8" s="386">
        <f>$C$6*SUM(C8:D8)+$E$6*SUM(E8:F8)+$G$6*SUM(G8:H8)+$I$6*SUM(I8:J8)+$K$6*SUM(K8:L8)+$M$6*SUM(M8:N8)+$O$6*SUM(O8:P8)+$Q$6*SUM(Q8:R8)</f>
        <v>115604905.15000001</v>
      </c>
    </row>
    <row r="9" spans="1:19" s="387" customFormat="1" x14ac:dyDescent="0.2">
      <c r="A9" s="382">
        <v>2</v>
      </c>
      <c r="B9" s="383" t="s">
        <v>377</v>
      </c>
      <c r="C9" s="384">
        <v>0</v>
      </c>
      <c r="D9" s="384">
        <v>0</v>
      </c>
      <c r="E9" s="384">
        <v>0</v>
      </c>
      <c r="F9" s="384">
        <v>0</v>
      </c>
      <c r="G9" s="384">
        <v>0</v>
      </c>
      <c r="H9" s="384">
        <v>0</v>
      </c>
      <c r="I9" s="384">
        <v>0</v>
      </c>
      <c r="J9" s="384">
        <v>0</v>
      </c>
      <c r="K9" s="384">
        <v>0</v>
      </c>
      <c r="L9" s="384">
        <v>0</v>
      </c>
      <c r="M9" s="384">
        <v>0</v>
      </c>
      <c r="N9" s="384">
        <v>0</v>
      </c>
      <c r="O9" s="384">
        <v>0</v>
      </c>
      <c r="P9" s="384">
        <v>0</v>
      </c>
      <c r="Q9" s="384">
        <v>0</v>
      </c>
      <c r="R9" s="385">
        <v>0</v>
      </c>
      <c r="S9" s="386">
        <f t="shared" ref="S9:S21" si="0">$C$6*SUM(C9:D9)+$E$6*SUM(E9:F9)+$G$6*SUM(G9:H9)+$I$6*SUM(I9:J9)+$K$6*SUM(K9:L9)+$M$6*SUM(M9:N9)+$O$6*SUM(O9:P9)+$Q$6*SUM(Q9:R9)</f>
        <v>0</v>
      </c>
    </row>
    <row r="10" spans="1:19" s="387" customFormat="1" x14ac:dyDescent="0.2">
      <c r="A10" s="382">
        <v>3</v>
      </c>
      <c r="B10" s="383" t="s">
        <v>378</v>
      </c>
      <c r="C10" s="384">
        <v>0</v>
      </c>
      <c r="D10" s="384">
        <v>0</v>
      </c>
      <c r="E10" s="384">
        <v>0</v>
      </c>
      <c r="F10" s="384">
        <v>0</v>
      </c>
      <c r="G10" s="384">
        <v>0</v>
      </c>
      <c r="H10" s="384">
        <v>0</v>
      </c>
      <c r="I10" s="384">
        <v>0</v>
      </c>
      <c r="J10" s="384">
        <v>0</v>
      </c>
      <c r="K10" s="384">
        <v>0</v>
      </c>
      <c r="L10" s="384">
        <v>0</v>
      </c>
      <c r="M10" s="384">
        <v>0</v>
      </c>
      <c r="N10" s="384">
        <v>0</v>
      </c>
      <c r="O10" s="384">
        <v>0</v>
      </c>
      <c r="P10" s="384">
        <v>0</v>
      </c>
      <c r="Q10" s="384">
        <v>0</v>
      </c>
      <c r="R10" s="385">
        <v>0</v>
      </c>
      <c r="S10" s="386">
        <f t="shared" si="0"/>
        <v>0</v>
      </c>
    </row>
    <row r="11" spans="1:19" s="387" customFormat="1" x14ac:dyDescent="0.2">
      <c r="A11" s="382">
        <v>4</v>
      </c>
      <c r="B11" s="383" t="s">
        <v>379</v>
      </c>
      <c r="C11" s="384">
        <v>0</v>
      </c>
      <c r="D11" s="384">
        <v>0</v>
      </c>
      <c r="E11" s="384">
        <v>0</v>
      </c>
      <c r="F11" s="384">
        <v>0</v>
      </c>
      <c r="G11" s="384">
        <v>0</v>
      </c>
      <c r="H11" s="384">
        <v>0</v>
      </c>
      <c r="I11" s="384">
        <v>0</v>
      </c>
      <c r="J11" s="384">
        <v>0</v>
      </c>
      <c r="K11" s="384">
        <v>0</v>
      </c>
      <c r="L11" s="384">
        <v>0</v>
      </c>
      <c r="M11" s="384">
        <v>0</v>
      </c>
      <c r="N11" s="384">
        <v>0</v>
      </c>
      <c r="O11" s="384">
        <v>0</v>
      </c>
      <c r="P11" s="384">
        <v>0</v>
      </c>
      <c r="Q11" s="384">
        <v>0</v>
      </c>
      <c r="R11" s="385">
        <v>0</v>
      </c>
      <c r="S11" s="386">
        <f t="shared" si="0"/>
        <v>0</v>
      </c>
    </row>
    <row r="12" spans="1:19" s="387" customFormat="1" x14ac:dyDescent="0.2">
      <c r="A12" s="382">
        <v>5</v>
      </c>
      <c r="B12" s="383" t="s">
        <v>380</v>
      </c>
      <c r="C12" s="384">
        <v>0</v>
      </c>
      <c r="D12" s="384">
        <v>0</v>
      </c>
      <c r="E12" s="384">
        <v>0</v>
      </c>
      <c r="F12" s="384">
        <v>0</v>
      </c>
      <c r="G12" s="384">
        <v>0</v>
      </c>
      <c r="H12" s="384">
        <v>0</v>
      </c>
      <c r="I12" s="384">
        <v>0</v>
      </c>
      <c r="J12" s="384">
        <v>0</v>
      </c>
      <c r="K12" s="384">
        <v>0</v>
      </c>
      <c r="L12" s="384">
        <v>0</v>
      </c>
      <c r="M12" s="384">
        <v>0</v>
      </c>
      <c r="N12" s="384">
        <v>0</v>
      </c>
      <c r="O12" s="384">
        <v>0</v>
      </c>
      <c r="P12" s="384">
        <v>0</v>
      </c>
      <c r="Q12" s="384">
        <v>0</v>
      </c>
      <c r="R12" s="385">
        <v>0</v>
      </c>
      <c r="S12" s="386">
        <f t="shared" si="0"/>
        <v>0</v>
      </c>
    </row>
    <row r="13" spans="1:19" s="387" customFormat="1" x14ac:dyDescent="0.2">
      <c r="A13" s="382">
        <v>6</v>
      </c>
      <c r="B13" s="383" t="s">
        <v>381</v>
      </c>
      <c r="C13" s="384">
        <v>0</v>
      </c>
      <c r="D13" s="384">
        <v>0</v>
      </c>
      <c r="E13" s="384">
        <v>2599922.79</v>
      </c>
      <c r="F13" s="384">
        <v>0</v>
      </c>
      <c r="G13" s="384">
        <v>0</v>
      </c>
      <c r="H13" s="384">
        <v>0</v>
      </c>
      <c r="I13" s="384">
        <v>6916720.0099999998</v>
      </c>
      <c r="J13" s="384">
        <v>0</v>
      </c>
      <c r="K13" s="384">
        <v>0</v>
      </c>
      <c r="L13" s="384">
        <v>0</v>
      </c>
      <c r="M13" s="384">
        <v>2810140.42</v>
      </c>
      <c r="N13" s="384">
        <v>0</v>
      </c>
      <c r="O13" s="384">
        <v>0</v>
      </c>
      <c r="P13" s="384">
        <v>0</v>
      </c>
      <c r="Q13" s="384">
        <v>0</v>
      </c>
      <c r="R13" s="385">
        <v>0</v>
      </c>
      <c r="S13" s="386">
        <f t="shared" si="0"/>
        <v>6788484.983</v>
      </c>
    </row>
    <row r="14" spans="1:19" s="387" customFormat="1" x14ac:dyDescent="0.2">
      <c r="A14" s="382">
        <v>7</v>
      </c>
      <c r="B14" s="383" t="s">
        <v>382</v>
      </c>
      <c r="C14" s="384">
        <v>0</v>
      </c>
      <c r="D14" s="384">
        <v>0</v>
      </c>
      <c r="E14" s="384">
        <v>0</v>
      </c>
      <c r="F14" s="384">
        <v>0</v>
      </c>
      <c r="G14" s="384">
        <v>0</v>
      </c>
      <c r="H14" s="384">
        <v>0</v>
      </c>
      <c r="I14" s="384">
        <v>0</v>
      </c>
      <c r="J14" s="384">
        <v>0</v>
      </c>
      <c r="K14" s="384">
        <v>0</v>
      </c>
      <c r="L14" s="384">
        <v>0</v>
      </c>
      <c r="M14" s="384">
        <v>367979255.80999714</v>
      </c>
      <c r="N14" s="384">
        <v>24893181.676000006</v>
      </c>
      <c r="O14" s="384">
        <v>0</v>
      </c>
      <c r="P14" s="384">
        <v>0</v>
      </c>
      <c r="Q14" s="384">
        <v>0</v>
      </c>
      <c r="R14" s="385">
        <v>0</v>
      </c>
      <c r="S14" s="386">
        <f t="shared" si="0"/>
        <v>392872437.48599714</v>
      </c>
    </row>
    <row r="15" spans="1:19" s="387" customFormat="1" x14ac:dyDescent="0.2">
      <c r="A15" s="382">
        <v>8</v>
      </c>
      <c r="B15" s="383" t="s">
        <v>383</v>
      </c>
      <c r="C15" s="384">
        <v>0</v>
      </c>
      <c r="D15" s="384">
        <v>0</v>
      </c>
      <c r="E15" s="384">
        <v>0</v>
      </c>
      <c r="F15" s="384">
        <v>0</v>
      </c>
      <c r="G15" s="384">
        <v>0</v>
      </c>
      <c r="H15" s="384">
        <v>0</v>
      </c>
      <c r="I15" s="384">
        <v>0</v>
      </c>
      <c r="J15" s="384">
        <v>0</v>
      </c>
      <c r="K15" s="384">
        <v>180210615.60000002</v>
      </c>
      <c r="L15" s="384">
        <v>6529266.1490000011</v>
      </c>
      <c r="M15" s="384">
        <v>0</v>
      </c>
      <c r="N15" s="384">
        <v>0</v>
      </c>
      <c r="O15" s="384">
        <v>0</v>
      </c>
      <c r="P15" s="384">
        <v>0</v>
      </c>
      <c r="Q15" s="384">
        <v>0</v>
      </c>
      <c r="R15" s="385">
        <v>0</v>
      </c>
      <c r="S15" s="386">
        <f t="shared" si="0"/>
        <v>140054911.31174999</v>
      </c>
    </row>
    <row r="16" spans="1:19" s="387" customFormat="1" x14ac:dyDescent="0.2">
      <c r="A16" s="382">
        <v>9</v>
      </c>
      <c r="B16" s="383" t="s">
        <v>384</v>
      </c>
      <c r="C16" s="384">
        <v>0</v>
      </c>
      <c r="D16" s="384">
        <v>0</v>
      </c>
      <c r="E16" s="384">
        <v>0</v>
      </c>
      <c r="F16" s="384">
        <v>0</v>
      </c>
      <c r="G16" s="384">
        <v>105057046.7200001</v>
      </c>
      <c r="H16" s="384">
        <v>1134414.4050000003</v>
      </c>
      <c r="I16" s="384">
        <v>0</v>
      </c>
      <c r="J16" s="384">
        <v>0</v>
      </c>
      <c r="K16" s="384">
        <v>0</v>
      </c>
      <c r="L16" s="384">
        <v>0</v>
      </c>
      <c r="M16" s="384">
        <v>0</v>
      </c>
      <c r="N16" s="384">
        <v>0</v>
      </c>
      <c r="O16" s="384">
        <v>0</v>
      </c>
      <c r="P16" s="384">
        <v>0</v>
      </c>
      <c r="Q16" s="384">
        <v>0</v>
      </c>
      <c r="R16" s="385">
        <v>0</v>
      </c>
      <c r="S16" s="386">
        <f t="shared" si="0"/>
        <v>37167011.393750034</v>
      </c>
    </row>
    <row r="17" spans="1:19" s="387" customFormat="1" x14ac:dyDescent="0.2">
      <c r="A17" s="382">
        <v>10</v>
      </c>
      <c r="B17" s="383" t="s">
        <v>385</v>
      </c>
      <c r="C17" s="384">
        <v>0</v>
      </c>
      <c r="D17" s="384">
        <v>0</v>
      </c>
      <c r="E17" s="384">
        <v>0</v>
      </c>
      <c r="F17" s="384">
        <v>0</v>
      </c>
      <c r="G17" s="384">
        <v>0</v>
      </c>
      <c r="H17" s="384">
        <v>0</v>
      </c>
      <c r="I17" s="384">
        <v>1492818.58</v>
      </c>
      <c r="J17" s="384">
        <v>0</v>
      </c>
      <c r="K17" s="384">
        <v>0</v>
      </c>
      <c r="L17" s="384">
        <v>0</v>
      </c>
      <c r="M17" s="384">
        <v>15667686.35</v>
      </c>
      <c r="N17" s="384">
        <v>0</v>
      </c>
      <c r="O17" s="384">
        <v>1014557.0499999999</v>
      </c>
      <c r="P17" s="384">
        <v>0</v>
      </c>
      <c r="Q17" s="384">
        <v>0</v>
      </c>
      <c r="R17" s="385">
        <v>0</v>
      </c>
      <c r="S17" s="386">
        <f t="shared" si="0"/>
        <v>17935931.215</v>
      </c>
    </row>
    <row r="18" spans="1:19" s="387" customFormat="1" x14ac:dyDescent="0.2">
      <c r="A18" s="382">
        <v>11</v>
      </c>
      <c r="B18" s="383" t="s">
        <v>386</v>
      </c>
      <c r="C18" s="384">
        <v>0</v>
      </c>
      <c r="D18" s="384">
        <v>0</v>
      </c>
      <c r="E18" s="384">
        <v>0</v>
      </c>
      <c r="F18" s="384">
        <v>0</v>
      </c>
      <c r="G18" s="384">
        <v>0</v>
      </c>
      <c r="H18" s="384">
        <v>0</v>
      </c>
      <c r="I18" s="384">
        <v>0</v>
      </c>
      <c r="J18" s="384">
        <v>0</v>
      </c>
      <c r="K18" s="384">
        <v>0</v>
      </c>
      <c r="L18" s="384">
        <v>0</v>
      </c>
      <c r="M18" s="384">
        <v>67628769.930000007</v>
      </c>
      <c r="N18" s="384">
        <v>0</v>
      </c>
      <c r="O18" s="384">
        <v>13680687.130000472</v>
      </c>
      <c r="P18" s="384">
        <v>0</v>
      </c>
      <c r="Q18" s="384">
        <v>0</v>
      </c>
      <c r="R18" s="385">
        <v>0</v>
      </c>
      <c r="S18" s="386">
        <f t="shared" si="0"/>
        <v>88149800.625000715</v>
      </c>
    </row>
    <row r="19" spans="1:19" s="387" customFormat="1" x14ac:dyDescent="0.2">
      <c r="A19" s="382">
        <v>12</v>
      </c>
      <c r="B19" s="383" t="s">
        <v>387</v>
      </c>
      <c r="C19" s="384">
        <v>0</v>
      </c>
      <c r="D19" s="384">
        <v>0</v>
      </c>
      <c r="E19" s="384">
        <v>0</v>
      </c>
      <c r="F19" s="384">
        <v>0</v>
      </c>
      <c r="G19" s="384">
        <v>0</v>
      </c>
      <c r="H19" s="384">
        <v>0</v>
      </c>
      <c r="I19" s="384">
        <v>0</v>
      </c>
      <c r="J19" s="384">
        <v>0</v>
      </c>
      <c r="K19" s="384">
        <v>0</v>
      </c>
      <c r="L19" s="384">
        <v>0</v>
      </c>
      <c r="M19" s="384">
        <v>0</v>
      </c>
      <c r="N19" s="384">
        <v>0</v>
      </c>
      <c r="O19" s="384">
        <v>0</v>
      </c>
      <c r="P19" s="384">
        <v>0</v>
      </c>
      <c r="Q19" s="384">
        <v>0</v>
      </c>
      <c r="R19" s="385">
        <v>0</v>
      </c>
      <c r="S19" s="386">
        <f t="shared" si="0"/>
        <v>0</v>
      </c>
    </row>
    <row r="20" spans="1:19" s="387" customFormat="1" x14ac:dyDescent="0.2">
      <c r="A20" s="382">
        <v>13</v>
      </c>
      <c r="B20" s="383" t="s">
        <v>388</v>
      </c>
      <c r="C20" s="384">
        <v>0</v>
      </c>
      <c r="D20" s="384">
        <v>0</v>
      </c>
      <c r="E20" s="384">
        <v>0</v>
      </c>
      <c r="F20" s="384">
        <v>0</v>
      </c>
      <c r="G20" s="384">
        <v>0</v>
      </c>
      <c r="H20" s="384">
        <v>0</v>
      </c>
      <c r="I20" s="384">
        <v>0</v>
      </c>
      <c r="J20" s="384">
        <v>0</v>
      </c>
      <c r="K20" s="384">
        <v>0</v>
      </c>
      <c r="L20" s="384">
        <v>0</v>
      </c>
      <c r="M20" s="384">
        <v>0</v>
      </c>
      <c r="N20" s="384">
        <v>0</v>
      </c>
      <c r="O20" s="384">
        <v>0</v>
      </c>
      <c r="P20" s="384">
        <v>0</v>
      </c>
      <c r="Q20" s="384">
        <v>0</v>
      </c>
      <c r="R20" s="385">
        <v>0</v>
      </c>
      <c r="S20" s="386">
        <f t="shared" si="0"/>
        <v>0</v>
      </c>
    </row>
    <row r="21" spans="1:19" s="387" customFormat="1" x14ac:dyDescent="0.2">
      <c r="A21" s="382">
        <v>14</v>
      </c>
      <c r="B21" s="383" t="s">
        <v>389</v>
      </c>
      <c r="C21" s="384">
        <v>32436022.279999983</v>
      </c>
      <c r="D21" s="384">
        <v>0</v>
      </c>
      <c r="E21" s="384">
        <v>276904.81</v>
      </c>
      <c r="F21" s="384">
        <v>0</v>
      </c>
      <c r="G21" s="384">
        <v>0</v>
      </c>
      <c r="H21" s="384">
        <v>0</v>
      </c>
      <c r="I21" s="384">
        <v>0</v>
      </c>
      <c r="J21" s="384">
        <v>0</v>
      </c>
      <c r="K21" s="384">
        <v>0</v>
      </c>
      <c r="L21" s="384">
        <v>0</v>
      </c>
      <c r="M21" s="384">
        <v>30124290.759999894</v>
      </c>
      <c r="N21" s="384">
        <v>0</v>
      </c>
      <c r="O21" s="384">
        <v>0</v>
      </c>
      <c r="P21" s="384">
        <v>0</v>
      </c>
      <c r="Q21" s="384">
        <v>0</v>
      </c>
      <c r="R21" s="385">
        <v>0</v>
      </c>
      <c r="S21" s="386">
        <f t="shared" si="0"/>
        <v>30179671.721999895</v>
      </c>
    </row>
    <row r="22" spans="1:19" ht="13.5" thickBot="1" x14ac:dyDescent="0.25">
      <c r="A22" s="388"/>
      <c r="B22" s="389" t="s">
        <v>171</v>
      </c>
      <c r="C22" s="390">
        <f>SUM(C8:C21)</f>
        <v>110981015.51999995</v>
      </c>
      <c r="D22" s="390">
        <f t="shared" ref="D22:S22" si="1">SUM(D8:D21)</f>
        <v>0</v>
      </c>
      <c r="E22" s="390">
        <f t="shared" si="1"/>
        <v>2876827.6</v>
      </c>
      <c r="F22" s="390">
        <f t="shared" si="1"/>
        <v>0</v>
      </c>
      <c r="G22" s="390">
        <f t="shared" si="1"/>
        <v>105057046.7200001</v>
      </c>
      <c r="H22" s="390">
        <f t="shared" si="1"/>
        <v>1134414.4050000003</v>
      </c>
      <c r="I22" s="390">
        <f t="shared" si="1"/>
        <v>8409538.5899999999</v>
      </c>
      <c r="J22" s="390">
        <f t="shared" si="1"/>
        <v>0</v>
      </c>
      <c r="K22" s="390">
        <f t="shared" si="1"/>
        <v>180210615.60000002</v>
      </c>
      <c r="L22" s="390">
        <f t="shared" si="1"/>
        <v>6529266.1490000011</v>
      </c>
      <c r="M22" s="390">
        <f t="shared" si="1"/>
        <v>599815048.4199971</v>
      </c>
      <c r="N22" s="390">
        <f t="shared" si="1"/>
        <v>24893181.676000006</v>
      </c>
      <c r="O22" s="390">
        <f t="shared" si="1"/>
        <v>14695244.180000473</v>
      </c>
      <c r="P22" s="390">
        <f t="shared" si="1"/>
        <v>0</v>
      </c>
      <c r="Q22" s="390">
        <f t="shared" si="1"/>
        <v>0</v>
      </c>
      <c r="R22" s="390">
        <f t="shared" si="1"/>
        <v>0</v>
      </c>
      <c r="S22" s="391">
        <f t="shared" si="1"/>
        <v>828753153.88649786</v>
      </c>
    </row>
    <row r="24" spans="1:19" x14ac:dyDescent="0.2">
      <c r="S24" s="198"/>
    </row>
    <row r="25" spans="1:19" x14ac:dyDescent="0.2">
      <c r="N25" s="392"/>
      <c r="S25" s="198"/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scale="3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V28"/>
  <sheetViews>
    <sheetView zoomScale="80" zoomScaleNormal="80" workbookViewId="0">
      <pane xSplit="2" ySplit="6" topLeftCell="N7" activePane="bottomRight" state="frozen"/>
      <selection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 x14ac:dyDescent="0.2"/>
  <cols>
    <col min="1" max="1" width="10.5703125" style="78" bestFit="1" customWidth="1"/>
    <col min="2" max="2" width="63.7109375" style="78" bestFit="1" customWidth="1"/>
    <col min="3" max="3" width="19" style="78" customWidth="1"/>
    <col min="4" max="4" width="19.5703125" style="78" customWidth="1"/>
    <col min="5" max="5" width="31.140625" style="78" customWidth="1"/>
    <col min="6" max="6" width="29.140625" style="78" customWidth="1"/>
    <col min="7" max="7" width="28.5703125" style="78" customWidth="1"/>
    <col min="8" max="8" width="26.42578125" style="78" customWidth="1"/>
    <col min="9" max="9" width="23.7109375" style="78" customWidth="1"/>
    <col min="10" max="10" width="21.5703125" style="78" customWidth="1"/>
    <col min="11" max="11" width="15.7109375" style="78" customWidth="1"/>
    <col min="12" max="12" width="13.28515625" style="78" customWidth="1"/>
    <col min="13" max="13" width="20.85546875" style="78" customWidth="1"/>
    <col min="14" max="14" width="19.28515625" style="78" customWidth="1"/>
    <col min="15" max="15" width="18.42578125" style="78" customWidth="1"/>
    <col min="16" max="16" width="19" style="78" customWidth="1"/>
    <col min="17" max="17" width="20.28515625" style="78" customWidth="1"/>
    <col min="18" max="18" width="18" style="78" customWidth="1"/>
    <col min="19" max="19" width="36" style="78" customWidth="1"/>
    <col min="20" max="20" width="26.140625" style="78" customWidth="1"/>
    <col min="21" max="21" width="24.85546875" style="78" customWidth="1"/>
    <col min="22" max="22" width="20" style="78" customWidth="1"/>
    <col min="23" max="16384" width="9.140625" style="393"/>
  </cols>
  <sheetData>
    <row r="1" spans="1:22" x14ac:dyDescent="0.2">
      <c r="A1" s="77" t="s">
        <v>30</v>
      </c>
      <c r="B1" s="21" t="str">
        <f>Info!C2</f>
        <v>Terabank</v>
      </c>
    </row>
    <row r="2" spans="1:22" x14ac:dyDescent="0.2">
      <c r="A2" s="77" t="s">
        <v>31</v>
      </c>
      <c r="B2" s="22">
        <v>43830</v>
      </c>
    </row>
    <row r="4" spans="1:22" ht="13.5" thickBot="1" x14ac:dyDescent="0.25">
      <c r="A4" s="78" t="s">
        <v>390</v>
      </c>
      <c r="B4" s="277" t="s">
        <v>391</v>
      </c>
      <c r="V4" s="338" t="s">
        <v>67</v>
      </c>
    </row>
    <row r="5" spans="1:22" ht="12.75" customHeight="1" x14ac:dyDescent="0.2">
      <c r="A5" s="394"/>
      <c r="B5" s="395"/>
      <c r="C5" s="566" t="s">
        <v>392</v>
      </c>
      <c r="D5" s="567"/>
      <c r="E5" s="567"/>
      <c r="F5" s="567"/>
      <c r="G5" s="567"/>
      <c r="H5" s="567"/>
      <c r="I5" s="567"/>
      <c r="J5" s="567"/>
      <c r="K5" s="567"/>
      <c r="L5" s="568"/>
      <c r="M5" s="569" t="s">
        <v>393</v>
      </c>
      <c r="N5" s="570"/>
      <c r="O5" s="570"/>
      <c r="P5" s="570"/>
      <c r="Q5" s="570"/>
      <c r="R5" s="570"/>
      <c r="S5" s="571"/>
      <c r="T5" s="572" t="s">
        <v>394</v>
      </c>
      <c r="U5" s="572" t="s">
        <v>395</v>
      </c>
      <c r="V5" s="574" t="s">
        <v>396</v>
      </c>
    </row>
    <row r="6" spans="1:22" s="403" customFormat="1" ht="102" x14ac:dyDescent="0.25">
      <c r="A6" s="257"/>
      <c r="B6" s="396"/>
      <c r="C6" s="397" t="s">
        <v>397</v>
      </c>
      <c r="D6" s="398" t="s">
        <v>398</v>
      </c>
      <c r="E6" s="399" t="s">
        <v>399</v>
      </c>
      <c r="F6" s="399" t="s">
        <v>400</v>
      </c>
      <c r="G6" s="398" t="s">
        <v>401</v>
      </c>
      <c r="H6" s="398" t="s">
        <v>402</v>
      </c>
      <c r="I6" s="398" t="s">
        <v>403</v>
      </c>
      <c r="J6" s="398" t="s">
        <v>404</v>
      </c>
      <c r="K6" s="400" t="s">
        <v>405</v>
      </c>
      <c r="L6" s="401" t="s">
        <v>406</v>
      </c>
      <c r="M6" s="397" t="s">
        <v>407</v>
      </c>
      <c r="N6" s="400" t="s">
        <v>408</v>
      </c>
      <c r="O6" s="400" t="s">
        <v>409</v>
      </c>
      <c r="P6" s="400" t="s">
        <v>410</v>
      </c>
      <c r="Q6" s="400" t="s">
        <v>411</v>
      </c>
      <c r="R6" s="400" t="s">
        <v>412</v>
      </c>
      <c r="S6" s="402" t="s">
        <v>413</v>
      </c>
      <c r="T6" s="573"/>
      <c r="U6" s="573"/>
      <c r="V6" s="575"/>
    </row>
    <row r="7" spans="1:22" s="410" customFormat="1" x14ac:dyDescent="0.2">
      <c r="A7" s="404">
        <v>1</v>
      </c>
      <c r="B7" s="383" t="s">
        <v>376</v>
      </c>
      <c r="C7" s="405">
        <v>0</v>
      </c>
      <c r="D7" s="406">
        <v>0</v>
      </c>
      <c r="E7" s="406">
        <v>0</v>
      </c>
      <c r="F7" s="406">
        <v>0</v>
      </c>
      <c r="G7" s="406">
        <v>0</v>
      </c>
      <c r="H7" s="406">
        <v>0</v>
      </c>
      <c r="I7" s="406">
        <v>0</v>
      </c>
      <c r="J7" s="406">
        <v>0</v>
      </c>
      <c r="K7" s="406">
        <v>0</v>
      </c>
      <c r="L7" s="407">
        <v>0</v>
      </c>
      <c r="M7" s="405">
        <v>0</v>
      </c>
      <c r="N7" s="406">
        <v>0</v>
      </c>
      <c r="O7" s="406">
        <v>0</v>
      </c>
      <c r="P7" s="406">
        <v>0</v>
      </c>
      <c r="Q7" s="406">
        <v>0</v>
      </c>
      <c r="R7" s="406">
        <v>0</v>
      </c>
      <c r="S7" s="407">
        <v>0</v>
      </c>
      <c r="T7" s="408">
        <v>0</v>
      </c>
      <c r="U7" s="408">
        <v>0</v>
      </c>
      <c r="V7" s="409">
        <f>SUM(C7:S7)</f>
        <v>0</v>
      </c>
    </row>
    <row r="8" spans="1:22" s="410" customFormat="1" x14ac:dyDescent="0.2">
      <c r="A8" s="404">
        <v>2</v>
      </c>
      <c r="B8" s="383" t="s">
        <v>377</v>
      </c>
      <c r="C8" s="405">
        <v>0</v>
      </c>
      <c r="D8" s="406">
        <v>0</v>
      </c>
      <c r="E8" s="406">
        <v>0</v>
      </c>
      <c r="F8" s="406">
        <v>0</v>
      </c>
      <c r="G8" s="406">
        <v>0</v>
      </c>
      <c r="H8" s="406">
        <v>0</v>
      </c>
      <c r="I8" s="406">
        <v>0</v>
      </c>
      <c r="J8" s="406">
        <v>0</v>
      </c>
      <c r="K8" s="406">
        <v>0</v>
      </c>
      <c r="L8" s="407">
        <v>0</v>
      </c>
      <c r="M8" s="405">
        <v>0</v>
      </c>
      <c r="N8" s="406">
        <v>0</v>
      </c>
      <c r="O8" s="406">
        <v>0</v>
      </c>
      <c r="P8" s="406">
        <v>0</v>
      </c>
      <c r="Q8" s="406">
        <v>0</v>
      </c>
      <c r="R8" s="406">
        <v>0</v>
      </c>
      <c r="S8" s="407">
        <v>0</v>
      </c>
      <c r="T8" s="408">
        <v>0</v>
      </c>
      <c r="U8" s="408">
        <v>0</v>
      </c>
      <c r="V8" s="409">
        <f t="shared" ref="V8:V20" si="0">SUM(C8:S8)</f>
        <v>0</v>
      </c>
    </row>
    <row r="9" spans="1:22" s="410" customFormat="1" x14ac:dyDescent="0.2">
      <c r="A9" s="404">
        <v>3</v>
      </c>
      <c r="B9" s="383" t="s">
        <v>414</v>
      </c>
      <c r="C9" s="405">
        <v>0</v>
      </c>
      <c r="D9" s="406">
        <v>0</v>
      </c>
      <c r="E9" s="406">
        <v>0</v>
      </c>
      <c r="F9" s="406">
        <v>0</v>
      </c>
      <c r="G9" s="406">
        <v>0</v>
      </c>
      <c r="H9" s="406">
        <v>0</v>
      </c>
      <c r="I9" s="406">
        <v>0</v>
      </c>
      <c r="J9" s="406">
        <v>0</v>
      </c>
      <c r="K9" s="406">
        <v>0</v>
      </c>
      <c r="L9" s="407">
        <v>0</v>
      </c>
      <c r="M9" s="405">
        <v>0</v>
      </c>
      <c r="N9" s="406">
        <v>0</v>
      </c>
      <c r="O9" s="406">
        <v>0</v>
      </c>
      <c r="P9" s="406">
        <v>0</v>
      </c>
      <c r="Q9" s="406">
        <v>0</v>
      </c>
      <c r="R9" s="406">
        <v>0</v>
      </c>
      <c r="S9" s="407">
        <v>0</v>
      </c>
      <c r="T9" s="408">
        <v>0</v>
      </c>
      <c r="U9" s="408">
        <v>0</v>
      </c>
      <c r="V9" s="409">
        <f t="shared" si="0"/>
        <v>0</v>
      </c>
    </row>
    <row r="10" spans="1:22" s="410" customFormat="1" x14ac:dyDescent="0.2">
      <c r="A10" s="404">
        <v>4</v>
      </c>
      <c r="B10" s="383" t="s">
        <v>379</v>
      </c>
      <c r="C10" s="405">
        <v>0</v>
      </c>
      <c r="D10" s="406">
        <v>0</v>
      </c>
      <c r="E10" s="406">
        <v>0</v>
      </c>
      <c r="F10" s="406">
        <v>0</v>
      </c>
      <c r="G10" s="406">
        <v>0</v>
      </c>
      <c r="H10" s="406">
        <v>0</v>
      </c>
      <c r="I10" s="406">
        <v>0</v>
      </c>
      <c r="J10" s="406">
        <v>0</v>
      </c>
      <c r="K10" s="406">
        <v>0</v>
      </c>
      <c r="L10" s="407">
        <v>0</v>
      </c>
      <c r="M10" s="405">
        <v>0</v>
      </c>
      <c r="N10" s="406">
        <v>0</v>
      </c>
      <c r="O10" s="406">
        <v>0</v>
      </c>
      <c r="P10" s="406">
        <v>0</v>
      </c>
      <c r="Q10" s="406">
        <v>0</v>
      </c>
      <c r="R10" s="406">
        <v>0</v>
      </c>
      <c r="S10" s="407">
        <v>0</v>
      </c>
      <c r="T10" s="408">
        <v>0</v>
      </c>
      <c r="U10" s="408">
        <v>0</v>
      </c>
      <c r="V10" s="409">
        <f t="shared" si="0"/>
        <v>0</v>
      </c>
    </row>
    <row r="11" spans="1:22" s="410" customFormat="1" x14ac:dyDescent="0.2">
      <c r="A11" s="404">
        <v>5</v>
      </c>
      <c r="B11" s="383" t="s">
        <v>380</v>
      </c>
      <c r="C11" s="405">
        <v>0</v>
      </c>
      <c r="D11" s="406">
        <v>0</v>
      </c>
      <c r="E11" s="406">
        <v>0</v>
      </c>
      <c r="F11" s="406">
        <v>0</v>
      </c>
      <c r="G11" s="406">
        <v>0</v>
      </c>
      <c r="H11" s="406">
        <v>0</v>
      </c>
      <c r="I11" s="406">
        <v>0</v>
      </c>
      <c r="J11" s="406">
        <v>0</v>
      </c>
      <c r="K11" s="406">
        <v>0</v>
      </c>
      <c r="L11" s="407">
        <v>0</v>
      </c>
      <c r="M11" s="405">
        <v>0</v>
      </c>
      <c r="N11" s="406">
        <v>0</v>
      </c>
      <c r="O11" s="406">
        <v>0</v>
      </c>
      <c r="P11" s="406">
        <v>0</v>
      </c>
      <c r="Q11" s="406">
        <v>0</v>
      </c>
      <c r="R11" s="406">
        <v>0</v>
      </c>
      <c r="S11" s="407">
        <v>0</v>
      </c>
      <c r="T11" s="408">
        <v>0</v>
      </c>
      <c r="U11" s="408">
        <v>0</v>
      </c>
      <c r="V11" s="409">
        <f t="shared" si="0"/>
        <v>0</v>
      </c>
    </row>
    <row r="12" spans="1:22" s="410" customFormat="1" x14ac:dyDescent="0.2">
      <c r="A12" s="404">
        <v>6</v>
      </c>
      <c r="B12" s="383" t="s">
        <v>381</v>
      </c>
      <c r="C12" s="405">
        <v>0</v>
      </c>
      <c r="D12" s="406">
        <v>0</v>
      </c>
      <c r="E12" s="406">
        <v>0</v>
      </c>
      <c r="F12" s="406">
        <v>0</v>
      </c>
      <c r="G12" s="406">
        <v>0</v>
      </c>
      <c r="H12" s="406">
        <v>0</v>
      </c>
      <c r="I12" s="406">
        <v>0</v>
      </c>
      <c r="J12" s="406">
        <v>0</v>
      </c>
      <c r="K12" s="406">
        <v>0</v>
      </c>
      <c r="L12" s="407">
        <v>0</v>
      </c>
      <c r="M12" s="405">
        <v>0</v>
      </c>
      <c r="N12" s="406">
        <v>0</v>
      </c>
      <c r="O12" s="406">
        <v>0</v>
      </c>
      <c r="P12" s="406">
        <v>0</v>
      </c>
      <c r="Q12" s="406">
        <v>0</v>
      </c>
      <c r="R12" s="406">
        <v>0</v>
      </c>
      <c r="S12" s="407">
        <v>0</v>
      </c>
      <c r="T12" s="408">
        <v>0</v>
      </c>
      <c r="U12" s="408">
        <v>0</v>
      </c>
      <c r="V12" s="409">
        <f t="shared" si="0"/>
        <v>0</v>
      </c>
    </row>
    <row r="13" spans="1:22" s="410" customFormat="1" x14ac:dyDescent="0.2">
      <c r="A13" s="404">
        <v>7</v>
      </c>
      <c r="B13" s="383" t="s">
        <v>382</v>
      </c>
      <c r="C13" s="405">
        <v>0</v>
      </c>
      <c r="D13" s="406">
        <v>29745002</v>
      </c>
      <c r="E13" s="406">
        <v>0</v>
      </c>
      <c r="F13" s="406">
        <v>0</v>
      </c>
      <c r="G13" s="406">
        <v>0</v>
      </c>
      <c r="H13" s="406">
        <v>0</v>
      </c>
      <c r="I13" s="406">
        <v>0</v>
      </c>
      <c r="J13" s="406">
        <v>0</v>
      </c>
      <c r="K13" s="406">
        <v>0</v>
      </c>
      <c r="L13" s="407">
        <v>0</v>
      </c>
      <c r="M13" s="405">
        <v>0</v>
      </c>
      <c r="N13" s="406">
        <v>0</v>
      </c>
      <c r="O13" s="406">
        <v>0</v>
      </c>
      <c r="P13" s="406">
        <v>0</v>
      </c>
      <c r="Q13" s="406">
        <v>0</v>
      </c>
      <c r="R13" s="406">
        <v>0</v>
      </c>
      <c r="S13" s="407">
        <v>0</v>
      </c>
      <c r="T13" s="408">
        <v>20726347.719999999</v>
      </c>
      <c r="U13" s="408">
        <v>9018654.2800000012</v>
      </c>
      <c r="V13" s="409">
        <f t="shared" si="0"/>
        <v>29745002</v>
      </c>
    </row>
    <row r="14" spans="1:22" s="410" customFormat="1" x14ac:dyDescent="0.2">
      <c r="A14" s="404">
        <v>8</v>
      </c>
      <c r="B14" s="383" t="s">
        <v>383</v>
      </c>
      <c r="C14" s="405">
        <v>0</v>
      </c>
      <c r="D14" s="406">
        <v>2315510.9849999999</v>
      </c>
      <c r="E14" s="406">
        <v>0</v>
      </c>
      <c r="F14" s="406">
        <v>0</v>
      </c>
      <c r="G14" s="406">
        <v>0</v>
      </c>
      <c r="H14" s="406">
        <v>0</v>
      </c>
      <c r="I14" s="406">
        <v>0</v>
      </c>
      <c r="J14" s="406">
        <v>0</v>
      </c>
      <c r="K14" s="406">
        <v>0</v>
      </c>
      <c r="L14" s="407">
        <v>0</v>
      </c>
      <c r="M14" s="405">
        <v>0</v>
      </c>
      <c r="N14" s="406">
        <v>0</v>
      </c>
      <c r="O14" s="406">
        <v>0</v>
      </c>
      <c r="P14" s="406">
        <v>0</v>
      </c>
      <c r="Q14" s="406">
        <v>0</v>
      </c>
      <c r="R14" s="406">
        <v>0</v>
      </c>
      <c r="S14" s="407">
        <v>0</v>
      </c>
      <c r="T14" s="408">
        <v>1372992.8399999999</v>
      </c>
      <c r="U14" s="408">
        <v>942518.14500000002</v>
      </c>
      <c r="V14" s="409">
        <f t="shared" si="0"/>
        <v>2315510.9849999999</v>
      </c>
    </row>
    <row r="15" spans="1:22" s="410" customFormat="1" x14ac:dyDescent="0.2">
      <c r="A15" s="404">
        <v>9</v>
      </c>
      <c r="B15" s="383" t="s">
        <v>384</v>
      </c>
      <c r="C15" s="405">
        <v>0</v>
      </c>
      <c r="D15" s="406">
        <v>0</v>
      </c>
      <c r="E15" s="406">
        <v>0</v>
      </c>
      <c r="F15" s="406">
        <v>0</v>
      </c>
      <c r="G15" s="406">
        <v>0</v>
      </c>
      <c r="H15" s="406">
        <v>0</v>
      </c>
      <c r="I15" s="406">
        <v>0</v>
      </c>
      <c r="J15" s="406">
        <v>0</v>
      </c>
      <c r="K15" s="406">
        <v>0</v>
      </c>
      <c r="L15" s="407">
        <v>0</v>
      </c>
      <c r="M15" s="405">
        <v>0</v>
      </c>
      <c r="N15" s="406">
        <v>0</v>
      </c>
      <c r="O15" s="406">
        <v>0</v>
      </c>
      <c r="P15" s="406">
        <v>0</v>
      </c>
      <c r="Q15" s="406">
        <v>0</v>
      </c>
      <c r="R15" s="406">
        <v>0</v>
      </c>
      <c r="S15" s="407">
        <v>0</v>
      </c>
      <c r="T15" s="408">
        <v>0</v>
      </c>
      <c r="U15" s="408">
        <v>0</v>
      </c>
      <c r="V15" s="409">
        <f t="shared" si="0"/>
        <v>0</v>
      </c>
    </row>
    <row r="16" spans="1:22" s="410" customFormat="1" x14ac:dyDescent="0.2">
      <c r="A16" s="404">
        <v>10</v>
      </c>
      <c r="B16" s="383" t="s">
        <v>385</v>
      </c>
      <c r="C16" s="405">
        <v>0</v>
      </c>
      <c r="D16" s="406">
        <v>0</v>
      </c>
      <c r="E16" s="406">
        <v>0</v>
      </c>
      <c r="F16" s="406">
        <v>0</v>
      </c>
      <c r="G16" s="406">
        <v>0</v>
      </c>
      <c r="H16" s="406">
        <v>0</v>
      </c>
      <c r="I16" s="406">
        <v>0</v>
      </c>
      <c r="J16" s="406">
        <v>0</v>
      </c>
      <c r="K16" s="406">
        <v>0</v>
      </c>
      <c r="L16" s="407">
        <v>0</v>
      </c>
      <c r="M16" s="405">
        <v>0</v>
      </c>
      <c r="N16" s="406">
        <v>0</v>
      </c>
      <c r="O16" s="406">
        <v>0</v>
      </c>
      <c r="P16" s="406">
        <v>0</v>
      </c>
      <c r="Q16" s="406">
        <v>0</v>
      </c>
      <c r="R16" s="406">
        <v>0</v>
      </c>
      <c r="S16" s="407">
        <v>0</v>
      </c>
      <c r="T16" s="408">
        <v>0</v>
      </c>
      <c r="U16" s="408">
        <v>0</v>
      </c>
      <c r="V16" s="409">
        <f t="shared" si="0"/>
        <v>0</v>
      </c>
    </row>
    <row r="17" spans="1:22" s="410" customFormat="1" x14ac:dyDescent="0.2">
      <c r="A17" s="404">
        <v>11</v>
      </c>
      <c r="B17" s="383" t="s">
        <v>386</v>
      </c>
      <c r="C17" s="405">
        <v>0</v>
      </c>
      <c r="D17" s="406">
        <v>0</v>
      </c>
      <c r="E17" s="406">
        <v>0</v>
      </c>
      <c r="F17" s="406">
        <v>0</v>
      </c>
      <c r="G17" s="406">
        <v>0</v>
      </c>
      <c r="H17" s="406">
        <v>0</v>
      </c>
      <c r="I17" s="406">
        <v>0</v>
      </c>
      <c r="J17" s="406">
        <v>0</v>
      </c>
      <c r="K17" s="406">
        <v>0</v>
      </c>
      <c r="L17" s="407">
        <v>0</v>
      </c>
      <c r="M17" s="405">
        <v>0</v>
      </c>
      <c r="N17" s="406">
        <v>0</v>
      </c>
      <c r="O17" s="406">
        <v>0</v>
      </c>
      <c r="P17" s="406">
        <v>0</v>
      </c>
      <c r="Q17" s="406">
        <v>0</v>
      </c>
      <c r="R17" s="406">
        <v>0</v>
      </c>
      <c r="S17" s="407">
        <v>0</v>
      </c>
      <c r="T17" s="408">
        <v>0</v>
      </c>
      <c r="U17" s="408">
        <v>0</v>
      </c>
      <c r="V17" s="409">
        <f t="shared" si="0"/>
        <v>0</v>
      </c>
    </row>
    <row r="18" spans="1:22" s="410" customFormat="1" x14ac:dyDescent="0.2">
      <c r="A18" s="404">
        <v>12</v>
      </c>
      <c r="B18" s="383" t="s">
        <v>387</v>
      </c>
      <c r="C18" s="405">
        <v>0</v>
      </c>
      <c r="D18" s="406">
        <v>0</v>
      </c>
      <c r="E18" s="406">
        <v>0</v>
      </c>
      <c r="F18" s="406">
        <v>0</v>
      </c>
      <c r="G18" s="406">
        <v>0</v>
      </c>
      <c r="H18" s="406">
        <v>0</v>
      </c>
      <c r="I18" s="406">
        <v>0</v>
      </c>
      <c r="J18" s="406">
        <v>0</v>
      </c>
      <c r="K18" s="406">
        <v>0</v>
      </c>
      <c r="L18" s="407">
        <v>0</v>
      </c>
      <c r="M18" s="405">
        <v>0</v>
      </c>
      <c r="N18" s="406">
        <v>0</v>
      </c>
      <c r="O18" s="406">
        <v>0</v>
      </c>
      <c r="P18" s="406">
        <v>0</v>
      </c>
      <c r="Q18" s="406">
        <v>0</v>
      </c>
      <c r="R18" s="406">
        <v>0</v>
      </c>
      <c r="S18" s="407">
        <v>0</v>
      </c>
      <c r="T18" s="408">
        <v>0</v>
      </c>
      <c r="U18" s="408">
        <v>0</v>
      </c>
      <c r="V18" s="409">
        <f t="shared" si="0"/>
        <v>0</v>
      </c>
    </row>
    <row r="19" spans="1:22" s="410" customFormat="1" x14ac:dyDescent="0.2">
      <c r="A19" s="404">
        <v>13</v>
      </c>
      <c r="B19" s="383" t="s">
        <v>415</v>
      </c>
      <c r="C19" s="405">
        <v>0</v>
      </c>
      <c r="D19" s="406">
        <v>0</v>
      </c>
      <c r="E19" s="406">
        <v>0</v>
      </c>
      <c r="F19" s="406">
        <v>0</v>
      </c>
      <c r="G19" s="406">
        <v>0</v>
      </c>
      <c r="H19" s="406">
        <v>0</v>
      </c>
      <c r="I19" s="406">
        <v>0</v>
      </c>
      <c r="J19" s="406">
        <v>0</v>
      </c>
      <c r="K19" s="406">
        <v>0</v>
      </c>
      <c r="L19" s="407">
        <v>0</v>
      </c>
      <c r="M19" s="405">
        <v>0</v>
      </c>
      <c r="N19" s="406">
        <v>0</v>
      </c>
      <c r="O19" s="406">
        <v>0</v>
      </c>
      <c r="P19" s="406">
        <v>0</v>
      </c>
      <c r="Q19" s="406">
        <v>0</v>
      </c>
      <c r="R19" s="406">
        <v>0</v>
      </c>
      <c r="S19" s="407">
        <v>0</v>
      </c>
      <c r="T19" s="408">
        <v>0</v>
      </c>
      <c r="U19" s="408">
        <v>0</v>
      </c>
      <c r="V19" s="409">
        <f t="shared" si="0"/>
        <v>0</v>
      </c>
    </row>
    <row r="20" spans="1:22" s="410" customFormat="1" x14ac:dyDescent="0.2">
      <c r="A20" s="404">
        <v>14</v>
      </c>
      <c r="B20" s="383" t="s">
        <v>389</v>
      </c>
      <c r="C20" s="405">
        <v>0</v>
      </c>
      <c r="D20" s="406">
        <v>0</v>
      </c>
      <c r="E20" s="406">
        <v>0</v>
      </c>
      <c r="F20" s="406">
        <v>0</v>
      </c>
      <c r="G20" s="406">
        <v>0</v>
      </c>
      <c r="H20" s="406">
        <v>0</v>
      </c>
      <c r="I20" s="406">
        <v>0</v>
      </c>
      <c r="J20" s="406">
        <v>0</v>
      </c>
      <c r="K20" s="406">
        <v>0</v>
      </c>
      <c r="L20" s="407">
        <v>0</v>
      </c>
      <c r="M20" s="405">
        <v>0</v>
      </c>
      <c r="N20" s="406">
        <v>0</v>
      </c>
      <c r="O20" s="406">
        <v>0</v>
      </c>
      <c r="P20" s="406">
        <v>0</v>
      </c>
      <c r="Q20" s="406">
        <v>0</v>
      </c>
      <c r="R20" s="406">
        <v>0</v>
      </c>
      <c r="S20" s="407">
        <v>0</v>
      </c>
      <c r="T20" s="408">
        <v>0</v>
      </c>
      <c r="U20" s="408">
        <v>0</v>
      </c>
      <c r="V20" s="409">
        <f t="shared" si="0"/>
        <v>0</v>
      </c>
    </row>
    <row r="21" spans="1:22" ht="13.5" thickBot="1" x14ac:dyDescent="0.25">
      <c r="A21" s="411"/>
      <c r="B21" s="412" t="s">
        <v>171</v>
      </c>
      <c r="C21" s="413">
        <f>SUM(C7:C20)</f>
        <v>0</v>
      </c>
      <c r="D21" s="414">
        <f t="shared" ref="D21:V21" si="1">SUM(D7:D20)</f>
        <v>32060512.984999999</v>
      </c>
      <c r="E21" s="414">
        <f t="shared" si="1"/>
        <v>0</v>
      </c>
      <c r="F21" s="414">
        <f t="shared" si="1"/>
        <v>0</v>
      </c>
      <c r="G21" s="414">
        <f t="shared" si="1"/>
        <v>0</v>
      </c>
      <c r="H21" s="414">
        <f t="shared" si="1"/>
        <v>0</v>
      </c>
      <c r="I21" s="414">
        <f t="shared" si="1"/>
        <v>0</v>
      </c>
      <c r="J21" s="414">
        <f t="shared" si="1"/>
        <v>0</v>
      </c>
      <c r="K21" s="414">
        <f t="shared" si="1"/>
        <v>0</v>
      </c>
      <c r="L21" s="415">
        <f t="shared" si="1"/>
        <v>0</v>
      </c>
      <c r="M21" s="413">
        <f t="shared" si="1"/>
        <v>0</v>
      </c>
      <c r="N21" s="414">
        <f t="shared" si="1"/>
        <v>0</v>
      </c>
      <c r="O21" s="414">
        <f t="shared" si="1"/>
        <v>0</v>
      </c>
      <c r="P21" s="414">
        <f t="shared" si="1"/>
        <v>0</v>
      </c>
      <c r="Q21" s="414">
        <f t="shared" si="1"/>
        <v>0</v>
      </c>
      <c r="R21" s="414">
        <f t="shared" si="1"/>
        <v>0</v>
      </c>
      <c r="S21" s="415">
        <f>SUM(S7:S20)</f>
        <v>0</v>
      </c>
      <c r="T21" s="415">
        <f>SUM(T7:T20)</f>
        <v>22099340.559999999</v>
      </c>
      <c r="U21" s="415">
        <f>SUM(U7:U20)</f>
        <v>9961172.4250000007</v>
      </c>
      <c r="V21" s="416">
        <f t="shared" si="1"/>
        <v>32060512.984999999</v>
      </c>
    </row>
    <row r="24" spans="1:22" x14ac:dyDescent="0.2">
      <c r="A24" s="417"/>
      <c r="B24" s="417"/>
      <c r="C24" s="418"/>
      <c r="D24" s="418"/>
      <c r="E24" s="418"/>
    </row>
    <row r="25" spans="1:22" x14ac:dyDescent="0.2">
      <c r="A25" s="419"/>
      <c r="B25" s="419"/>
      <c r="C25" s="417"/>
      <c r="D25" s="418"/>
      <c r="E25" s="418"/>
    </row>
    <row r="26" spans="1:22" x14ac:dyDescent="0.2">
      <c r="A26" s="419"/>
      <c r="B26" s="420"/>
      <c r="C26" s="417"/>
      <c r="D26" s="418"/>
      <c r="E26" s="418"/>
    </row>
    <row r="27" spans="1:22" x14ac:dyDescent="0.2">
      <c r="A27" s="419"/>
      <c r="B27" s="419"/>
      <c r="C27" s="417"/>
      <c r="D27" s="418"/>
      <c r="E27" s="418"/>
    </row>
    <row r="28" spans="1:22" x14ac:dyDescent="0.2">
      <c r="A28" s="419"/>
      <c r="B28" s="420"/>
      <c r="C28" s="417"/>
      <c r="D28" s="418"/>
      <c r="E28" s="418"/>
    </row>
  </sheetData>
  <mergeCells count="5">
    <mergeCell ref="C5:L5"/>
    <mergeCell ref="M5:S5"/>
    <mergeCell ref="T5:T6"/>
    <mergeCell ref="U5:U6"/>
    <mergeCell ref="V5:V6"/>
  </mergeCells>
  <pageMargins left="0.7" right="0.7" top="0.75" bottom="0.75" header="0.3" footer="0.3"/>
  <pageSetup paperSize="9" scale="2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I22"/>
  <sheetViews>
    <sheetView zoomScaleNormal="100" workbookViewId="0">
      <pane xSplit="1" ySplit="7" topLeftCell="B8" activePane="bottomRight" state="frozen"/>
      <selection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 x14ac:dyDescent="0.2"/>
  <cols>
    <col min="1" max="1" width="10.5703125" style="78" bestFit="1" customWidth="1"/>
    <col min="2" max="2" width="101.85546875" style="78" customWidth="1"/>
    <col min="3" max="3" width="13.7109375" style="19" customWidth="1"/>
    <col min="4" max="4" width="14.85546875" style="19" bestFit="1" customWidth="1"/>
    <col min="5" max="5" width="17.7109375" style="19" customWidth="1"/>
    <col min="6" max="6" width="15.85546875" style="19" customWidth="1"/>
    <col min="7" max="7" width="17.42578125" style="19" customWidth="1"/>
    <col min="8" max="8" width="15.28515625" style="19" customWidth="1"/>
    <col min="9" max="16384" width="9.140625" style="393"/>
  </cols>
  <sheetData>
    <row r="1" spans="1:9" x14ac:dyDescent="0.2">
      <c r="A1" s="77" t="s">
        <v>30</v>
      </c>
      <c r="B1" s="21" t="str">
        <f>Info!C2</f>
        <v>Terabank</v>
      </c>
    </row>
    <row r="2" spans="1:9" x14ac:dyDescent="0.2">
      <c r="A2" s="77" t="s">
        <v>31</v>
      </c>
      <c r="B2" s="22">
        <v>43830</v>
      </c>
    </row>
    <row r="4" spans="1:9" ht="13.5" thickBot="1" x14ac:dyDescent="0.25">
      <c r="A4" s="77" t="s">
        <v>416</v>
      </c>
      <c r="B4" s="277" t="s">
        <v>417</v>
      </c>
    </row>
    <row r="5" spans="1:9" x14ac:dyDescent="0.2">
      <c r="A5" s="394"/>
      <c r="B5" s="421"/>
      <c r="C5" s="422" t="s">
        <v>256</v>
      </c>
      <c r="D5" s="422" t="s">
        <v>257</v>
      </c>
      <c r="E5" s="422" t="s">
        <v>258</v>
      </c>
      <c r="F5" s="422" t="s">
        <v>358</v>
      </c>
      <c r="G5" s="423" t="s">
        <v>359</v>
      </c>
      <c r="H5" s="424" t="s">
        <v>360</v>
      </c>
      <c r="I5" s="425"/>
    </row>
    <row r="6" spans="1:9" s="425" customFormat="1" ht="12.75" customHeight="1" x14ac:dyDescent="0.2">
      <c r="A6" s="426"/>
      <c r="B6" s="576" t="s">
        <v>418</v>
      </c>
      <c r="C6" s="578" t="s">
        <v>419</v>
      </c>
      <c r="D6" s="580" t="s">
        <v>420</v>
      </c>
      <c r="E6" s="581"/>
      <c r="F6" s="578" t="s">
        <v>421</v>
      </c>
      <c r="G6" s="578" t="s">
        <v>422</v>
      </c>
      <c r="H6" s="582" t="s">
        <v>423</v>
      </c>
    </row>
    <row r="7" spans="1:9" ht="38.25" x14ac:dyDescent="0.2">
      <c r="A7" s="427"/>
      <c r="B7" s="577"/>
      <c r="C7" s="579"/>
      <c r="D7" s="428" t="s">
        <v>424</v>
      </c>
      <c r="E7" s="428" t="s">
        <v>425</v>
      </c>
      <c r="F7" s="579"/>
      <c r="G7" s="579"/>
      <c r="H7" s="583"/>
      <c r="I7" s="425"/>
    </row>
    <row r="8" spans="1:9" x14ac:dyDescent="0.2">
      <c r="A8" s="426">
        <v>1</v>
      </c>
      <c r="B8" s="383" t="s">
        <v>376</v>
      </c>
      <c r="C8" s="429">
        <v>194149898.38999999</v>
      </c>
      <c r="D8" s="430">
        <v>0</v>
      </c>
      <c r="E8" s="429">
        <v>0</v>
      </c>
      <c r="F8" s="429">
        <v>115604905.15000001</v>
      </c>
      <c r="G8" s="431">
        <v>115604905.15000001</v>
      </c>
      <c r="H8" s="432">
        <f>IFERROR(G8/(C8+E8),"")</f>
        <v>0.59544149190218909</v>
      </c>
    </row>
    <row r="9" spans="1:9" ht="15" customHeight="1" x14ac:dyDescent="0.2">
      <c r="A9" s="426">
        <v>2</v>
      </c>
      <c r="B9" s="383" t="s">
        <v>377</v>
      </c>
      <c r="C9" s="429">
        <v>0</v>
      </c>
      <c r="D9" s="430">
        <v>0</v>
      </c>
      <c r="E9" s="429">
        <v>0</v>
      </c>
      <c r="F9" s="429">
        <v>0</v>
      </c>
      <c r="G9" s="431">
        <v>0</v>
      </c>
      <c r="H9" s="432" t="str">
        <f t="shared" ref="H9:H21" si="0">IFERROR(G9/(C9+E9),"")</f>
        <v/>
      </c>
    </row>
    <row r="10" spans="1:9" x14ac:dyDescent="0.2">
      <c r="A10" s="426">
        <v>3</v>
      </c>
      <c r="B10" s="383" t="s">
        <v>414</v>
      </c>
      <c r="C10" s="429">
        <v>0</v>
      </c>
      <c r="D10" s="430">
        <v>0</v>
      </c>
      <c r="E10" s="429">
        <v>0</v>
      </c>
      <c r="F10" s="429">
        <v>0</v>
      </c>
      <c r="G10" s="431">
        <v>0</v>
      </c>
      <c r="H10" s="432" t="str">
        <f t="shared" si="0"/>
        <v/>
      </c>
    </row>
    <row r="11" spans="1:9" x14ac:dyDescent="0.2">
      <c r="A11" s="426">
        <v>4</v>
      </c>
      <c r="B11" s="383" t="s">
        <v>379</v>
      </c>
      <c r="C11" s="429">
        <v>0</v>
      </c>
      <c r="D11" s="430">
        <v>0</v>
      </c>
      <c r="E11" s="429">
        <v>0</v>
      </c>
      <c r="F11" s="429">
        <v>0</v>
      </c>
      <c r="G11" s="431">
        <v>0</v>
      </c>
      <c r="H11" s="432" t="str">
        <f t="shared" si="0"/>
        <v/>
      </c>
    </row>
    <row r="12" spans="1:9" x14ac:dyDescent="0.2">
      <c r="A12" s="426">
        <v>5</v>
      </c>
      <c r="B12" s="383" t="s">
        <v>380</v>
      </c>
      <c r="C12" s="429">
        <v>0</v>
      </c>
      <c r="D12" s="430">
        <v>0</v>
      </c>
      <c r="E12" s="429">
        <v>0</v>
      </c>
      <c r="F12" s="429">
        <v>0</v>
      </c>
      <c r="G12" s="431">
        <v>0</v>
      </c>
      <c r="H12" s="432" t="str">
        <f t="shared" si="0"/>
        <v/>
      </c>
    </row>
    <row r="13" spans="1:9" x14ac:dyDescent="0.2">
      <c r="A13" s="426">
        <v>6</v>
      </c>
      <c r="B13" s="383" t="s">
        <v>381</v>
      </c>
      <c r="C13" s="429">
        <v>12326783.220000001</v>
      </c>
      <c r="D13" s="430">
        <v>0</v>
      </c>
      <c r="E13" s="429">
        <v>0</v>
      </c>
      <c r="F13" s="429">
        <v>6788484.983</v>
      </c>
      <c r="G13" s="431">
        <v>6788484.983</v>
      </c>
      <c r="H13" s="432">
        <f t="shared" si="0"/>
        <v>0.55071017814167411</v>
      </c>
    </row>
    <row r="14" spans="1:9" x14ac:dyDescent="0.2">
      <c r="A14" s="426">
        <v>7</v>
      </c>
      <c r="B14" s="383" t="s">
        <v>382</v>
      </c>
      <c r="C14" s="429">
        <v>367979255.80999714</v>
      </c>
      <c r="D14" s="430">
        <v>47240130.940000013</v>
      </c>
      <c r="E14" s="429">
        <v>24893181.676000006</v>
      </c>
      <c r="F14" s="429">
        <v>392872437.48599714</v>
      </c>
      <c r="G14" s="431">
        <v>363127435.48599714</v>
      </c>
      <c r="H14" s="432">
        <f t="shared" si="0"/>
        <v>0.92428839704220744</v>
      </c>
    </row>
    <row r="15" spans="1:9" x14ac:dyDescent="0.2">
      <c r="A15" s="426">
        <v>8</v>
      </c>
      <c r="B15" s="383" t="s">
        <v>383</v>
      </c>
      <c r="C15" s="429">
        <v>180210615.60000002</v>
      </c>
      <c r="D15" s="430">
        <v>12828790.040000007</v>
      </c>
      <c r="E15" s="429">
        <v>6529266.1490000011</v>
      </c>
      <c r="F15" s="429">
        <v>140054911.31174999</v>
      </c>
      <c r="G15" s="431">
        <v>137739400.32674998</v>
      </c>
      <c r="H15" s="432">
        <f t="shared" si="0"/>
        <v>0.7376003403059217</v>
      </c>
    </row>
    <row r="16" spans="1:9" x14ac:dyDescent="0.2">
      <c r="A16" s="426">
        <v>9</v>
      </c>
      <c r="B16" s="383" t="s">
        <v>384</v>
      </c>
      <c r="C16" s="429">
        <v>105057046.7200001</v>
      </c>
      <c r="D16" s="430">
        <v>2113686.6900000004</v>
      </c>
      <c r="E16" s="429">
        <v>1134414.4050000003</v>
      </c>
      <c r="F16" s="429">
        <v>37167011.393750034</v>
      </c>
      <c r="G16" s="431">
        <v>37167011.393750034</v>
      </c>
      <c r="H16" s="432">
        <f t="shared" si="0"/>
        <v>0.35</v>
      </c>
    </row>
    <row r="17" spans="1:8" x14ac:dyDescent="0.2">
      <c r="A17" s="426">
        <v>10</v>
      </c>
      <c r="B17" s="383" t="s">
        <v>385</v>
      </c>
      <c r="C17" s="429">
        <v>18175061.98</v>
      </c>
      <c r="D17" s="430">
        <v>0</v>
      </c>
      <c r="E17" s="429">
        <v>0</v>
      </c>
      <c r="F17" s="429">
        <v>17935931.215</v>
      </c>
      <c r="G17" s="431">
        <v>17935931.215</v>
      </c>
      <c r="H17" s="432">
        <f t="shared" si="0"/>
        <v>0.98684291887075037</v>
      </c>
    </row>
    <row r="18" spans="1:8" x14ac:dyDescent="0.2">
      <c r="A18" s="426">
        <v>11</v>
      </c>
      <c r="B18" s="383" t="s">
        <v>386</v>
      </c>
      <c r="C18" s="429">
        <v>81309457.060000479</v>
      </c>
      <c r="D18" s="430">
        <v>0</v>
      </c>
      <c r="E18" s="429">
        <v>0</v>
      </c>
      <c r="F18" s="429">
        <v>88149800.625000715</v>
      </c>
      <c r="G18" s="431">
        <v>88149800.625000715</v>
      </c>
      <c r="H18" s="432">
        <f t="shared" si="0"/>
        <v>1.0841272812823306</v>
      </c>
    </row>
    <row r="19" spans="1:8" x14ac:dyDescent="0.2">
      <c r="A19" s="426">
        <v>12</v>
      </c>
      <c r="B19" s="383" t="s">
        <v>387</v>
      </c>
      <c r="C19" s="429">
        <v>0</v>
      </c>
      <c r="D19" s="430">
        <v>0</v>
      </c>
      <c r="E19" s="429">
        <v>0</v>
      </c>
      <c r="F19" s="429">
        <v>0</v>
      </c>
      <c r="G19" s="431">
        <v>0</v>
      </c>
      <c r="H19" s="432" t="str">
        <f t="shared" si="0"/>
        <v/>
      </c>
    </row>
    <row r="20" spans="1:8" x14ac:dyDescent="0.2">
      <c r="A20" s="426">
        <v>13</v>
      </c>
      <c r="B20" s="383" t="s">
        <v>388</v>
      </c>
      <c r="C20" s="429">
        <v>0</v>
      </c>
      <c r="D20" s="430">
        <v>0</v>
      </c>
      <c r="E20" s="429">
        <v>0</v>
      </c>
      <c r="F20" s="429">
        <v>0</v>
      </c>
      <c r="G20" s="431">
        <v>0</v>
      </c>
      <c r="H20" s="432" t="str">
        <f t="shared" si="0"/>
        <v/>
      </c>
    </row>
    <row r="21" spans="1:8" x14ac:dyDescent="0.2">
      <c r="A21" s="426">
        <v>14</v>
      </c>
      <c r="B21" s="383" t="s">
        <v>389</v>
      </c>
      <c r="C21" s="429">
        <v>62837217.849999875</v>
      </c>
      <c r="D21" s="430">
        <v>0</v>
      </c>
      <c r="E21" s="429">
        <v>0</v>
      </c>
      <c r="F21" s="429">
        <v>30179671.721999895</v>
      </c>
      <c r="G21" s="431">
        <v>30179671.721999895</v>
      </c>
      <c r="H21" s="432">
        <f t="shared" si="0"/>
        <v>0.48028338546182076</v>
      </c>
    </row>
    <row r="22" spans="1:8" ht="13.5" thickBot="1" x14ac:dyDescent="0.25">
      <c r="A22" s="433"/>
      <c r="B22" s="434" t="s">
        <v>171</v>
      </c>
      <c r="C22" s="390">
        <f>SUM(C8:C21)</f>
        <v>1022045336.6299977</v>
      </c>
      <c r="D22" s="390">
        <f>SUM(D8:D21)</f>
        <v>62182607.670000017</v>
      </c>
      <c r="E22" s="390">
        <f>SUM(E8:E21)</f>
        <v>32556862.230000008</v>
      </c>
      <c r="F22" s="390">
        <f>SUM(F8:F21)</f>
        <v>828753153.88649786</v>
      </c>
      <c r="G22" s="390">
        <f>SUM(G8:G21)</f>
        <v>796692640.90149784</v>
      </c>
      <c r="H22" s="435">
        <f>G22/(C22+E22)</f>
        <v>0.75544375098279282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  <pageSetup paperSize="9"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theme="2" tint="-9.9978637043366805E-2"/>
    <pageSetUpPr fitToPage="1"/>
  </sheetPr>
  <dimension ref="A1:L27"/>
  <sheetViews>
    <sheetView zoomScale="90" zoomScaleNormal="90" workbookViewId="0">
      <pane xSplit="2" ySplit="6" topLeftCell="C7" activePane="bottomRight" state="frozen"/>
      <selection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 x14ac:dyDescent="0.2"/>
  <cols>
    <col min="1" max="1" width="10.5703125" style="19" bestFit="1" customWidth="1"/>
    <col min="2" max="2" width="104.140625" style="19" customWidth="1"/>
    <col min="3" max="11" width="12.7109375" style="19" customWidth="1"/>
    <col min="12" max="16384" width="9.140625" style="19"/>
  </cols>
  <sheetData>
    <row r="1" spans="1:12" x14ac:dyDescent="0.2">
      <c r="A1" s="19" t="s">
        <v>30</v>
      </c>
      <c r="B1" s="21" t="str">
        <f>Info!C2</f>
        <v>Terabank</v>
      </c>
    </row>
    <row r="2" spans="1:12" x14ac:dyDescent="0.2">
      <c r="A2" s="19" t="s">
        <v>31</v>
      </c>
      <c r="B2" s="22">
        <v>43830</v>
      </c>
      <c r="C2" s="17"/>
      <c r="D2" s="17"/>
    </row>
    <row r="3" spans="1:12" x14ac:dyDescent="0.2">
      <c r="B3" s="17"/>
      <c r="C3" s="17"/>
      <c r="D3" s="17"/>
    </row>
    <row r="4" spans="1:12" ht="13.5" thickBot="1" x14ac:dyDescent="0.25">
      <c r="A4" s="19" t="s">
        <v>356</v>
      </c>
      <c r="B4" s="436" t="s">
        <v>27</v>
      </c>
      <c r="C4" s="17"/>
      <c r="D4" s="17"/>
    </row>
    <row r="5" spans="1:12" ht="30" customHeight="1" x14ac:dyDescent="0.2">
      <c r="A5" s="584"/>
      <c r="B5" s="585"/>
      <c r="C5" s="586" t="s">
        <v>426</v>
      </c>
      <c r="D5" s="586"/>
      <c r="E5" s="586"/>
      <c r="F5" s="586" t="s">
        <v>427</v>
      </c>
      <c r="G5" s="586"/>
      <c r="H5" s="586"/>
      <c r="I5" s="586" t="s">
        <v>428</v>
      </c>
      <c r="J5" s="586"/>
      <c r="K5" s="587"/>
    </row>
    <row r="6" spans="1:12" x14ac:dyDescent="0.2">
      <c r="A6" s="437"/>
      <c r="B6" s="438"/>
      <c r="C6" s="439" t="s">
        <v>71</v>
      </c>
      <c r="D6" s="439" t="s">
        <v>72</v>
      </c>
      <c r="E6" s="439" t="s">
        <v>73</v>
      </c>
      <c r="F6" s="439" t="s">
        <v>71</v>
      </c>
      <c r="G6" s="439" t="s">
        <v>72</v>
      </c>
      <c r="H6" s="439" t="s">
        <v>73</v>
      </c>
      <c r="I6" s="439" t="s">
        <v>71</v>
      </c>
      <c r="J6" s="439" t="s">
        <v>72</v>
      </c>
      <c r="K6" s="439" t="s">
        <v>73</v>
      </c>
    </row>
    <row r="7" spans="1:12" x14ac:dyDescent="0.2">
      <c r="A7" s="440" t="s">
        <v>429</v>
      </c>
      <c r="B7" s="441"/>
      <c r="C7" s="441"/>
      <c r="D7" s="441"/>
      <c r="E7" s="441"/>
      <c r="F7" s="441"/>
      <c r="G7" s="441"/>
      <c r="H7" s="441"/>
      <c r="I7" s="441"/>
      <c r="J7" s="441"/>
      <c r="K7" s="442"/>
    </row>
    <row r="8" spans="1:12" x14ac:dyDescent="0.2">
      <c r="A8" s="443">
        <v>1</v>
      </c>
      <c r="B8" s="444" t="s">
        <v>61</v>
      </c>
      <c r="C8" s="37"/>
      <c r="D8" s="37"/>
      <c r="E8" s="37"/>
      <c r="F8" s="445">
        <v>87230303.323630452</v>
      </c>
      <c r="G8" s="445">
        <v>165067835.90151796</v>
      </c>
      <c r="H8" s="445">
        <v>252298139.22514838</v>
      </c>
      <c r="I8" s="445">
        <v>81739967.099065229</v>
      </c>
      <c r="J8" s="445">
        <v>149988640.03125763</v>
      </c>
      <c r="K8" s="445">
        <v>231728607.13032284</v>
      </c>
      <c r="L8" s="392"/>
    </row>
    <row r="9" spans="1:12" x14ac:dyDescent="0.2">
      <c r="A9" s="440" t="s">
        <v>430</v>
      </c>
      <c r="B9" s="441"/>
      <c r="C9" s="441"/>
      <c r="D9" s="441"/>
      <c r="E9" s="441"/>
      <c r="F9" s="441"/>
      <c r="G9" s="441"/>
      <c r="H9" s="441"/>
      <c r="I9" s="441"/>
      <c r="J9" s="441"/>
      <c r="K9" s="442"/>
    </row>
    <row r="10" spans="1:12" x14ac:dyDescent="0.2">
      <c r="A10" s="446">
        <v>2</v>
      </c>
      <c r="B10" s="447" t="s">
        <v>431</v>
      </c>
      <c r="C10" s="448">
        <v>79253658.315086737</v>
      </c>
      <c r="D10" s="445">
        <v>265998531.38747737</v>
      </c>
      <c r="E10" s="445">
        <v>345252189.70256412</v>
      </c>
      <c r="F10" s="445">
        <v>12436149.865207061</v>
      </c>
      <c r="G10" s="445">
        <v>49834429.402036794</v>
      </c>
      <c r="H10" s="445">
        <v>62270579.267243855</v>
      </c>
      <c r="I10" s="445">
        <v>3173801.7148163486</v>
      </c>
      <c r="J10" s="445">
        <v>10808520.268570235</v>
      </c>
      <c r="K10" s="449">
        <v>13982321.983386584</v>
      </c>
    </row>
    <row r="11" spans="1:12" x14ac:dyDescent="0.2">
      <c r="A11" s="446">
        <v>3</v>
      </c>
      <c r="B11" s="447" t="s">
        <v>432</v>
      </c>
      <c r="C11" s="448">
        <v>167911356.29139131</v>
      </c>
      <c r="D11" s="445">
        <v>321053583.84074533</v>
      </c>
      <c r="E11" s="445">
        <v>488964940.13213664</v>
      </c>
      <c r="F11" s="445">
        <v>37358529.825015366</v>
      </c>
      <c r="G11" s="445">
        <v>66358500.310261734</v>
      </c>
      <c r="H11" s="445">
        <v>103717030.13527709</v>
      </c>
      <c r="I11" s="445">
        <v>33669719.121014349</v>
      </c>
      <c r="J11" s="445">
        <v>50243129.888051689</v>
      </c>
      <c r="K11" s="449">
        <v>83912849.009066045</v>
      </c>
    </row>
    <row r="12" spans="1:12" x14ac:dyDescent="0.2">
      <c r="A12" s="446">
        <v>4</v>
      </c>
      <c r="B12" s="447" t="s">
        <v>433</v>
      </c>
      <c r="C12" s="448">
        <v>10347826.086956521</v>
      </c>
      <c r="D12" s="445">
        <v>0</v>
      </c>
      <c r="E12" s="445">
        <v>10347826.086956521</v>
      </c>
      <c r="F12" s="445">
        <v>0</v>
      </c>
      <c r="G12" s="445">
        <v>0</v>
      </c>
      <c r="H12" s="445">
        <v>0</v>
      </c>
      <c r="I12" s="445">
        <v>0</v>
      </c>
      <c r="J12" s="445">
        <v>0</v>
      </c>
      <c r="K12" s="449">
        <v>0</v>
      </c>
    </row>
    <row r="13" spans="1:12" x14ac:dyDescent="0.2">
      <c r="A13" s="446">
        <v>5</v>
      </c>
      <c r="B13" s="447" t="s">
        <v>434</v>
      </c>
      <c r="C13" s="448">
        <v>29265710.792451087</v>
      </c>
      <c r="D13" s="445">
        <v>33392639.242880434</v>
      </c>
      <c r="E13" s="445">
        <v>62658350.035331517</v>
      </c>
      <c r="F13" s="445">
        <v>4306643.8337478805</v>
      </c>
      <c r="G13" s="445">
        <v>5936923.1536459075</v>
      </c>
      <c r="H13" s="445">
        <v>10243566.987393789</v>
      </c>
      <c r="I13" s="445">
        <v>1654164.2937342392</v>
      </c>
      <c r="J13" s="445">
        <v>1921304.4419272831</v>
      </c>
      <c r="K13" s="449">
        <v>3575468.7356615225</v>
      </c>
    </row>
    <row r="14" spans="1:12" x14ac:dyDescent="0.2">
      <c r="A14" s="446">
        <v>6</v>
      </c>
      <c r="B14" s="447" t="s">
        <v>435</v>
      </c>
      <c r="C14" s="448">
        <v>2787881.8227173914</v>
      </c>
      <c r="D14" s="445">
        <v>2506124.7568228263</v>
      </c>
      <c r="E14" s="445">
        <v>5294006.5795402173</v>
      </c>
      <c r="F14" s="445">
        <v>0</v>
      </c>
      <c r="G14" s="445">
        <v>0</v>
      </c>
      <c r="H14" s="445">
        <v>0</v>
      </c>
      <c r="I14" s="445">
        <v>0</v>
      </c>
      <c r="J14" s="445">
        <v>0</v>
      </c>
      <c r="K14" s="449">
        <v>0</v>
      </c>
    </row>
    <row r="15" spans="1:12" x14ac:dyDescent="0.2">
      <c r="A15" s="446">
        <v>7</v>
      </c>
      <c r="B15" s="447" t="s">
        <v>436</v>
      </c>
      <c r="C15" s="448">
        <v>3176877.4579347833</v>
      </c>
      <c r="D15" s="445">
        <v>4719101.3556652172</v>
      </c>
      <c r="E15" s="445">
        <v>7895978.8136</v>
      </c>
      <c r="F15" s="445">
        <v>1625139.1278260869</v>
      </c>
      <c r="G15" s="445">
        <v>1679999.1936228261</v>
      </c>
      <c r="H15" s="445">
        <v>3305138.3214489128</v>
      </c>
      <c r="I15" s="445">
        <v>1625139.1278260869</v>
      </c>
      <c r="J15" s="445">
        <v>1679999.1936228261</v>
      </c>
      <c r="K15" s="449">
        <v>3305138.3214489128</v>
      </c>
    </row>
    <row r="16" spans="1:12" x14ac:dyDescent="0.2">
      <c r="A16" s="446">
        <v>8</v>
      </c>
      <c r="B16" s="450" t="s">
        <v>437</v>
      </c>
      <c r="C16" s="448">
        <f>SUM(C10:C15)</f>
        <v>292743310.76653785</v>
      </c>
      <c r="D16" s="445">
        <f>SUM(D10:D15)</f>
        <v>627669980.58359122</v>
      </c>
      <c r="E16" s="445">
        <f>SUM(C16:D16)</f>
        <v>920413291.35012913</v>
      </c>
      <c r="F16" s="445">
        <f>SUM(F10:F15)</f>
        <v>55726462.651796393</v>
      </c>
      <c r="G16" s="445">
        <f>SUM(G10:G15)</f>
        <v>123809852.05956726</v>
      </c>
      <c r="H16" s="445">
        <f>SUM(F16:G16)</f>
        <v>179536314.71136364</v>
      </c>
      <c r="I16" s="445">
        <f>SUM(I10:I15)</f>
        <v>40122824.257391021</v>
      </c>
      <c r="J16" s="445">
        <f>SUM(J10:J15)</f>
        <v>64652953.792172037</v>
      </c>
      <c r="K16" s="449">
        <f>SUM(I16:J16)</f>
        <v>104775778.04956305</v>
      </c>
    </row>
    <row r="17" spans="1:11" x14ac:dyDescent="0.2">
      <c r="A17" s="440" t="s">
        <v>438</v>
      </c>
      <c r="B17" s="441"/>
      <c r="C17" s="451"/>
      <c r="D17" s="451"/>
      <c r="E17" s="451"/>
      <c r="F17" s="451"/>
      <c r="G17" s="451"/>
      <c r="H17" s="451"/>
      <c r="I17" s="451"/>
      <c r="J17" s="451"/>
      <c r="K17" s="452"/>
    </row>
    <row r="18" spans="1:11" x14ac:dyDescent="0.2">
      <c r="A18" s="446">
        <v>9</v>
      </c>
      <c r="B18" s="447" t="s">
        <v>439</v>
      </c>
      <c r="C18" s="448">
        <v>0</v>
      </c>
      <c r="D18" s="445">
        <v>0</v>
      </c>
      <c r="E18" s="445">
        <v>0</v>
      </c>
      <c r="F18" s="445">
        <v>0</v>
      </c>
      <c r="G18" s="445">
        <v>0</v>
      </c>
      <c r="H18" s="445">
        <v>0</v>
      </c>
      <c r="I18" s="445">
        <v>0</v>
      </c>
      <c r="J18" s="445">
        <v>0</v>
      </c>
      <c r="K18" s="449">
        <v>0</v>
      </c>
    </row>
    <row r="19" spans="1:11" x14ac:dyDescent="0.2">
      <c r="A19" s="446">
        <v>10</v>
      </c>
      <c r="B19" s="447" t="s">
        <v>440</v>
      </c>
      <c r="C19" s="448">
        <v>239215736.56402153</v>
      </c>
      <c r="D19" s="445">
        <v>417391621.56131196</v>
      </c>
      <c r="E19" s="445">
        <v>656607358.12533355</v>
      </c>
      <c r="F19" s="445">
        <v>10578973.19978261</v>
      </c>
      <c r="G19" s="445">
        <v>10121575.428901087</v>
      </c>
      <c r="H19" s="445">
        <v>20700548.628683697</v>
      </c>
      <c r="I19" s="445">
        <v>16069309.424347825</v>
      </c>
      <c r="J19" s="445">
        <v>27272610.216021739</v>
      </c>
      <c r="K19" s="449">
        <v>43341919.640369564</v>
      </c>
    </row>
    <row r="20" spans="1:11" x14ac:dyDescent="0.2">
      <c r="A20" s="446">
        <v>11</v>
      </c>
      <c r="B20" s="447" t="s">
        <v>441</v>
      </c>
      <c r="C20" s="448">
        <v>1478730.0654347828</v>
      </c>
      <c r="D20" s="445">
        <v>436162.18857934786</v>
      </c>
      <c r="E20" s="445">
        <v>1914892.2540141307</v>
      </c>
      <c r="F20" s="445">
        <v>234054.16369565215</v>
      </c>
      <c r="G20" s="445">
        <v>418898.01104130433</v>
      </c>
      <c r="H20" s="445">
        <v>652952.17473695648</v>
      </c>
      <c r="I20" s="445">
        <v>234054.16369565215</v>
      </c>
      <c r="J20" s="445">
        <v>418898.01104130433</v>
      </c>
      <c r="K20" s="449">
        <v>652952.17473695648</v>
      </c>
    </row>
    <row r="21" spans="1:11" ht="13.5" thickBot="1" x14ac:dyDescent="0.25">
      <c r="A21" s="453">
        <v>12</v>
      </c>
      <c r="B21" s="454" t="s">
        <v>442</v>
      </c>
      <c r="C21" s="455">
        <f>SUM(C18:C20)</f>
        <v>240694466.62945631</v>
      </c>
      <c r="D21" s="456">
        <f t="shared" ref="D21:K21" si="0">SUM(D18:D20)</f>
        <v>417827783.74989128</v>
      </c>
      <c r="E21" s="455">
        <f t="shared" si="0"/>
        <v>658522250.37934768</v>
      </c>
      <c r="F21" s="456">
        <f t="shared" si="0"/>
        <v>10813027.363478262</v>
      </c>
      <c r="G21" s="456">
        <f t="shared" si="0"/>
        <v>10540473.439942392</v>
      </c>
      <c r="H21" s="456">
        <f t="shared" si="0"/>
        <v>21353500.803420655</v>
      </c>
      <c r="I21" s="456">
        <f t="shared" si="0"/>
        <v>16303363.588043477</v>
      </c>
      <c r="J21" s="456">
        <f t="shared" si="0"/>
        <v>27691508.227063045</v>
      </c>
      <c r="K21" s="457">
        <f t="shared" si="0"/>
        <v>43994871.815106519</v>
      </c>
    </row>
    <row r="22" spans="1:11" ht="38.25" customHeight="1" thickBot="1" x14ac:dyDescent="0.25">
      <c r="A22" s="458"/>
      <c r="B22" s="459"/>
      <c r="C22" s="459"/>
      <c r="D22" s="459"/>
      <c r="E22" s="459"/>
      <c r="F22" s="588" t="s">
        <v>443</v>
      </c>
      <c r="G22" s="586"/>
      <c r="H22" s="586"/>
      <c r="I22" s="588" t="s">
        <v>444</v>
      </c>
      <c r="J22" s="586"/>
      <c r="K22" s="587"/>
    </row>
    <row r="23" spans="1:11" x14ac:dyDescent="0.2">
      <c r="A23" s="460">
        <v>13</v>
      </c>
      <c r="B23" s="461" t="s">
        <v>61</v>
      </c>
      <c r="C23" s="462"/>
      <c r="D23" s="462"/>
      <c r="E23" s="462"/>
      <c r="F23" s="463">
        <f t="shared" ref="F23:K23" si="1">F8</f>
        <v>87230303.323630452</v>
      </c>
      <c r="G23" s="463">
        <f t="shared" si="1"/>
        <v>165067835.90151796</v>
      </c>
      <c r="H23" s="463">
        <f t="shared" si="1"/>
        <v>252298139.22514838</v>
      </c>
      <c r="I23" s="463">
        <f t="shared" si="1"/>
        <v>81739967.099065229</v>
      </c>
      <c r="J23" s="463">
        <f t="shared" si="1"/>
        <v>149988640.03125763</v>
      </c>
      <c r="K23" s="464">
        <f t="shared" si="1"/>
        <v>231728607.13032284</v>
      </c>
    </row>
    <row r="24" spans="1:11" ht="13.5" thickBot="1" x14ac:dyDescent="0.25">
      <c r="A24" s="465">
        <v>14</v>
      </c>
      <c r="B24" s="466" t="s">
        <v>62</v>
      </c>
      <c r="C24" s="467"/>
      <c r="D24" s="468"/>
      <c r="E24" s="469"/>
      <c r="F24" s="470">
        <f t="shared" ref="F24:K24" si="2">MAX(F16-F21,F16*0.25)</f>
        <v>44913435.288318127</v>
      </c>
      <c r="G24" s="470">
        <f t="shared" si="2"/>
        <v>113269378.61962487</v>
      </c>
      <c r="H24" s="470">
        <f t="shared" si="2"/>
        <v>158182813.90794298</v>
      </c>
      <c r="I24" s="470">
        <f t="shared" si="2"/>
        <v>23819460.669347543</v>
      </c>
      <c r="J24" s="470">
        <f t="shared" si="2"/>
        <v>36961445.565108992</v>
      </c>
      <c r="K24" s="471">
        <f t="shared" si="2"/>
        <v>60780906.234456532</v>
      </c>
    </row>
    <row r="25" spans="1:11" ht="13.5" thickBot="1" x14ac:dyDescent="0.25">
      <c r="A25" s="472">
        <v>15</v>
      </c>
      <c r="B25" s="473" t="s">
        <v>445</v>
      </c>
      <c r="C25" s="474"/>
      <c r="D25" s="474"/>
      <c r="E25" s="474"/>
      <c r="F25" s="475">
        <f t="shared" ref="F25:K25" si="3">F23/F24</f>
        <v>1.9421872934827329</v>
      </c>
      <c r="G25" s="475">
        <f t="shared" si="3"/>
        <v>1.457303270426157</v>
      </c>
      <c r="H25" s="475">
        <f t="shared" si="3"/>
        <v>1.5949781963796479</v>
      </c>
      <c r="I25" s="475">
        <f t="shared" si="3"/>
        <v>3.4316464270013309</v>
      </c>
      <c r="J25" s="475">
        <f t="shared" si="3"/>
        <v>4.0579754860249428</v>
      </c>
      <c r="K25" s="476">
        <f t="shared" si="3"/>
        <v>3.8125230682881219</v>
      </c>
    </row>
    <row r="27" spans="1:11" ht="25.5" x14ac:dyDescent="0.2">
      <c r="B27" s="76" t="s">
        <v>446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scale="5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N22"/>
  <sheetViews>
    <sheetView zoomScaleNormal="100" workbookViewId="0">
      <pane xSplit="1" ySplit="5" topLeftCell="C6" activePane="bottomRight" state="frozen"/>
      <selection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 x14ac:dyDescent="0.2"/>
  <cols>
    <col min="1" max="1" width="10.5703125" style="78" bestFit="1" customWidth="1"/>
    <col min="2" max="2" width="95" style="78" customWidth="1"/>
    <col min="3" max="3" width="12.5703125" style="78" bestFit="1" customWidth="1"/>
    <col min="4" max="4" width="11.42578125" style="78" customWidth="1"/>
    <col min="5" max="5" width="18.28515625" style="78" bestFit="1" customWidth="1"/>
    <col min="6" max="13" width="12.7109375" style="78" customWidth="1"/>
    <col min="14" max="14" width="31" style="78" bestFit="1" customWidth="1"/>
    <col min="15" max="16384" width="9.140625" style="393"/>
  </cols>
  <sheetData>
    <row r="1" spans="1:14" x14ac:dyDescent="0.2">
      <c r="A1" s="78" t="s">
        <v>30</v>
      </c>
      <c r="B1" s="21" t="str">
        <f>Info!C2</f>
        <v>Terabank</v>
      </c>
    </row>
    <row r="2" spans="1:14" ht="14.25" customHeight="1" x14ac:dyDescent="0.2">
      <c r="A2" s="78" t="s">
        <v>31</v>
      </c>
      <c r="B2" s="22">
        <v>43830</v>
      </c>
    </row>
    <row r="3" spans="1:14" ht="14.25" customHeight="1" x14ac:dyDescent="0.2"/>
    <row r="4" spans="1:14" ht="13.5" thickBot="1" x14ac:dyDescent="0.25">
      <c r="A4" s="78" t="s">
        <v>447</v>
      </c>
      <c r="B4" s="477" t="s">
        <v>28</v>
      </c>
    </row>
    <row r="5" spans="1:14" s="482" customFormat="1" x14ac:dyDescent="0.2">
      <c r="A5" s="478"/>
      <c r="B5" s="479"/>
      <c r="C5" s="480" t="s">
        <v>256</v>
      </c>
      <c r="D5" s="480" t="s">
        <v>257</v>
      </c>
      <c r="E5" s="480" t="s">
        <v>258</v>
      </c>
      <c r="F5" s="480" t="s">
        <v>358</v>
      </c>
      <c r="G5" s="480" t="s">
        <v>359</v>
      </c>
      <c r="H5" s="480" t="s">
        <v>360</v>
      </c>
      <c r="I5" s="480" t="s">
        <v>361</v>
      </c>
      <c r="J5" s="480" t="s">
        <v>362</v>
      </c>
      <c r="K5" s="480" t="s">
        <v>363</v>
      </c>
      <c r="L5" s="480" t="s">
        <v>364</v>
      </c>
      <c r="M5" s="480" t="s">
        <v>365</v>
      </c>
      <c r="N5" s="481" t="s">
        <v>366</v>
      </c>
    </row>
    <row r="6" spans="1:14" ht="25.5" x14ac:dyDescent="0.2">
      <c r="A6" s="483"/>
      <c r="B6" s="484"/>
      <c r="C6" s="399" t="s">
        <v>448</v>
      </c>
      <c r="D6" s="485" t="s">
        <v>449</v>
      </c>
      <c r="E6" s="486" t="s">
        <v>450</v>
      </c>
      <c r="F6" s="487">
        <v>0</v>
      </c>
      <c r="G6" s="487">
        <v>0.2</v>
      </c>
      <c r="H6" s="487">
        <v>0.35</v>
      </c>
      <c r="I6" s="487">
        <v>0.5</v>
      </c>
      <c r="J6" s="487">
        <v>0.75</v>
      </c>
      <c r="K6" s="487">
        <v>1</v>
      </c>
      <c r="L6" s="487">
        <v>1.5</v>
      </c>
      <c r="M6" s="487">
        <v>2.5</v>
      </c>
      <c r="N6" s="488" t="s">
        <v>451</v>
      </c>
    </row>
    <row r="7" spans="1:14" ht="15" x14ac:dyDescent="0.25">
      <c r="A7" s="489">
        <v>1</v>
      </c>
      <c r="B7" s="490" t="s">
        <v>452</v>
      </c>
      <c r="C7" s="491">
        <f>SUM(C8:C13)</f>
        <v>47102489.649999999</v>
      </c>
      <c r="D7" s="484"/>
      <c r="E7" s="492">
        <f t="shared" ref="E7:M7" si="0">SUM(E8:E13)</f>
        <v>942049.79299999995</v>
      </c>
      <c r="F7" s="493">
        <f>SUM(F8:F13)</f>
        <v>0</v>
      </c>
      <c r="G7" s="493">
        <f t="shared" si="0"/>
        <v>0</v>
      </c>
      <c r="H7" s="493">
        <f t="shared" si="0"/>
        <v>0</v>
      </c>
      <c r="I7" s="493">
        <f t="shared" si="0"/>
        <v>0</v>
      </c>
      <c r="J7" s="493">
        <f t="shared" si="0"/>
        <v>0</v>
      </c>
      <c r="K7" s="493">
        <f t="shared" si="0"/>
        <v>942049.79299999995</v>
      </c>
      <c r="L7" s="493">
        <f t="shared" si="0"/>
        <v>0</v>
      </c>
      <c r="M7" s="493">
        <f t="shared" si="0"/>
        <v>0</v>
      </c>
      <c r="N7" s="494">
        <f>SUM(N8:N13)</f>
        <v>942049.79299999995</v>
      </c>
    </row>
    <row r="8" spans="1:14" ht="14.25" x14ac:dyDescent="0.2">
      <c r="A8" s="489">
        <v>1.1000000000000001</v>
      </c>
      <c r="B8" s="495" t="s">
        <v>453</v>
      </c>
      <c r="C8" s="493">
        <v>47102489.649999999</v>
      </c>
      <c r="D8" s="496">
        <v>0.02</v>
      </c>
      <c r="E8" s="492">
        <f>C8*D8</f>
        <v>942049.79299999995</v>
      </c>
      <c r="F8" s="493">
        <v>0</v>
      </c>
      <c r="G8" s="493">
        <v>0</v>
      </c>
      <c r="H8" s="493">
        <v>0</v>
      </c>
      <c r="I8" s="493">
        <v>0</v>
      </c>
      <c r="J8" s="493">
        <v>0</v>
      </c>
      <c r="K8" s="493">
        <v>942049.79299999995</v>
      </c>
      <c r="L8" s="493">
        <v>0</v>
      </c>
      <c r="M8" s="493">
        <v>0</v>
      </c>
      <c r="N8" s="494">
        <f t="shared" ref="N8:N13" si="1">SUMPRODUCT($F$6:$M$6,F8:M8)</f>
        <v>942049.79299999995</v>
      </c>
    </row>
    <row r="9" spans="1:14" ht="14.25" x14ac:dyDescent="0.2">
      <c r="A9" s="489">
        <v>1.2</v>
      </c>
      <c r="B9" s="495" t="s">
        <v>454</v>
      </c>
      <c r="C9" s="493">
        <v>0</v>
      </c>
      <c r="D9" s="496">
        <v>0.05</v>
      </c>
      <c r="E9" s="492">
        <f>C9*D9</f>
        <v>0</v>
      </c>
      <c r="F9" s="493">
        <v>0</v>
      </c>
      <c r="G9" s="493">
        <v>0</v>
      </c>
      <c r="H9" s="493">
        <v>0</v>
      </c>
      <c r="I9" s="493">
        <v>0</v>
      </c>
      <c r="J9" s="493">
        <v>0</v>
      </c>
      <c r="K9" s="493">
        <v>0</v>
      </c>
      <c r="L9" s="493">
        <v>0</v>
      </c>
      <c r="M9" s="493">
        <v>0</v>
      </c>
      <c r="N9" s="494">
        <f t="shared" si="1"/>
        <v>0</v>
      </c>
    </row>
    <row r="10" spans="1:14" ht="14.25" x14ac:dyDescent="0.2">
      <c r="A10" s="489">
        <v>1.3</v>
      </c>
      <c r="B10" s="495" t="s">
        <v>455</v>
      </c>
      <c r="C10" s="493">
        <v>0</v>
      </c>
      <c r="D10" s="496">
        <v>0.08</v>
      </c>
      <c r="E10" s="492">
        <f>C10*D10</f>
        <v>0</v>
      </c>
      <c r="F10" s="493">
        <v>0</v>
      </c>
      <c r="G10" s="493">
        <v>0</v>
      </c>
      <c r="H10" s="493">
        <v>0</v>
      </c>
      <c r="I10" s="493">
        <v>0</v>
      </c>
      <c r="J10" s="493">
        <v>0</v>
      </c>
      <c r="K10" s="493">
        <v>0</v>
      </c>
      <c r="L10" s="493">
        <v>0</v>
      </c>
      <c r="M10" s="493">
        <v>0</v>
      </c>
      <c r="N10" s="494">
        <f t="shared" si="1"/>
        <v>0</v>
      </c>
    </row>
    <row r="11" spans="1:14" ht="14.25" x14ac:dyDescent="0.2">
      <c r="A11" s="489">
        <v>1.4</v>
      </c>
      <c r="B11" s="495" t="s">
        <v>456</v>
      </c>
      <c r="C11" s="493">
        <v>0</v>
      </c>
      <c r="D11" s="496">
        <v>0.11</v>
      </c>
      <c r="E11" s="492">
        <f>C11*D11</f>
        <v>0</v>
      </c>
      <c r="F11" s="493">
        <v>0</v>
      </c>
      <c r="G11" s="493">
        <v>0</v>
      </c>
      <c r="H11" s="493">
        <v>0</v>
      </c>
      <c r="I11" s="493">
        <v>0</v>
      </c>
      <c r="J11" s="493">
        <v>0</v>
      </c>
      <c r="K11" s="493">
        <v>0</v>
      </c>
      <c r="L11" s="493">
        <v>0</v>
      </c>
      <c r="M11" s="493">
        <v>0</v>
      </c>
      <c r="N11" s="494">
        <f t="shared" si="1"/>
        <v>0</v>
      </c>
    </row>
    <row r="12" spans="1:14" ht="14.25" x14ac:dyDescent="0.2">
      <c r="A12" s="489">
        <v>1.5</v>
      </c>
      <c r="B12" s="495" t="s">
        <v>457</v>
      </c>
      <c r="C12" s="493">
        <v>0</v>
      </c>
      <c r="D12" s="496">
        <v>0.14000000000000001</v>
      </c>
      <c r="E12" s="492">
        <f>C12*D12</f>
        <v>0</v>
      </c>
      <c r="F12" s="493">
        <v>0</v>
      </c>
      <c r="G12" s="493">
        <v>0</v>
      </c>
      <c r="H12" s="493">
        <v>0</v>
      </c>
      <c r="I12" s="493">
        <v>0</v>
      </c>
      <c r="J12" s="493">
        <v>0</v>
      </c>
      <c r="K12" s="493">
        <v>0</v>
      </c>
      <c r="L12" s="493">
        <v>0</v>
      </c>
      <c r="M12" s="493">
        <v>0</v>
      </c>
      <c r="N12" s="494">
        <f t="shared" si="1"/>
        <v>0</v>
      </c>
    </row>
    <row r="13" spans="1:14" ht="14.25" x14ac:dyDescent="0.2">
      <c r="A13" s="489">
        <v>1.6</v>
      </c>
      <c r="B13" s="497" t="s">
        <v>458</v>
      </c>
      <c r="C13" s="493">
        <v>0</v>
      </c>
      <c r="D13" s="498"/>
      <c r="E13" s="493"/>
      <c r="F13" s="493">
        <v>0</v>
      </c>
      <c r="G13" s="493">
        <v>0</v>
      </c>
      <c r="H13" s="493">
        <v>0</v>
      </c>
      <c r="I13" s="493">
        <v>0</v>
      </c>
      <c r="J13" s="493">
        <v>0</v>
      </c>
      <c r="K13" s="493">
        <v>0</v>
      </c>
      <c r="L13" s="493">
        <v>0</v>
      </c>
      <c r="M13" s="493">
        <v>0</v>
      </c>
      <c r="N13" s="494">
        <f t="shared" si="1"/>
        <v>0</v>
      </c>
    </row>
    <row r="14" spans="1:14" ht="15" x14ac:dyDescent="0.25">
      <c r="A14" s="489">
        <v>2</v>
      </c>
      <c r="B14" s="499" t="s">
        <v>459</v>
      </c>
      <c r="C14" s="491">
        <f>SUM(C15:C20)</f>
        <v>0</v>
      </c>
      <c r="D14" s="484"/>
      <c r="E14" s="492">
        <f t="shared" ref="E14:M14" si="2">SUM(E15:E20)</f>
        <v>0</v>
      </c>
      <c r="F14" s="493">
        <f t="shared" si="2"/>
        <v>0</v>
      </c>
      <c r="G14" s="493">
        <f t="shared" si="2"/>
        <v>0</v>
      </c>
      <c r="H14" s="493">
        <f t="shared" si="2"/>
        <v>0</v>
      </c>
      <c r="I14" s="493">
        <f t="shared" si="2"/>
        <v>0</v>
      </c>
      <c r="J14" s="493">
        <f t="shared" si="2"/>
        <v>0</v>
      </c>
      <c r="K14" s="493">
        <f t="shared" si="2"/>
        <v>0</v>
      </c>
      <c r="L14" s="493">
        <f t="shared" si="2"/>
        <v>0</v>
      </c>
      <c r="M14" s="493">
        <f t="shared" si="2"/>
        <v>0</v>
      </c>
      <c r="N14" s="494">
        <f>SUM(N15:N20)</f>
        <v>0</v>
      </c>
    </row>
    <row r="15" spans="1:14" ht="14.25" x14ac:dyDescent="0.2">
      <c r="A15" s="489">
        <v>2.1</v>
      </c>
      <c r="B15" s="497" t="s">
        <v>453</v>
      </c>
      <c r="C15" s="493">
        <v>0</v>
      </c>
      <c r="D15" s="496">
        <v>5.0000000000000001E-3</v>
      </c>
      <c r="E15" s="492">
        <f>C15*D15</f>
        <v>0</v>
      </c>
      <c r="F15" s="493">
        <v>0</v>
      </c>
      <c r="G15" s="493">
        <v>0</v>
      </c>
      <c r="H15" s="493">
        <v>0</v>
      </c>
      <c r="I15" s="493">
        <v>0</v>
      </c>
      <c r="J15" s="493">
        <v>0</v>
      </c>
      <c r="K15" s="493">
        <v>0</v>
      </c>
      <c r="L15" s="493">
        <v>0</v>
      </c>
      <c r="M15" s="493">
        <v>0</v>
      </c>
      <c r="N15" s="494">
        <f t="shared" ref="N15:N20" si="3">SUMPRODUCT($F$6:$M$6,F15:M15)</f>
        <v>0</v>
      </c>
    </row>
    <row r="16" spans="1:14" ht="14.25" x14ac:dyDescent="0.2">
      <c r="A16" s="489">
        <v>2.2000000000000002</v>
      </c>
      <c r="B16" s="497" t="s">
        <v>454</v>
      </c>
      <c r="C16" s="493">
        <v>0</v>
      </c>
      <c r="D16" s="496">
        <v>0.01</v>
      </c>
      <c r="E16" s="492">
        <f>C16*D16</f>
        <v>0</v>
      </c>
      <c r="F16" s="493">
        <v>0</v>
      </c>
      <c r="G16" s="493">
        <v>0</v>
      </c>
      <c r="H16" s="493">
        <v>0</v>
      </c>
      <c r="I16" s="493">
        <v>0</v>
      </c>
      <c r="J16" s="493">
        <v>0</v>
      </c>
      <c r="K16" s="493">
        <v>0</v>
      </c>
      <c r="L16" s="493">
        <v>0</v>
      </c>
      <c r="M16" s="493">
        <v>0</v>
      </c>
      <c r="N16" s="494">
        <f t="shared" si="3"/>
        <v>0</v>
      </c>
    </row>
    <row r="17" spans="1:14" ht="14.25" x14ac:dyDescent="0.2">
      <c r="A17" s="489">
        <v>2.2999999999999998</v>
      </c>
      <c r="B17" s="497" t="s">
        <v>455</v>
      </c>
      <c r="C17" s="493">
        <v>0</v>
      </c>
      <c r="D17" s="496">
        <v>0.02</v>
      </c>
      <c r="E17" s="492">
        <f>C17*D17</f>
        <v>0</v>
      </c>
      <c r="F17" s="493">
        <v>0</v>
      </c>
      <c r="G17" s="493">
        <v>0</v>
      </c>
      <c r="H17" s="493">
        <v>0</v>
      </c>
      <c r="I17" s="493">
        <v>0</v>
      </c>
      <c r="J17" s="493">
        <v>0</v>
      </c>
      <c r="K17" s="493">
        <v>0</v>
      </c>
      <c r="L17" s="493">
        <v>0</v>
      </c>
      <c r="M17" s="493">
        <v>0</v>
      </c>
      <c r="N17" s="494">
        <f t="shared" si="3"/>
        <v>0</v>
      </c>
    </row>
    <row r="18" spans="1:14" ht="14.25" x14ac:dyDescent="0.2">
      <c r="A18" s="489">
        <v>2.4</v>
      </c>
      <c r="B18" s="497" t="s">
        <v>456</v>
      </c>
      <c r="C18" s="493">
        <v>0</v>
      </c>
      <c r="D18" s="496">
        <v>0.03</v>
      </c>
      <c r="E18" s="492">
        <f>C18*D18</f>
        <v>0</v>
      </c>
      <c r="F18" s="493">
        <v>0</v>
      </c>
      <c r="G18" s="493">
        <v>0</v>
      </c>
      <c r="H18" s="493">
        <v>0</v>
      </c>
      <c r="I18" s="493">
        <v>0</v>
      </c>
      <c r="J18" s="493">
        <v>0</v>
      </c>
      <c r="K18" s="493">
        <v>0</v>
      </c>
      <c r="L18" s="493">
        <v>0</v>
      </c>
      <c r="M18" s="493">
        <v>0</v>
      </c>
      <c r="N18" s="494">
        <f t="shared" si="3"/>
        <v>0</v>
      </c>
    </row>
    <row r="19" spans="1:14" ht="14.25" x14ac:dyDescent="0.2">
      <c r="A19" s="489">
        <v>2.5</v>
      </c>
      <c r="B19" s="497" t="s">
        <v>457</v>
      </c>
      <c r="C19" s="493">
        <v>0</v>
      </c>
      <c r="D19" s="496">
        <v>0.04</v>
      </c>
      <c r="E19" s="492">
        <f>C19*D19</f>
        <v>0</v>
      </c>
      <c r="F19" s="493">
        <v>0</v>
      </c>
      <c r="G19" s="493">
        <v>0</v>
      </c>
      <c r="H19" s="493">
        <v>0</v>
      </c>
      <c r="I19" s="493">
        <v>0</v>
      </c>
      <c r="J19" s="493">
        <v>0</v>
      </c>
      <c r="K19" s="493">
        <v>0</v>
      </c>
      <c r="L19" s="493">
        <v>0</v>
      </c>
      <c r="M19" s="493">
        <v>0</v>
      </c>
      <c r="N19" s="494">
        <f t="shared" si="3"/>
        <v>0</v>
      </c>
    </row>
    <row r="20" spans="1:14" ht="14.25" x14ac:dyDescent="0.2">
      <c r="A20" s="489">
        <v>2.6</v>
      </c>
      <c r="B20" s="497" t="s">
        <v>458</v>
      </c>
      <c r="C20" s="493">
        <v>0</v>
      </c>
      <c r="D20" s="498"/>
      <c r="E20" s="500"/>
      <c r="F20" s="493">
        <v>0</v>
      </c>
      <c r="G20" s="493">
        <v>0</v>
      </c>
      <c r="H20" s="493">
        <v>0</v>
      </c>
      <c r="I20" s="493">
        <v>0</v>
      </c>
      <c r="J20" s="493">
        <v>0</v>
      </c>
      <c r="K20" s="493">
        <v>0</v>
      </c>
      <c r="L20" s="493">
        <v>0</v>
      </c>
      <c r="M20" s="493">
        <v>0</v>
      </c>
      <c r="N20" s="494">
        <f t="shared" si="3"/>
        <v>0</v>
      </c>
    </row>
    <row r="21" spans="1:14" ht="15.75" thickBot="1" x14ac:dyDescent="0.3">
      <c r="A21" s="501"/>
      <c r="B21" s="502" t="s">
        <v>171</v>
      </c>
      <c r="C21" s="503">
        <f>C14+C7</f>
        <v>47102489.649999999</v>
      </c>
      <c r="D21" s="504"/>
      <c r="E21" s="505">
        <f>E14+E7</f>
        <v>942049.79299999995</v>
      </c>
      <c r="F21" s="506">
        <f>F7+F14</f>
        <v>0</v>
      </c>
      <c r="G21" s="506">
        <f t="shared" ref="G21:L21" si="4">G7+G14</f>
        <v>0</v>
      </c>
      <c r="H21" s="506">
        <f t="shared" si="4"/>
        <v>0</v>
      </c>
      <c r="I21" s="506">
        <f t="shared" si="4"/>
        <v>0</v>
      </c>
      <c r="J21" s="506">
        <f t="shared" si="4"/>
        <v>0</v>
      </c>
      <c r="K21" s="506">
        <f t="shared" si="4"/>
        <v>942049.79299999995</v>
      </c>
      <c r="L21" s="506">
        <f t="shared" si="4"/>
        <v>0</v>
      </c>
      <c r="M21" s="506">
        <f>M7+M14</f>
        <v>0</v>
      </c>
      <c r="N21" s="507">
        <f>N14+N7</f>
        <v>942049.79299999995</v>
      </c>
    </row>
    <row r="22" spans="1:14" x14ac:dyDescent="0.2">
      <c r="E22" s="508"/>
      <c r="F22" s="508"/>
      <c r="G22" s="508"/>
      <c r="H22" s="508"/>
      <c r="I22" s="508"/>
      <c r="J22" s="508"/>
      <c r="K22" s="508"/>
      <c r="L22" s="508"/>
      <c r="M22" s="508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41"/>
  <sheetViews>
    <sheetView zoomScale="90" zoomScaleNormal="90" workbookViewId="0">
      <selection activeCell="C12" sqref="C12"/>
    </sheetView>
  </sheetViews>
  <sheetFormatPr defaultRowHeight="15" x14ac:dyDescent="0.25"/>
  <cols>
    <col min="1" max="1" width="11.42578125" customWidth="1"/>
    <col min="2" max="2" width="62.28515625" style="265" customWidth="1"/>
    <col min="3" max="3" width="13.42578125" style="509" customWidth="1"/>
  </cols>
  <sheetData>
    <row r="1" spans="1:3" x14ac:dyDescent="0.25">
      <c r="A1" s="77" t="s">
        <v>30</v>
      </c>
      <c r="B1" s="75" t="str">
        <f>Info!C2</f>
        <v>Terabank</v>
      </c>
    </row>
    <row r="2" spans="1:3" x14ac:dyDescent="0.25">
      <c r="A2" s="77" t="s">
        <v>31</v>
      </c>
      <c r="B2" s="589">
        <v>43830</v>
      </c>
    </row>
    <row r="3" spans="1:3" x14ac:dyDescent="0.25">
      <c r="A3" s="78"/>
    </row>
    <row r="4" spans="1:3" x14ac:dyDescent="0.25">
      <c r="A4" s="78" t="s">
        <v>460</v>
      </c>
      <c r="B4" s="265" t="s">
        <v>29</v>
      </c>
    </row>
    <row r="5" spans="1:3" x14ac:dyDescent="0.25">
      <c r="A5" s="510" t="s">
        <v>461</v>
      </c>
      <c r="B5" s="590"/>
      <c r="C5" s="511"/>
    </row>
    <row r="6" spans="1:3" ht="24" x14ac:dyDescent="0.25">
      <c r="A6" s="512">
        <v>1</v>
      </c>
      <c r="B6" s="513" t="s">
        <v>462</v>
      </c>
      <c r="C6" s="514">
        <v>1018046079.0199976</v>
      </c>
    </row>
    <row r="7" spans="1:3" x14ac:dyDescent="0.25">
      <c r="A7" s="512">
        <v>2</v>
      </c>
      <c r="B7" s="513" t="s">
        <v>463</v>
      </c>
      <c r="C7" s="514">
        <v>-23194077.050000008</v>
      </c>
    </row>
    <row r="8" spans="1:3" ht="24" x14ac:dyDescent="0.25">
      <c r="A8" s="515">
        <v>3</v>
      </c>
      <c r="B8" s="516" t="s">
        <v>464</v>
      </c>
      <c r="C8" s="514">
        <f>C6+C7</f>
        <v>994852001.96999764</v>
      </c>
    </row>
    <row r="9" spans="1:3" x14ac:dyDescent="0.25">
      <c r="A9" s="510" t="s">
        <v>465</v>
      </c>
      <c r="B9" s="590"/>
      <c r="C9" s="517"/>
    </row>
    <row r="10" spans="1:3" ht="24" x14ac:dyDescent="0.25">
      <c r="A10" s="518">
        <v>4</v>
      </c>
      <c r="B10" s="519" t="s">
        <v>466</v>
      </c>
      <c r="C10" s="514">
        <v>0</v>
      </c>
    </row>
    <row r="11" spans="1:3" ht="24" x14ac:dyDescent="0.25">
      <c r="A11" s="518">
        <v>5</v>
      </c>
      <c r="B11" s="513" t="s">
        <v>467</v>
      </c>
      <c r="C11" s="514">
        <v>0</v>
      </c>
    </row>
    <row r="12" spans="1:3" x14ac:dyDescent="0.25">
      <c r="A12" s="518" t="s">
        <v>468</v>
      </c>
      <c r="B12" s="513" t="s">
        <v>469</v>
      </c>
      <c r="C12" s="514">
        <v>942049.79299999995</v>
      </c>
    </row>
    <row r="13" spans="1:3" ht="24" x14ac:dyDescent="0.25">
      <c r="A13" s="520">
        <v>6</v>
      </c>
      <c r="B13" s="519" t="s">
        <v>470</v>
      </c>
      <c r="C13" s="514">
        <v>0</v>
      </c>
    </row>
    <row r="14" spans="1:3" ht="24" x14ac:dyDescent="0.25">
      <c r="A14" s="520">
        <v>7</v>
      </c>
      <c r="B14" s="591" t="s">
        <v>471</v>
      </c>
      <c r="C14" s="514">
        <v>0</v>
      </c>
    </row>
    <row r="15" spans="1:3" x14ac:dyDescent="0.25">
      <c r="A15" s="521">
        <v>8</v>
      </c>
      <c r="B15" s="592" t="s">
        <v>472</v>
      </c>
      <c r="C15" s="514">
        <v>0</v>
      </c>
    </row>
    <row r="16" spans="1:3" x14ac:dyDescent="0.25">
      <c r="A16" s="520">
        <v>9</v>
      </c>
      <c r="B16" s="591" t="s">
        <v>473</v>
      </c>
      <c r="C16" s="514">
        <v>0</v>
      </c>
    </row>
    <row r="17" spans="1:3" ht="24" x14ac:dyDescent="0.25">
      <c r="A17" s="520">
        <v>10</v>
      </c>
      <c r="B17" s="591" t="s">
        <v>474</v>
      </c>
      <c r="C17" s="514">
        <v>0</v>
      </c>
    </row>
    <row r="18" spans="1:3" x14ac:dyDescent="0.25">
      <c r="A18" s="522">
        <v>11</v>
      </c>
      <c r="B18" s="593" t="s">
        <v>475</v>
      </c>
      <c r="C18" s="523">
        <f>SUM(C10:C17)</f>
        <v>942049.79299999995</v>
      </c>
    </row>
    <row r="19" spans="1:3" x14ac:dyDescent="0.25">
      <c r="A19" s="524" t="s">
        <v>476</v>
      </c>
      <c r="B19" s="594"/>
      <c r="C19" s="525"/>
    </row>
    <row r="20" spans="1:3" ht="24" x14ac:dyDescent="0.25">
      <c r="A20" s="526">
        <v>12</v>
      </c>
      <c r="B20" s="519" t="s">
        <v>477</v>
      </c>
      <c r="C20" s="514">
        <v>0</v>
      </c>
    </row>
    <row r="21" spans="1:3" ht="24" x14ac:dyDescent="0.25">
      <c r="A21" s="526">
        <v>13</v>
      </c>
      <c r="B21" s="519" t="s">
        <v>478</v>
      </c>
      <c r="C21" s="514">
        <v>0</v>
      </c>
    </row>
    <row r="22" spans="1:3" x14ac:dyDescent="0.25">
      <c r="A22" s="526">
        <v>14</v>
      </c>
      <c r="B22" s="519" t="s">
        <v>479</v>
      </c>
      <c r="C22" s="514">
        <v>0</v>
      </c>
    </row>
    <row r="23" spans="1:3" ht="24" x14ac:dyDescent="0.25">
      <c r="A23" s="526" t="s">
        <v>480</v>
      </c>
      <c r="B23" s="519" t="s">
        <v>481</v>
      </c>
      <c r="C23" s="514">
        <v>0</v>
      </c>
    </row>
    <row r="24" spans="1:3" x14ac:dyDescent="0.25">
      <c r="A24" s="526">
        <v>15</v>
      </c>
      <c r="B24" s="519" t="s">
        <v>482</v>
      </c>
      <c r="C24" s="514">
        <v>0</v>
      </c>
    </row>
    <row r="25" spans="1:3" x14ac:dyDescent="0.25">
      <c r="A25" s="526" t="s">
        <v>483</v>
      </c>
      <c r="B25" s="519" t="s">
        <v>484</v>
      </c>
      <c r="C25" s="514">
        <v>0</v>
      </c>
    </row>
    <row r="26" spans="1:3" ht="25.5" x14ac:dyDescent="0.25">
      <c r="A26" s="527">
        <v>16</v>
      </c>
      <c r="B26" s="595" t="s">
        <v>485</v>
      </c>
      <c r="C26" s="523">
        <f>SUM(C20:C25)</f>
        <v>0</v>
      </c>
    </row>
    <row r="27" spans="1:3" x14ac:dyDescent="0.25">
      <c r="A27" s="510" t="s">
        <v>486</v>
      </c>
      <c r="B27" s="590"/>
      <c r="C27" s="517"/>
    </row>
    <row r="28" spans="1:3" x14ac:dyDescent="0.25">
      <c r="A28" s="528">
        <v>17</v>
      </c>
      <c r="B28" s="513" t="s">
        <v>487</v>
      </c>
      <c r="C28" s="514">
        <v>62182607.670000009</v>
      </c>
    </row>
    <row r="29" spans="1:3" x14ac:dyDescent="0.25">
      <c r="A29" s="528">
        <v>18</v>
      </c>
      <c r="B29" s="513" t="s">
        <v>488</v>
      </c>
      <c r="C29" s="514">
        <v>-29625745.440000001</v>
      </c>
    </row>
    <row r="30" spans="1:3" x14ac:dyDescent="0.25">
      <c r="A30" s="527">
        <v>19</v>
      </c>
      <c r="B30" s="595" t="s">
        <v>489</v>
      </c>
      <c r="C30" s="523">
        <f>C28+C29</f>
        <v>32556862.230000008</v>
      </c>
    </row>
    <row r="31" spans="1:3" x14ac:dyDescent="0.25">
      <c r="A31" s="510" t="s">
        <v>490</v>
      </c>
      <c r="B31" s="590"/>
      <c r="C31" s="517"/>
    </row>
    <row r="32" spans="1:3" ht="24" x14ac:dyDescent="0.25">
      <c r="A32" s="528" t="s">
        <v>491</v>
      </c>
      <c r="B32" s="519" t="s">
        <v>492</v>
      </c>
      <c r="C32" s="529">
        <v>0</v>
      </c>
    </row>
    <row r="33" spans="1:3" ht="24" x14ac:dyDescent="0.25">
      <c r="A33" s="528" t="s">
        <v>493</v>
      </c>
      <c r="B33" s="513" t="s">
        <v>494</v>
      </c>
      <c r="C33" s="529"/>
    </row>
    <row r="34" spans="1:3" x14ac:dyDescent="0.25">
      <c r="A34" s="510" t="s">
        <v>495</v>
      </c>
      <c r="B34" s="590"/>
      <c r="C34" s="517"/>
    </row>
    <row r="35" spans="1:3" x14ac:dyDescent="0.25">
      <c r="A35" s="530">
        <v>20</v>
      </c>
      <c r="B35" s="596" t="s">
        <v>496</v>
      </c>
      <c r="C35" s="514">
        <v>116131509.71000022</v>
      </c>
    </row>
    <row r="36" spans="1:3" ht="25.5" x14ac:dyDescent="0.25">
      <c r="A36" s="527">
        <v>21</v>
      </c>
      <c r="B36" s="595" t="s">
        <v>497</v>
      </c>
      <c r="C36" s="523">
        <f>C8+C18+C26+C30</f>
        <v>1028350913.9929976</v>
      </c>
    </row>
    <row r="37" spans="1:3" x14ac:dyDescent="0.25">
      <c r="A37" s="510" t="s">
        <v>498</v>
      </c>
      <c r="B37" s="590"/>
      <c r="C37" s="517"/>
    </row>
    <row r="38" spans="1:3" x14ac:dyDescent="0.25">
      <c r="A38" s="527">
        <v>22</v>
      </c>
      <c r="B38" s="595" t="s">
        <v>498</v>
      </c>
      <c r="C38" s="531">
        <f>C35/C36</f>
        <v>0.11292984537648885</v>
      </c>
    </row>
    <row r="39" spans="1:3" x14ac:dyDescent="0.25">
      <c r="A39" s="510" t="s">
        <v>499</v>
      </c>
      <c r="B39" s="590"/>
      <c r="C39" s="517"/>
    </row>
    <row r="40" spans="1:3" x14ac:dyDescent="0.25">
      <c r="A40" s="532" t="s">
        <v>500</v>
      </c>
      <c r="B40" s="519" t="s">
        <v>501</v>
      </c>
      <c r="C40" s="529">
        <v>0</v>
      </c>
    </row>
    <row r="41" spans="1:3" ht="24" x14ac:dyDescent="0.25">
      <c r="A41" s="533" t="s">
        <v>502</v>
      </c>
      <c r="B41" s="513" t="s">
        <v>503</v>
      </c>
      <c r="C41" s="529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H41"/>
  <sheetViews>
    <sheetView zoomScaleNormal="100" workbookViewId="0">
      <pane xSplit="1" ySplit="5" topLeftCell="B23" activePane="bottomRight" state="frozen"/>
      <selection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RowHeight="15.75" x14ac:dyDescent="0.3"/>
  <cols>
    <col min="1" max="1" width="9.5703125" style="74" bestFit="1" customWidth="1"/>
    <col min="2" max="2" width="86" style="21" customWidth="1"/>
    <col min="3" max="3" width="12.7109375" style="21" customWidth="1"/>
    <col min="4" max="4" width="12.7109375" style="19" customWidth="1"/>
    <col min="5" max="5" width="14" style="19" bestFit="1" customWidth="1"/>
    <col min="6" max="6" width="13.7109375" style="19" bestFit="1" customWidth="1"/>
    <col min="7" max="7" width="13.28515625" style="19" bestFit="1" customWidth="1"/>
    <col min="8" max="8" width="6.7109375" customWidth="1"/>
  </cols>
  <sheetData>
    <row r="1" spans="1:8" x14ac:dyDescent="0.3">
      <c r="A1" s="20" t="s">
        <v>30</v>
      </c>
      <c r="B1" s="21" t="str">
        <f>Info!C2</f>
        <v>Terabank</v>
      </c>
    </row>
    <row r="2" spans="1:8" x14ac:dyDescent="0.3">
      <c r="A2" s="20" t="s">
        <v>31</v>
      </c>
      <c r="B2" s="22">
        <v>43830</v>
      </c>
      <c r="C2" s="23"/>
      <c r="D2" s="24"/>
      <c r="E2" s="24"/>
      <c r="F2" s="24"/>
      <c r="G2" s="24"/>
      <c r="H2" s="25"/>
    </row>
    <row r="3" spans="1:8" x14ac:dyDescent="0.3">
      <c r="A3" s="20"/>
      <c r="C3" s="23"/>
      <c r="D3" s="24"/>
      <c r="E3" s="24"/>
      <c r="F3" s="24"/>
      <c r="G3" s="24"/>
      <c r="H3" s="25"/>
    </row>
    <row r="4" spans="1:8" ht="16.5" thickBot="1" x14ac:dyDescent="0.35">
      <c r="A4" s="26" t="s">
        <v>32</v>
      </c>
      <c r="B4" s="27" t="s">
        <v>33</v>
      </c>
      <c r="C4" s="28"/>
      <c r="D4" s="29"/>
      <c r="E4" s="29"/>
      <c r="F4" s="29"/>
      <c r="G4" s="29"/>
      <c r="H4" s="25"/>
    </row>
    <row r="5" spans="1:8" ht="15" x14ac:dyDescent="0.25">
      <c r="A5" s="30" t="s">
        <v>34</v>
      </c>
      <c r="B5" s="31"/>
      <c r="C5" s="32">
        <v>43830</v>
      </c>
      <c r="D5" s="33">
        <v>43738</v>
      </c>
      <c r="E5" s="33">
        <v>43646</v>
      </c>
      <c r="F5" s="33">
        <v>43555</v>
      </c>
      <c r="G5" s="34">
        <v>43465</v>
      </c>
    </row>
    <row r="6" spans="1:8" ht="15" x14ac:dyDescent="0.25">
      <c r="A6" s="35"/>
      <c r="B6" s="36" t="s">
        <v>35</v>
      </c>
      <c r="C6" s="37"/>
      <c r="D6" s="37"/>
      <c r="E6" s="37"/>
      <c r="F6" s="37"/>
      <c r="G6" s="38"/>
    </row>
    <row r="7" spans="1:8" ht="15" x14ac:dyDescent="0.25">
      <c r="A7" s="39"/>
      <c r="B7" s="40" t="s">
        <v>36</v>
      </c>
      <c r="C7" s="37"/>
      <c r="D7" s="37"/>
      <c r="E7" s="37"/>
      <c r="F7" s="37"/>
      <c r="G7" s="38"/>
    </row>
    <row r="8" spans="1:8" ht="15" x14ac:dyDescent="0.25">
      <c r="A8" s="41">
        <v>1</v>
      </c>
      <c r="B8" s="42" t="s">
        <v>37</v>
      </c>
      <c r="C8" s="43">
        <v>116131509.71000022</v>
      </c>
      <c r="D8" s="44">
        <v>116068649.19000015</v>
      </c>
      <c r="E8" s="44">
        <v>108722461.78999999</v>
      </c>
      <c r="F8" s="44">
        <v>110978440.77000006</v>
      </c>
      <c r="G8" s="45">
        <v>104601554.61000024</v>
      </c>
    </row>
    <row r="9" spans="1:8" ht="15" x14ac:dyDescent="0.25">
      <c r="A9" s="41">
        <v>2</v>
      </c>
      <c r="B9" s="42" t="s">
        <v>38</v>
      </c>
      <c r="C9" s="43">
        <v>116131509.71000022</v>
      </c>
      <c r="D9" s="44">
        <v>116068649.19000015</v>
      </c>
      <c r="E9" s="44">
        <v>108722461.78999999</v>
      </c>
      <c r="F9" s="44">
        <v>110978440.77000006</v>
      </c>
      <c r="G9" s="45">
        <v>104601554.61000024</v>
      </c>
    </row>
    <row r="10" spans="1:8" ht="15" x14ac:dyDescent="0.25">
      <c r="A10" s="41">
        <v>3</v>
      </c>
      <c r="B10" s="42" t="s">
        <v>39</v>
      </c>
      <c r="C10" s="43">
        <v>172988560.74368143</v>
      </c>
      <c r="D10" s="44">
        <v>177356900.82311577</v>
      </c>
      <c r="E10" s="44">
        <v>167351193.26255161</v>
      </c>
      <c r="F10" s="44">
        <v>164715332.73996907</v>
      </c>
      <c r="G10" s="45">
        <v>156412413.60750985</v>
      </c>
    </row>
    <row r="11" spans="1:8" ht="15" x14ac:dyDescent="0.25">
      <c r="A11" s="46"/>
      <c r="B11" s="36" t="s">
        <v>40</v>
      </c>
      <c r="C11" s="47"/>
      <c r="D11" s="47"/>
      <c r="E11" s="47"/>
      <c r="F11" s="47"/>
      <c r="G11" s="48"/>
    </row>
    <row r="12" spans="1:8" ht="15" customHeight="1" x14ac:dyDescent="0.25">
      <c r="A12" s="41">
        <v>4</v>
      </c>
      <c r="B12" s="42" t="s">
        <v>41</v>
      </c>
      <c r="C12" s="49">
        <v>898692525.95324779</v>
      </c>
      <c r="D12" s="44">
        <v>940885173.26799881</v>
      </c>
      <c r="E12" s="50">
        <v>932602567.52287805</v>
      </c>
      <c r="F12" s="50">
        <v>889510858.74627233</v>
      </c>
      <c r="G12" s="51">
        <v>872383342.71952081</v>
      </c>
    </row>
    <row r="13" spans="1:8" ht="15" x14ac:dyDescent="0.25">
      <c r="A13" s="46"/>
      <c r="B13" s="36" t="s">
        <v>42</v>
      </c>
      <c r="C13" s="37"/>
      <c r="D13" s="37"/>
      <c r="E13" s="37"/>
      <c r="F13" s="37"/>
      <c r="G13" s="38"/>
    </row>
    <row r="14" spans="1:8" s="18" customFormat="1" ht="15" x14ac:dyDescent="0.25">
      <c r="A14" s="41"/>
      <c r="B14" s="40" t="s">
        <v>36</v>
      </c>
      <c r="C14" s="37"/>
      <c r="D14" s="37"/>
      <c r="E14" s="37"/>
      <c r="F14" s="37"/>
      <c r="G14" s="38"/>
    </row>
    <row r="15" spans="1:8" ht="15" x14ac:dyDescent="0.25">
      <c r="A15" s="52">
        <v>5</v>
      </c>
      <c r="B15" s="42" t="str">
        <f>"Common equity Tier 1 ratio &gt;="&amp;ROUND('9.1. Capital Requirements'!C19*100,2)&amp;"%"</f>
        <v>Common equity Tier 1 ratio &gt;=9.26%</v>
      </c>
      <c r="C15" s="53">
        <v>0.12922273898608305</v>
      </c>
      <c r="D15" s="54">
        <v>0.12336112045092193</v>
      </c>
      <c r="E15" s="54">
        <v>0.1165796294972487</v>
      </c>
      <c r="F15" s="54">
        <v>0.12476344687508306</v>
      </c>
      <c r="G15" s="55">
        <v>0.11990320021920753</v>
      </c>
    </row>
    <row r="16" spans="1:8" ht="15" customHeight="1" x14ac:dyDescent="0.25">
      <c r="A16" s="52">
        <v>6</v>
      </c>
      <c r="B16" s="42" t="str">
        <f>"Tier 1 ratio &gt;="&amp;ROUND('9.1. Capital Requirements'!C20*100,2)&amp;"%"</f>
        <v>Tier 1 ratio &gt;=11.52%</v>
      </c>
      <c r="C16" s="53">
        <v>0.12922273898608305</v>
      </c>
      <c r="D16" s="54">
        <v>0.12336112045092193</v>
      </c>
      <c r="E16" s="54">
        <v>0.1165796294972487</v>
      </c>
      <c r="F16" s="54">
        <v>0.12476344687508306</v>
      </c>
      <c r="G16" s="55">
        <v>0.11990320021920753</v>
      </c>
    </row>
    <row r="17" spans="1:7" ht="15" x14ac:dyDescent="0.25">
      <c r="A17" s="52">
        <v>7</v>
      </c>
      <c r="B17" s="42" t="str">
        <f>"Total Regulatory Capital ratio &gt;="&amp;ROUND('9.1. Capital Requirements'!C21*100,2)&amp;"%"</f>
        <v>Total Regulatory Capital ratio &gt;=17.24%</v>
      </c>
      <c r="C17" s="53">
        <v>0.19248915034671238</v>
      </c>
      <c r="D17" s="54">
        <v>0.18850004853099964</v>
      </c>
      <c r="E17" s="54">
        <v>0.17944534905909557</v>
      </c>
      <c r="F17" s="54">
        <v>0.18517517928013641</v>
      </c>
      <c r="G17" s="55">
        <v>0.17929321428801956</v>
      </c>
    </row>
    <row r="18" spans="1:7" ht="15" x14ac:dyDescent="0.25">
      <c r="A18" s="46"/>
      <c r="B18" s="56" t="s">
        <v>43</v>
      </c>
      <c r="C18" s="57"/>
      <c r="D18" s="57"/>
      <c r="E18" s="57"/>
      <c r="F18" s="57"/>
      <c r="G18" s="58"/>
    </row>
    <row r="19" spans="1:7" ht="15" customHeight="1" x14ac:dyDescent="0.25">
      <c r="A19" s="59">
        <v>8</v>
      </c>
      <c r="B19" s="42" t="s">
        <v>44</v>
      </c>
      <c r="C19" s="60">
        <v>8.0578701357911842E-2</v>
      </c>
      <c r="D19" s="61">
        <v>7.9769621602389582E-2</v>
      </c>
      <c r="E19" s="61">
        <v>8.0340333687152543E-2</v>
      </c>
      <c r="F19" s="61">
        <v>8.0620064004284259E-2</v>
      </c>
      <c r="G19" s="62">
        <v>8.7209657253758191E-2</v>
      </c>
    </row>
    <row r="20" spans="1:7" ht="15" x14ac:dyDescent="0.25">
      <c r="A20" s="59">
        <v>9</v>
      </c>
      <c r="B20" s="42" t="s">
        <v>45</v>
      </c>
      <c r="C20" s="60">
        <v>3.749526755884524E-2</v>
      </c>
      <c r="D20" s="61">
        <v>3.7240627187445391E-2</v>
      </c>
      <c r="E20" s="61">
        <v>3.6961994849379273E-2</v>
      </c>
      <c r="F20" s="61">
        <v>3.6482096493412206E-2</v>
      </c>
      <c r="G20" s="62">
        <v>4.0230121878041272E-2</v>
      </c>
    </row>
    <row r="21" spans="1:7" ht="15" x14ac:dyDescent="0.25">
      <c r="A21" s="59">
        <v>10</v>
      </c>
      <c r="B21" s="42" t="s">
        <v>46</v>
      </c>
      <c r="C21" s="60">
        <v>2.0789249561113922E-2</v>
      </c>
      <c r="D21" s="61">
        <v>2.2986983096665574E-2</v>
      </c>
      <c r="E21" s="61">
        <v>2.4683889073176663E-2</v>
      </c>
      <c r="F21" s="61">
        <v>2.9192501328584378E-2</v>
      </c>
      <c r="G21" s="62">
        <v>3.1456099138050357E-2</v>
      </c>
    </row>
    <row r="22" spans="1:7" ht="15" x14ac:dyDescent="0.25">
      <c r="A22" s="59">
        <v>11</v>
      </c>
      <c r="B22" s="42" t="s">
        <v>47</v>
      </c>
      <c r="C22" s="60">
        <v>4.3083433799066602E-2</v>
      </c>
      <c r="D22" s="61">
        <v>4.2528994414944191E-2</v>
      </c>
      <c r="E22" s="61">
        <v>4.337833883777327E-2</v>
      </c>
      <c r="F22" s="61">
        <v>4.413796751087206E-2</v>
      </c>
      <c r="G22" s="62">
        <v>4.6979535375716919E-2</v>
      </c>
    </row>
    <row r="23" spans="1:7" ht="15" x14ac:dyDescent="0.25">
      <c r="A23" s="59">
        <v>12</v>
      </c>
      <c r="B23" s="42" t="s">
        <v>48</v>
      </c>
      <c r="C23" s="60">
        <v>2.0356380179567975E-2</v>
      </c>
      <c r="D23" s="61">
        <v>2.7524169086467456E-2</v>
      </c>
      <c r="E23" s="61">
        <v>2.6662636497584595E-2</v>
      </c>
      <c r="F23" s="61">
        <v>2.6254096797861583E-2</v>
      </c>
      <c r="G23" s="62">
        <v>2.0909463443805971E-2</v>
      </c>
    </row>
    <row r="24" spans="1:7" ht="15" x14ac:dyDescent="0.25">
      <c r="A24" s="59">
        <v>13</v>
      </c>
      <c r="B24" s="42" t="s">
        <v>49</v>
      </c>
      <c r="C24" s="60">
        <v>0.14963020201970725</v>
      </c>
      <c r="D24" s="61">
        <v>0.20338505791313632</v>
      </c>
      <c r="E24" s="61">
        <v>0.19556363438395086</v>
      </c>
      <c r="F24" s="61">
        <v>0.18968679165280927</v>
      </c>
      <c r="G24" s="62">
        <v>0.14639560451698508</v>
      </c>
    </row>
    <row r="25" spans="1:7" ht="15" x14ac:dyDescent="0.25">
      <c r="A25" s="46"/>
      <c r="B25" s="56" t="s">
        <v>50</v>
      </c>
      <c r="C25" s="57"/>
      <c r="D25" s="57"/>
      <c r="E25" s="57"/>
      <c r="F25" s="57"/>
      <c r="G25" s="58"/>
    </row>
    <row r="26" spans="1:7" ht="15" x14ac:dyDescent="0.25">
      <c r="A26" s="59">
        <v>14</v>
      </c>
      <c r="B26" s="42" t="s">
        <v>51</v>
      </c>
      <c r="C26" s="60">
        <v>5.5045923603628713E-2</v>
      </c>
      <c r="D26" s="61">
        <v>6.6048174051329664E-2</v>
      </c>
      <c r="E26" s="61">
        <v>7.1731810397726734E-2</v>
      </c>
      <c r="F26" s="61">
        <v>7.289384593086469E-2</v>
      </c>
      <c r="G26" s="62">
        <v>7.2777269111687304E-2</v>
      </c>
    </row>
    <row r="27" spans="1:7" ht="15" customHeight="1" x14ac:dyDescent="0.25">
      <c r="A27" s="59">
        <v>15</v>
      </c>
      <c r="B27" s="42" t="s">
        <v>52</v>
      </c>
      <c r="C27" s="60">
        <v>4.8819297340186446E-2</v>
      </c>
      <c r="D27" s="61">
        <v>5.3588114360708643E-2</v>
      </c>
      <c r="E27" s="61">
        <v>5.4779290588043435E-2</v>
      </c>
      <c r="F27" s="61">
        <v>5.4677214531019688E-2</v>
      </c>
      <c r="G27" s="62">
        <v>5.3963741427641612E-2</v>
      </c>
    </row>
    <row r="28" spans="1:7" ht="15" x14ac:dyDescent="0.25">
      <c r="A28" s="59">
        <v>16</v>
      </c>
      <c r="B28" s="42" t="s">
        <v>53</v>
      </c>
      <c r="C28" s="60">
        <v>0.62599737248936949</v>
      </c>
      <c r="D28" s="61">
        <v>0.61951596488861727</v>
      </c>
      <c r="E28" s="61">
        <v>0.63200081160158073</v>
      </c>
      <c r="F28" s="61">
        <v>0.61322293379588433</v>
      </c>
      <c r="G28" s="62">
        <v>0.60906466379004665</v>
      </c>
    </row>
    <row r="29" spans="1:7" ht="15" customHeight="1" x14ac:dyDescent="0.25">
      <c r="A29" s="59">
        <v>17</v>
      </c>
      <c r="B29" s="42" t="s">
        <v>54</v>
      </c>
      <c r="C29" s="60">
        <v>0.59386909246356578</v>
      </c>
      <c r="D29" s="61">
        <v>0.60265463022071764</v>
      </c>
      <c r="E29" s="61">
        <v>0.61064170449843569</v>
      </c>
      <c r="F29" s="61">
        <v>0.60332776039229008</v>
      </c>
      <c r="G29" s="62">
        <v>0.59237605022710837</v>
      </c>
    </row>
    <row r="30" spans="1:7" ht="15" x14ac:dyDescent="0.25">
      <c r="A30" s="59">
        <v>18</v>
      </c>
      <c r="B30" s="42" t="s">
        <v>55</v>
      </c>
      <c r="C30" s="60">
        <v>0.10821067248692923</v>
      </c>
      <c r="D30" s="61">
        <v>4.1432872819423094E-2</v>
      </c>
      <c r="E30" s="61">
        <v>6.2110272296294129E-2</v>
      </c>
      <c r="F30" s="61">
        <v>7.6100377495003273E-3</v>
      </c>
      <c r="G30" s="62">
        <v>0.17853816962819949</v>
      </c>
    </row>
    <row r="31" spans="1:7" ht="15" customHeight="1" x14ac:dyDescent="0.25">
      <c r="A31" s="46"/>
      <c r="B31" s="56" t="s">
        <v>56</v>
      </c>
      <c r="C31" s="57"/>
      <c r="D31" s="57"/>
      <c r="E31" s="57"/>
      <c r="F31" s="57"/>
      <c r="G31" s="58"/>
    </row>
    <row r="32" spans="1:7" ht="15" customHeight="1" x14ac:dyDescent="0.25">
      <c r="A32" s="59">
        <v>19</v>
      </c>
      <c r="B32" s="42" t="s">
        <v>57</v>
      </c>
      <c r="C32" s="60">
        <v>0.21476437006349638</v>
      </c>
      <c r="D32" s="60">
        <v>0.2565089112805527</v>
      </c>
      <c r="E32" s="60">
        <v>0.20561885131614835</v>
      </c>
      <c r="F32" s="60">
        <v>0.21002217714485491</v>
      </c>
      <c r="G32" s="63">
        <v>0.22443361438561152</v>
      </c>
    </row>
    <row r="33" spans="1:7" ht="15" customHeight="1" x14ac:dyDescent="0.25">
      <c r="A33" s="59">
        <v>20</v>
      </c>
      <c r="B33" s="42" t="s">
        <v>58</v>
      </c>
      <c r="C33" s="60">
        <v>0.68573030123378609</v>
      </c>
      <c r="D33" s="60">
        <v>0.68673931725124704</v>
      </c>
      <c r="E33" s="60">
        <v>0.64107227678722867</v>
      </c>
      <c r="F33" s="60">
        <v>0.67879205773521678</v>
      </c>
      <c r="G33" s="63">
        <v>0.65163661836705256</v>
      </c>
    </row>
    <row r="34" spans="1:7" ht="15" customHeight="1" x14ac:dyDescent="0.25">
      <c r="A34" s="59">
        <v>21</v>
      </c>
      <c r="B34" s="42" t="s">
        <v>59</v>
      </c>
      <c r="C34" s="60">
        <v>0.34763228668274182</v>
      </c>
      <c r="D34" s="60">
        <v>0.35868073898671504</v>
      </c>
      <c r="E34" s="60">
        <v>0.40162022029654859</v>
      </c>
      <c r="F34" s="60">
        <v>0.41131175259801867</v>
      </c>
      <c r="G34" s="63">
        <v>0.4375335542983817</v>
      </c>
    </row>
    <row r="35" spans="1:7" ht="15" customHeight="1" x14ac:dyDescent="0.25">
      <c r="A35" s="64"/>
      <c r="B35" s="56" t="s">
        <v>60</v>
      </c>
      <c r="C35" s="37"/>
      <c r="D35" s="37"/>
      <c r="E35" s="37"/>
      <c r="F35" s="37"/>
      <c r="G35" s="38"/>
    </row>
    <row r="36" spans="1:7" ht="15" x14ac:dyDescent="0.25">
      <c r="A36" s="59">
        <v>22</v>
      </c>
      <c r="B36" s="42" t="s">
        <v>61</v>
      </c>
      <c r="C36" s="65">
        <v>252298139.22514838</v>
      </c>
      <c r="D36" s="65">
        <v>227311185.48313966</v>
      </c>
      <c r="E36" s="65">
        <v>175731209.26347753</v>
      </c>
      <c r="F36" s="65">
        <v>182406152.37841693</v>
      </c>
      <c r="G36" s="66">
        <v>178068288.89281896</v>
      </c>
    </row>
    <row r="37" spans="1:7" ht="15" customHeight="1" x14ac:dyDescent="0.25">
      <c r="A37" s="59">
        <v>23</v>
      </c>
      <c r="B37" s="42" t="s">
        <v>62</v>
      </c>
      <c r="C37" s="65">
        <v>158182813.90794298</v>
      </c>
      <c r="D37" s="67">
        <v>171809199.87072283</v>
      </c>
      <c r="E37" s="67">
        <v>157540760.34728163</v>
      </c>
      <c r="F37" s="67">
        <v>158849134.94813639</v>
      </c>
      <c r="G37" s="68">
        <v>146477087.64507362</v>
      </c>
    </row>
    <row r="38" spans="1:7" thickBot="1" x14ac:dyDescent="0.3">
      <c r="A38" s="69">
        <v>24</v>
      </c>
      <c r="B38" s="70" t="s">
        <v>63</v>
      </c>
      <c r="C38" s="71">
        <v>1.5949781963796479</v>
      </c>
      <c r="D38" s="71">
        <v>1.3230443169177151</v>
      </c>
      <c r="E38" s="71">
        <v>1.1154650318818888</v>
      </c>
      <c r="F38" s="71">
        <v>1.1482980529794626</v>
      </c>
      <c r="G38" s="72">
        <v>1.2156733299087259</v>
      </c>
    </row>
    <row r="39" spans="1:7" x14ac:dyDescent="0.3">
      <c r="A39" s="73"/>
    </row>
    <row r="40" spans="1:7" x14ac:dyDescent="0.3">
      <c r="B40" s="75"/>
    </row>
    <row r="41" spans="1:7" ht="52.5" x14ac:dyDescent="0.3">
      <c r="B41" s="76" t="s">
        <v>64</v>
      </c>
    </row>
  </sheetData>
  <pageMargins left="0.7" right="0.7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O43"/>
  <sheetViews>
    <sheetView zoomScaleNormal="100" workbookViewId="0">
      <pane xSplit="1" ySplit="5" topLeftCell="B6" activePane="bottomRight" state="frozen"/>
      <selection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4.25" x14ac:dyDescent="0.2"/>
  <cols>
    <col min="1" max="1" width="9.5703125" style="78" bestFit="1" customWidth="1"/>
    <col min="2" max="2" width="55.140625" style="78" bestFit="1" customWidth="1"/>
    <col min="3" max="3" width="11.7109375" style="78" customWidth="1"/>
    <col min="4" max="4" width="13.28515625" style="78" customWidth="1"/>
    <col min="5" max="5" width="14.5703125" style="78" customWidth="1"/>
    <col min="6" max="6" width="11.7109375" style="78" customWidth="1"/>
    <col min="7" max="7" width="13.7109375" style="78" customWidth="1"/>
    <col min="8" max="8" width="14.5703125" style="78" customWidth="1"/>
    <col min="9" max="16384" width="9.140625" style="79"/>
  </cols>
  <sheetData>
    <row r="1" spans="1:15" x14ac:dyDescent="0.2">
      <c r="A1" s="77" t="s">
        <v>30</v>
      </c>
      <c r="B1" s="21" t="str">
        <f>Info!C2</f>
        <v>Terabank</v>
      </c>
    </row>
    <row r="2" spans="1:15" x14ac:dyDescent="0.2">
      <c r="A2" s="77" t="s">
        <v>31</v>
      </c>
      <c r="B2" s="22">
        <v>43830</v>
      </c>
    </row>
    <row r="3" spans="1:15" x14ac:dyDescent="0.2">
      <c r="A3" s="77"/>
    </row>
    <row r="4" spans="1:15" ht="15" thickBot="1" x14ac:dyDescent="0.25">
      <c r="A4" s="80" t="s">
        <v>65</v>
      </c>
      <c r="B4" s="81" t="s">
        <v>66</v>
      </c>
      <c r="C4" s="80"/>
      <c r="D4" s="82"/>
      <c r="E4" s="82"/>
      <c r="F4" s="83"/>
      <c r="G4" s="83"/>
      <c r="H4" s="84" t="s">
        <v>67</v>
      </c>
    </row>
    <row r="5" spans="1:15" x14ac:dyDescent="0.2">
      <c r="A5" s="85"/>
      <c r="B5" s="86"/>
      <c r="C5" s="536" t="s">
        <v>68</v>
      </c>
      <c r="D5" s="537"/>
      <c r="E5" s="538"/>
      <c r="F5" s="536" t="s">
        <v>69</v>
      </c>
      <c r="G5" s="537"/>
      <c r="H5" s="539"/>
    </row>
    <row r="6" spans="1:15" x14ac:dyDescent="0.2">
      <c r="A6" s="87" t="s">
        <v>34</v>
      </c>
      <c r="B6" s="88" t="s">
        <v>70</v>
      </c>
      <c r="C6" s="89" t="s">
        <v>71</v>
      </c>
      <c r="D6" s="89" t="s">
        <v>72</v>
      </c>
      <c r="E6" s="89" t="s">
        <v>73</v>
      </c>
      <c r="F6" s="89" t="s">
        <v>71</v>
      </c>
      <c r="G6" s="89" t="s">
        <v>72</v>
      </c>
      <c r="H6" s="90" t="s">
        <v>73</v>
      </c>
    </row>
    <row r="7" spans="1:15" x14ac:dyDescent="0.2">
      <c r="A7" s="87">
        <v>1</v>
      </c>
      <c r="B7" s="91" t="s">
        <v>74</v>
      </c>
      <c r="C7" s="92">
        <v>15236112.709999995</v>
      </c>
      <c r="D7" s="92">
        <v>17476814.379999999</v>
      </c>
      <c r="E7" s="93">
        <f>C7+D7</f>
        <v>32712927.089999996</v>
      </c>
      <c r="F7" s="94">
        <v>15544778.429999996</v>
      </c>
      <c r="G7" s="95">
        <v>16535366.679999987</v>
      </c>
      <c r="H7" s="96">
        <f>F7+G7</f>
        <v>32080145.109999985</v>
      </c>
      <c r="I7" s="97"/>
      <c r="J7" s="97"/>
      <c r="K7" s="97"/>
      <c r="L7" s="97"/>
      <c r="M7" s="97"/>
      <c r="N7" s="97"/>
      <c r="O7" s="97"/>
    </row>
    <row r="8" spans="1:15" x14ac:dyDescent="0.2">
      <c r="A8" s="87">
        <v>2</v>
      </c>
      <c r="B8" s="91" t="s">
        <v>75</v>
      </c>
      <c r="C8" s="92">
        <v>16395794.98</v>
      </c>
      <c r="D8" s="92">
        <v>115597557.39</v>
      </c>
      <c r="E8" s="93">
        <f t="shared" ref="E8:E19" si="0">C8+D8</f>
        <v>131993352.37</v>
      </c>
      <c r="F8" s="94">
        <v>14135280.75</v>
      </c>
      <c r="G8" s="95">
        <v>114435757.46000001</v>
      </c>
      <c r="H8" s="96">
        <f t="shared" ref="H8:H40" si="1">F8+G8</f>
        <v>128571038.21000001</v>
      </c>
      <c r="I8" s="97"/>
      <c r="J8" s="97"/>
      <c r="K8" s="97"/>
      <c r="L8" s="97"/>
      <c r="M8" s="97"/>
      <c r="N8" s="97"/>
      <c r="O8" s="97"/>
    </row>
    <row r="9" spans="1:15" x14ac:dyDescent="0.2">
      <c r="A9" s="87">
        <v>3</v>
      </c>
      <c r="B9" s="91" t="s">
        <v>76</v>
      </c>
      <c r="C9" s="92">
        <v>145146.66999999998</v>
      </c>
      <c r="D9" s="92">
        <v>12181636.550000001</v>
      </c>
      <c r="E9" s="93">
        <f t="shared" si="0"/>
        <v>12326783.220000001</v>
      </c>
      <c r="F9" s="94">
        <v>28620.36</v>
      </c>
      <c r="G9" s="95">
        <v>24713425.919500001</v>
      </c>
      <c r="H9" s="96">
        <f t="shared" si="1"/>
        <v>24742046.2795</v>
      </c>
      <c r="I9" s="97"/>
      <c r="J9" s="97"/>
      <c r="K9" s="97"/>
      <c r="L9" s="97"/>
      <c r="M9" s="97"/>
      <c r="N9" s="97"/>
      <c r="O9" s="97"/>
    </row>
    <row r="10" spans="1:15" x14ac:dyDescent="0.2">
      <c r="A10" s="87">
        <v>4</v>
      </c>
      <c r="B10" s="91" t="s">
        <v>77</v>
      </c>
      <c r="C10" s="92">
        <v>0</v>
      </c>
      <c r="D10" s="92">
        <v>0</v>
      </c>
      <c r="E10" s="93">
        <f t="shared" si="0"/>
        <v>0</v>
      </c>
      <c r="F10" s="94">
        <v>0</v>
      </c>
      <c r="G10" s="95">
        <v>0</v>
      </c>
      <c r="H10" s="96">
        <f t="shared" si="1"/>
        <v>0</v>
      </c>
      <c r="I10" s="97"/>
      <c r="J10" s="97"/>
      <c r="K10" s="97"/>
      <c r="L10" s="97"/>
      <c r="M10" s="97"/>
      <c r="N10" s="97"/>
      <c r="O10" s="97"/>
    </row>
    <row r="11" spans="1:15" x14ac:dyDescent="0.2">
      <c r="A11" s="87">
        <v>5</v>
      </c>
      <c r="B11" s="91" t="s">
        <v>78</v>
      </c>
      <c r="C11" s="92">
        <v>57634350.819999993</v>
      </c>
      <c r="D11" s="92">
        <v>0</v>
      </c>
      <c r="E11" s="93">
        <f t="shared" si="0"/>
        <v>57634350.819999993</v>
      </c>
      <c r="F11" s="94">
        <v>55491623.220000006</v>
      </c>
      <c r="G11" s="95">
        <v>0</v>
      </c>
      <c r="H11" s="96">
        <f t="shared" si="1"/>
        <v>55491623.220000006</v>
      </c>
      <c r="I11" s="97"/>
      <c r="J11" s="97"/>
      <c r="K11" s="97"/>
      <c r="L11" s="97"/>
      <c r="M11" s="97"/>
      <c r="N11" s="97"/>
      <c r="O11" s="97"/>
    </row>
    <row r="12" spans="1:15" x14ac:dyDescent="0.2">
      <c r="A12" s="87">
        <v>6.1</v>
      </c>
      <c r="B12" s="98" t="s">
        <v>79</v>
      </c>
      <c r="C12" s="92">
        <v>288782875.74999821</v>
      </c>
      <c r="D12" s="92">
        <v>483358426.22999913</v>
      </c>
      <c r="E12" s="93">
        <f t="shared" si="0"/>
        <v>772141301.9799974</v>
      </c>
      <c r="F12" s="94">
        <v>272382613.68999916</v>
      </c>
      <c r="G12" s="95">
        <v>424363340.07999974</v>
      </c>
      <c r="H12" s="96">
        <f t="shared" si="1"/>
        <v>696745953.76999891</v>
      </c>
      <c r="I12" s="97"/>
      <c r="J12" s="97"/>
      <c r="K12" s="97"/>
      <c r="L12" s="97"/>
      <c r="M12" s="97"/>
      <c r="N12" s="97"/>
      <c r="O12" s="97"/>
    </row>
    <row r="13" spans="1:15" x14ac:dyDescent="0.2">
      <c r="A13" s="87">
        <v>6.2</v>
      </c>
      <c r="B13" s="98" t="s">
        <v>80</v>
      </c>
      <c r="C13" s="92">
        <v>-18471773.430000186</v>
      </c>
      <c r="D13" s="92">
        <v>-19223622.380000003</v>
      </c>
      <c r="E13" s="93">
        <f t="shared" si="0"/>
        <v>-37695395.810000189</v>
      </c>
      <c r="F13" s="94">
        <v>-17582847.369998582</v>
      </c>
      <c r="G13" s="95">
        <v>-20016171.120001178</v>
      </c>
      <c r="H13" s="96">
        <f t="shared" si="1"/>
        <v>-37599018.489999756</v>
      </c>
      <c r="I13" s="97"/>
      <c r="J13" s="97"/>
      <c r="K13" s="97"/>
      <c r="L13" s="97"/>
      <c r="M13" s="97"/>
      <c r="N13" s="97"/>
      <c r="O13" s="97"/>
    </row>
    <row r="14" spans="1:15" x14ac:dyDescent="0.2">
      <c r="A14" s="87">
        <v>6</v>
      </c>
      <c r="B14" s="91" t="s">
        <v>81</v>
      </c>
      <c r="C14" s="93">
        <f>C12+C13</f>
        <v>270311102.31999803</v>
      </c>
      <c r="D14" s="93">
        <f>D12+D13</f>
        <v>464134803.84999913</v>
      </c>
      <c r="E14" s="93">
        <f t="shared" si="0"/>
        <v>734445906.16999722</v>
      </c>
      <c r="F14" s="93">
        <f>F12+F13</f>
        <v>254799766.32000059</v>
      </c>
      <c r="G14" s="93">
        <f>G12+G13</f>
        <v>404347168.95999855</v>
      </c>
      <c r="H14" s="96">
        <f t="shared" si="1"/>
        <v>659146935.27999914</v>
      </c>
      <c r="I14" s="97"/>
      <c r="J14" s="97"/>
      <c r="K14" s="97"/>
      <c r="L14" s="97"/>
      <c r="M14" s="97"/>
      <c r="N14" s="97"/>
      <c r="O14" s="97"/>
    </row>
    <row r="15" spans="1:15" x14ac:dyDescent="0.2">
      <c r="A15" s="87">
        <v>7</v>
      </c>
      <c r="B15" s="91" t="s">
        <v>82</v>
      </c>
      <c r="C15" s="92">
        <v>3636057.4400000023</v>
      </c>
      <c r="D15" s="92">
        <v>2514088.799999998</v>
      </c>
      <c r="E15" s="93">
        <f t="shared" si="0"/>
        <v>6150146.2400000002</v>
      </c>
      <c r="F15" s="94">
        <v>3073728.8600000227</v>
      </c>
      <c r="G15" s="95">
        <v>2335438.2500000019</v>
      </c>
      <c r="H15" s="96">
        <f t="shared" si="1"/>
        <v>5409167.1100000245</v>
      </c>
      <c r="I15" s="97"/>
      <c r="J15" s="97"/>
      <c r="K15" s="97"/>
      <c r="L15" s="97"/>
      <c r="M15" s="97"/>
      <c r="N15" s="97"/>
      <c r="O15" s="97"/>
    </row>
    <row r="16" spans="1:15" x14ac:dyDescent="0.2">
      <c r="A16" s="87">
        <v>8</v>
      </c>
      <c r="B16" s="91" t="s">
        <v>83</v>
      </c>
      <c r="C16" s="92">
        <v>2226545.7700000014</v>
      </c>
      <c r="D16" s="92">
        <v>0</v>
      </c>
      <c r="E16" s="93">
        <f t="shared" si="0"/>
        <v>2226545.7700000014</v>
      </c>
      <c r="F16" s="94">
        <v>760653.70000000065</v>
      </c>
      <c r="G16" s="95">
        <v>0</v>
      </c>
      <c r="H16" s="96">
        <f t="shared" si="1"/>
        <v>760653.70000000065</v>
      </c>
      <c r="I16" s="97"/>
      <c r="J16" s="97"/>
      <c r="K16" s="97"/>
      <c r="L16" s="97"/>
      <c r="M16" s="97"/>
      <c r="N16" s="97"/>
      <c r="O16" s="97"/>
    </row>
    <row r="17" spans="1:15" x14ac:dyDescent="0.2">
      <c r="A17" s="87">
        <v>9</v>
      </c>
      <c r="B17" s="91" t="s">
        <v>84</v>
      </c>
      <c r="C17" s="92">
        <v>0</v>
      </c>
      <c r="D17" s="92">
        <v>0</v>
      </c>
      <c r="E17" s="93">
        <f t="shared" si="0"/>
        <v>0</v>
      </c>
      <c r="F17" s="94">
        <v>0</v>
      </c>
      <c r="G17" s="95">
        <v>0</v>
      </c>
      <c r="H17" s="96">
        <f t="shared" si="1"/>
        <v>0</v>
      </c>
      <c r="I17" s="97"/>
      <c r="J17" s="97"/>
      <c r="K17" s="97"/>
      <c r="L17" s="97"/>
      <c r="M17" s="97"/>
      <c r="N17" s="97"/>
      <c r="O17" s="97"/>
    </row>
    <row r="18" spans="1:15" x14ac:dyDescent="0.2">
      <c r="A18" s="87">
        <v>10</v>
      </c>
      <c r="B18" s="91" t="s">
        <v>85</v>
      </c>
      <c r="C18" s="92">
        <v>46518526.329999954</v>
      </c>
      <c r="D18" s="92">
        <v>0</v>
      </c>
      <c r="E18" s="93">
        <f t="shared" si="0"/>
        <v>46518526.329999954</v>
      </c>
      <c r="F18" s="94">
        <v>39735119.939999998</v>
      </c>
      <c r="G18" s="95">
        <v>0</v>
      </c>
      <c r="H18" s="96">
        <f t="shared" si="1"/>
        <v>39735119.939999998</v>
      </c>
      <c r="I18" s="97"/>
      <c r="J18" s="97"/>
      <c r="K18" s="97"/>
      <c r="L18" s="97"/>
      <c r="M18" s="97"/>
      <c r="N18" s="97"/>
      <c r="O18" s="97"/>
    </row>
    <row r="19" spans="1:15" x14ac:dyDescent="0.2">
      <c r="A19" s="87">
        <v>11</v>
      </c>
      <c r="B19" s="91" t="s">
        <v>86</v>
      </c>
      <c r="C19" s="92">
        <v>6878367.8080000002</v>
      </c>
      <c r="D19" s="92">
        <v>755840.58000000019</v>
      </c>
      <c r="E19" s="93">
        <f t="shared" si="0"/>
        <v>7634208.3880000003</v>
      </c>
      <c r="F19" s="94">
        <v>3762404.0449999999</v>
      </c>
      <c r="G19" s="95">
        <v>519753.51</v>
      </c>
      <c r="H19" s="96">
        <f t="shared" si="1"/>
        <v>4282157.5549999997</v>
      </c>
      <c r="I19" s="97"/>
      <c r="J19" s="97"/>
      <c r="K19" s="97"/>
      <c r="L19" s="97"/>
      <c r="M19" s="97"/>
      <c r="N19" s="97"/>
      <c r="O19" s="97"/>
    </row>
    <row r="20" spans="1:15" x14ac:dyDescent="0.2">
      <c r="A20" s="87">
        <v>12</v>
      </c>
      <c r="B20" s="99" t="s">
        <v>87</v>
      </c>
      <c r="C20" s="93">
        <f>SUM(C7:C11)+SUM(C14:C19)</f>
        <v>418982004.84799802</v>
      </c>
      <c r="D20" s="93">
        <f>SUM(D7:D11)+SUM(D14:D19)</f>
        <v>612660741.54999912</v>
      </c>
      <c r="E20" s="93">
        <f>C20+D20</f>
        <v>1031642746.3979971</v>
      </c>
      <c r="F20" s="93">
        <f>SUM(F7:F11)+SUM(F14:F19)</f>
        <v>387331975.6250006</v>
      </c>
      <c r="G20" s="93">
        <f>SUM(G7:G11)+SUM(G14:G19)</f>
        <v>562886910.77949858</v>
      </c>
      <c r="H20" s="96">
        <f t="shared" si="1"/>
        <v>950218886.40449917</v>
      </c>
      <c r="I20" s="97"/>
      <c r="J20" s="97"/>
      <c r="K20" s="97"/>
      <c r="L20" s="97"/>
      <c r="M20" s="97"/>
      <c r="N20" s="97"/>
      <c r="O20" s="97"/>
    </row>
    <row r="21" spans="1:15" x14ac:dyDescent="0.2">
      <c r="A21" s="87"/>
      <c r="B21" s="88" t="s">
        <v>88</v>
      </c>
      <c r="C21" s="100"/>
      <c r="D21" s="100"/>
      <c r="E21" s="100"/>
      <c r="F21" s="101"/>
      <c r="G21" s="102"/>
      <c r="H21" s="103"/>
      <c r="I21" s="97"/>
      <c r="J21" s="97"/>
      <c r="K21" s="97"/>
      <c r="L21" s="97"/>
      <c r="M21" s="97"/>
      <c r="N21" s="97"/>
      <c r="O21" s="97"/>
    </row>
    <row r="22" spans="1:15" x14ac:dyDescent="0.2">
      <c r="A22" s="87">
        <v>13</v>
      </c>
      <c r="B22" s="91" t="s">
        <v>89</v>
      </c>
      <c r="C22" s="92">
        <v>10818.02</v>
      </c>
      <c r="D22" s="92">
        <v>5510846.1399999997</v>
      </c>
      <c r="E22" s="93">
        <f>C22+D22</f>
        <v>5521664.1599999992</v>
      </c>
      <c r="F22" s="94">
        <v>6223.7</v>
      </c>
      <c r="G22" s="95">
        <v>219119.09</v>
      </c>
      <c r="H22" s="96">
        <f t="shared" si="1"/>
        <v>225342.79</v>
      </c>
      <c r="I22" s="97"/>
      <c r="J22" s="97"/>
      <c r="K22" s="97"/>
      <c r="L22" s="97"/>
      <c r="M22" s="97"/>
      <c r="N22" s="97"/>
      <c r="O22" s="97"/>
    </row>
    <row r="23" spans="1:15" x14ac:dyDescent="0.2">
      <c r="A23" s="87">
        <v>14</v>
      </c>
      <c r="B23" s="91" t="s">
        <v>90</v>
      </c>
      <c r="C23" s="92">
        <v>62643378.139999717</v>
      </c>
      <c r="D23" s="92">
        <v>144701783.56999981</v>
      </c>
      <c r="E23" s="93">
        <f t="shared" ref="E23:E40" si="2">C23+D23</f>
        <v>207345161.70999953</v>
      </c>
      <c r="F23" s="94">
        <v>61515216.590000272</v>
      </c>
      <c r="G23" s="95">
        <v>140104436.39999974</v>
      </c>
      <c r="H23" s="96">
        <f t="shared" si="1"/>
        <v>201619652.99000001</v>
      </c>
      <c r="I23" s="97"/>
      <c r="J23" s="97"/>
      <c r="K23" s="97"/>
      <c r="L23" s="97"/>
      <c r="M23" s="97"/>
      <c r="N23" s="97"/>
      <c r="O23" s="97"/>
    </row>
    <row r="24" spans="1:15" x14ac:dyDescent="0.2">
      <c r="A24" s="87">
        <v>15</v>
      </c>
      <c r="B24" s="91" t="s">
        <v>91</v>
      </c>
      <c r="C24" s="92">
        <v>55465413.670000002</v>
      </c>
      <c r="D24" s="92">
        <v>95821751.590000182</v>
      </c>
      <c r="E24" s="93">
        <f t="shared" si="2"/>
        <v>151287165.26000017</v>
      </c>
      <c r="F24" s="94">
        <v>78844146.670000076</v>
      </c>
      <c r="G24" s="95">
        <v>135288847.07001066</v>
      </c>
      <c r="H24" s="96">
        <f t="shared" si="1"/>
        <v>214132993.74001074</v>
      </c>
      <c r="I24" s="97"/>
      <c r="J24" s="97"/>
      <c r="K24" s="97"/>
      <c r="L24" s="97"/>
      <c r="M24" s="97"/>
      <c r="N24" s="97"/>
      <c r="O24" s="97"/>
    </row>
    <row r="25" spans="1:15" x14ac:dyDescent="0.2">
      <c r="A25" s="87">
        <v>16</v>
      </c>
      <c r="B25" s="91" t="s">
        <v>92</v>
      </c>
      <c r="C25" s="92">
        <v>113774435.17000005</v>
      </c>
      <c r="D25" s="92">
        <v>229010260.64999986</v>
      </c>
      <c r="E25" s="93">
        <f t="shared" si="2"/>
        <v>342784695.81999993</v>
      </c>
      <c r="F25" s="94">
        <v>81079804.080000028</v>
      </c>
      <c r="G25" s="95">
        <v>185812445.12</v>
      </c>
      <c r="H25" s="96">
        <f t="shared" si="1"/>
        <v>266892249.20000005</v>
      </c>
      <c r="I25" s="97"/>
      <c r="J25" s="97"/>
      <c r="K25" s="97"/>
      <c r="L25" s="97"/>
      <c r="M25" s="97"/>
      <c r="N25" s="97"/>
      <c r="O25" s="97"/>
    </row>
    <row r="26" spans="1:15" x14ac:dyDescent="0.2">
      <c r="A26" s="87">
        <v>17</v>
      </c>
      <c r="B26" s="91" t="s">
        <v>93</v>
      </c>
      <c r="C26" s="100">
        <v>0</v>
      </c>
      <c r="D26" s="100">
        <v>0</v>
      </c>
      <c r="E26" s="93">
        <f t="shared" si="2"/>
        <v>0</v>
      </c>
      <c r="F26" s="101">
        <v>0</v>
      </c>
      <c r="G26" s="102">
        <v>0</v>
      </c>
      <c r="H26" s="96">
        <f t="shared" si="1"/>
        <v>0</v>
      </c>
      <c r="I26" s="97"/>
      <c r="J26" s="97"/>
      <c r="K26" s="97"/>
      <c r="L26" s="97"/>
      <c r="M26" s="97"/>
      <c r="N26" s="97"/>
      <c r="O26" s="97"/>
    </row>
    <row r="27" spans="1:15" x14ac:dyDescent="0.2">
      <c r="A27" s="87">
        <v>18</v>
      </c>
      <c r="B27" s="91" t="s">
        <v>94</v>
      </c>
      <c r="C27" s="92">
        <v>34844000</v>
      </c>
      <c r="D27" s="92">
        <v>69636920</v>
      </c>
      <c r="E27" s="93">
        <f t="shared" si="2"/>
        <v>104480920</v>
      </c>
      <c r="F27" s="94">
        <v>54055000</v>
      </c>
      <c r="G27" s="95">
        <v>16849197</v>
      </c>
      <c r="H27" s="96">
        <f t="shared" si="1"/>
        <v>70904197</v>
      </c>
      <c r="I27" s="97"/>
      <c r="J27" s="97"/>
      <c r="K27" s="97"/>
      <c r="L27" s="97"/>
      <c r="M27" s="97"/>
      <c r="N27" s="97"/>
      <c r="O27" s="97"/>
    </row>
    <row r="28" spans="1:15" x14ac:dyDescent="0.2">
      <c r="A28" s="87">
        <v>19</v>
      </c>
      <c r="B28" s="91" t="s">
        <v>95</v>
      </c>
      <c r="C28" s="92">
        <v>2003187.3699999996</v>
      </c>
      <c r="D28" s="92">
        <v>2777130.96</v>
      </c>
      <c r="E28" s="93">
        <f t="shared" si="2"/>
        <v>4780318.33</v>
      </c>
      <c r="F28" s="94">
        <v>1606044.03</v>
      </c>
      <c r="G28" s="95">
        <v>2063372.1300000018</v>
      </c>
      <c r="H28" s="96">
        <f t="shared" si="1"/>
        <v>3669416.160000002</v>
      </c>
      <c r="I28" s="97"/>
      <c r="J28" s="97"/>
      <c r="K28" s="97"/>
      <c r="L28" s="97"/>
      <c r="M28" s="97"/>
      <c r="N28" s="97"/>
      <c r="O28" s="97"/>
    </row>
    <row r="29" spans="1:15" x14ac:dyDescent="0.2">
      <c r="A29" s="87">
        <v>20</v>
      </c>
      <c r="B29" s="91" t="s">
        <v>96</v>
      </c>
      <c r="C29" s="92">
        <v>11687012.330000004</v>
      </c>
      <c r="D29" s="92">
        <v>11520549.389999999</v>
      </c>
      <c r="E29" s="93">
        <f t="shared" si="2"/>
        <v>23207561.720000003</v>
      </c>
      <c r="F29" s="94">
        <v>9423193.1299999934</v>
      </c>
      <c r="G29" s="95">
        <v>9595663.75</v>
      </c>
      <c r="H29" s="96">
        <f t="shared" si="1"/>
        <v>19018856.879999995</v>
      </c>
      <c r="I29" s="97"/>
      <c r="J29" s="97"/>
      <c r="K29" s="97"/>
      <c r="L29" s="97"/>
      <c r="M29" s="97"/>
      <c r="N29" s="97"/>
      <c r="O29" s="97"/>
    </row>
    <row r="30" spans="1:15" x14ac:dyDescent="0.2">
      <c r="A30" s="87">
        <v>21</v>
      </c>
      <c r="B30" s="91" t="s">
        <v>97</v>
      </c>
      <c r="C30" s="92">
        <v>0</v>
      </c>
      <c r="D30" s="92">
        <v>52909671.799999997</v>
      </c>
      <c r="E30" s="93">
        <f t="shared" si="2"/>
        <v>52909671.799999997</v>
      </c>
      <c r="F30" s="94">
        <v>0</v>
      </c>
      <c r="G30" s="95">
        <v>46039446.049999997</v>
      </c>
      <c r="H30" s="96">
        <f t="shared" si="1"/>
        <v>46039446.049999997</v>
      </c>
      <c r="I30" s="97"/>
      <c r="J30" s="97"/>
      <c r="K30" s="97"/>
      <c r="L30" s="97"/>
      <c r="M30" s="97"/>
      <c r="N30" s="97"/>
      <c r="O30" s="97"/>
    </row>
    <row r="31" spans="1:15" x14ac:dyDescent="0.2">
      <c r="A31" s="87">
        <v>22</v>
      </c>
      <c r="B31" s="99" t="s">
        <v>98</v>
      </c>
      <c r="C31" s="93">
        <f>SUM(C22:C30)</f>
        <v>280428244.69999975</v>
      </c>
      <c r="D31" s="93">
        <f>SUM(D22:D30)</f>
        <v>611888914.09999979</v>
      </c>
      <c r="E31" s="93">
        <f>C31+D31</f>
        <v>892317158.79999948</v>
      </c>
      <c r="F31" s="93">
        <f>SUM(F22:F30)</f>
        <v>286529628.20000035</v>
      </c>
      <c r="G31" s="93">
        <f>SUM(G22:G30)</f>
        <v>535972526.61001045</v>
      </c>
      <c r="H31" s="96">
        <f t="shared" si="1"/>
        <v>822502154.81001079</v>
      </c>
      <c r="I31" s="97"/>
      <c r="J31" s="97"/>
      <c r="K31" s="97"/>
      <c r="L31" s="97"/>
      <c r="M31" s="97"/>
      <c r="N31" s="97"/>
      <c r="O31" s="97"/>
    </row>
    <row r="32" spans="1:15" x14ac:dyDescent="0.2">
      <c r="A32" s="87"/>
      <c r="B32" s="88" t="s">
        <v>99</v>
      </c>
      <c r="C32" s="100"/>
      <c r="D32" s="100"/>
      <c r="E32" s="92"/>
      <c r="F32" s="101"/>
      <c r="G32" s="102"/>
      <c r="H32" s="103"/>
      <c r="I32" s="97"/>
      <c r="J32" s="97"/>
      <c r="K32" s="97"/>
      <c r="L32" s="97"/>
      <c r="M32" s="97"/>
      <c r="N32" s="97"/>
      <c r="O32" s="97"/>
    </row>
    <row r="33" spans="1:15" x14ac:dyDescent="0.2">
      <c r="A33" s="87">
        <v>23</v>
      </c>
      <c r="B33" s="91" t="s">
        <v>100</v>
      </c>
      <c r="C33" s="92">
        <v>121372000</v>
      </c>
      <c r="D33" s="100">
        <v>0</v>
      </c>
      <c r="E33" s="93">
        <f t="shared" si="2"/>
        <v>121372000</v>
      </c>
      <c r="F33" s="94">
        <v>121372000</v>
      </c>
      <c r="G33" s="102">
        <v>0</v>
      </c>
      <c r="H33" s="96">
        <f t="shared" si="1"/>
        <v>121372000</v>
      </c>
      <c r="I33" s="97"/>
      <c r="J33" s="97"/>
      <c r="K33" s="97"/>
      <c r="L33" s="97"/>
      <c r="M33" s="97"/>
      <c r="N33" s="97"/>
      <c r="O33" s="97"/>
    </row>
    <row r="34" spans="1:15" x14ac:dyDescent="0.2">
      <c r="A34" s="87">
        <v>24</v>
      </c>
      <c r="B34" s="91" t="s">
        <v>101</v>
      </c>
      <c r="C34" s="92">
        <v>0</v>
      </c>
      <c r="D34" s="100">
        <v>0</v>
      </c>
      <c r="E34" s="93">
        <f t="shared" si="2"/>
        <v>0</v>
      </c>
      <c r="F34" s="94">
        <v>0</v>
      </c>
      <c r="G34" s="102">
        <v>0</v>
      </c>
      <c r="H34" s="96">
        <f t="shared" si="1"/>
        <v>0</v>
      </c>
      <c r="I34" s="97"/>
      <c r="J34" s="97"/>
      <c r="K34" s="97"/>
      <c r="L34" s="97"/>
      <c r="M34" s="97"/>
      <c r="N34" s="97"/>
      <c r="O34" s="97"/>
    </row>
    <row r="35" spans="1:15" x14ac:dyDescent="0.2">
      <c r="A35" s="87">
        <v>25</v>
      </c>
      <c r="B35" s="104" t="s">
        <v>102</v>
      </c>
      <c r="C35" s="92">
        <v>0</v>
      </c>
      <c r="D35" s="100">
        <v>0</v>
      </c>
      <c r="E35" s="93">
        <f t="shared" si="2"/>
        <v>0</v>
      </c>
      <c r="F35" s="94">
        <v>0</v>
      </c>
      <c r="G35" s="102">
        <v>0</v>
      </c>
      <c r="H35" s="96">
        <f t="shared" si="1"/>
        <v>0</v>
      </c>
      <c r="I35" s="97"/>
      <c r="J35" s="97"/>
      <c r="K35" s="97"/>
      <c r="L35" s="97"/>
      <c r="M35" s="97"/>
      <c r="N35" s="97"/>
      <c r="O35" s="97"/>
    </row>
    <row r="36" spans="1:15" x14ac:dyDescent="0.2">
      <c r="A36" s="87">
        <v>26</v>
      </c>
      <c r="B36" s="91" t="s">
        <v>103</v>
      </c>
      <c r="C36" s="92">
        <v>0</v>
      </c>
      <c r="D36" s="100">
        <v>0</v>
      </c>
      <c r="E36" s="93">
        <f t="shared" si="2"/>
        <v>0</v>
      </c>
      <c r="F36" s="94">
        <v>0</v>
      </c>
      <c r="G36" s="102">
        <v>0</v>
      </c>
      <c r="H36" s="96">
        <f t="shared" si="1"/>
        <v>0</v>
      </c>
      <c r="I36" s="97"/>
      <c r="J36" s="97"/>
      <c r="K36" s="97"/>
      <c r="L36" s="97"/>
      <c r="M36" s="97"/>
      <c r="N36" s="97"/>
      <c r="O36" s="97"/>
    </row>
    <row r="37" spans="1:15" x14ac:dyDescent="0.2">
      <c r="A37" s="87">
        <v>27</v>
      </c>
      <c r="B37" s="91" t="s">
        <v>104</v>
      </c>
      <c r="C37" s="92">
        <v>0</v>
      </c>
      <c r="D37" s="100">
        <v>0</v>
      </c>
      <c r="E37" s="93">
        <f t="shared" si="2"/>
        <v>0</v>
      </c>
      <c r="F37" s="94">
        <v>0</v>
      </c>
      <c r="G37" s="102">
        <v>0</v>
      </c>
      <c r="H37" s="96">
        <f t="shared" si="1"/>
        <v>0</v>
      </c>
      <c r="I37" s="97"/>
      <c r="J37" s="97"/>
      <c r="K37" s="97"/>
      <c r="L37" s="97"/>
      <c r="M37" s="97"/>
      <c r="N37" s="97"/>
      <c r="O37" s="97"/>
    </row>
    <row r="38" spans="1:15" x14ac:dyDescent="0.2">
      <c r="A38" s="87">
        <v>28</v>
      </c>
      <c r="B38" s="91" t="s">
        <v>105</v>
      </c>
      <c r="C38" s="92">
        <v>17953586.709999993</v>
      </c>
      <c r="D38" s="100">
        <v>0</v>
      </c>
      <c r="E38" s="93">
        <f t="shared" si="2"/>
        <v>17953586.709999993</v>
      </c>
      <c r="F38" s="94">
        <v>6344731.6099999938</v>
      </c>
      <c r="G38" s="102">
        <v>0</v>
      </c>
      <c r="H38" s="96">
        <f t="shared" si="1"/>
        <v>6344731.6099999938</v>
      </c>
      <c r="I38" s="97"/>
      <c r="J38" s="97"/>
      <c r="K38" s="97"/>
      <c r="L38" s="97"/>
      <c r="M38" s="97"/>
      <c r="N38" s="97"/>
      <c r="O38" s="97"/>
    </row>
    <row r="39" spans="1:15" x14ac:dyDescent="0.2">
      <c r="A39" s="87">
        <v>29</v>
      </c>
      <c r="B39" s="91" t="s">
        <v>106</v>
      </c>
      <c r="C39" s="92">
        <v>0</v>
      </c>
      <c r="D39" s="100">
        <v>0</v>
      </c>
      <c r="E39" s="93">
        <f t="shared" si="2"/>
        <v>0</v>
      </c>
      <c r="F39" s="94">
        <v>0</v>
      </c>
      <c r="G39" s="102">
        <v>0</v>
      </c>
      <c r="H39" s="96">
        <f t="shared" si="1"/>
        <v>0</v>
      </c>
      <c r="I39" s="97"/>
      <c r="J39" s="97"/>
      <c r="K39" s="97"/>
      <c r="L39" s="97"/>
      <c r="M39" s="97"/>
      <c r="N39" s="97"/>
      <c r="O39" s="97"/>
    </row>
    <row r="40" spans="1:15" x14ac:dyDescent="0.2">
      <c r="A40" s="87">
        <v>30</v>
      </c>
      <c r="B40" s="105" t="s">
        <v>107</v>
      </c>
      <c r="C40" s="92">
        <v>139325586.70999998</v>
      </c>
      <c r="D40" s="100">
        <v>0</v>
      </c>
      <c r="E40" s="93">
        <f t="shared" si="2"/>
        <v>139325586.70999998</v>
      </c>
      <c r="F40" s="94">
        <v>127716731.61</v>
      </c>
      <c r="G40" s="102">
        <v>0</v>
      </c>
      <c r="H40" s="96">
        <f t="shared" si="1"/>
        <v>127716731.61</v>
      </c>
      <c r="I40" s="97"/>
      <c r="J40" s="97"/>
      <c r="K40" s="97"/>
      <c r="L40" s="97"/>
      <c r="M40" s="97"/>
      <c r="N40" s="97"/>
      <c r="O40" s="97"/>
    </row>
    <row r="41" spans="1:15" ht="15" thickBot="1" x14ac:dyDescent="0.25">
      <c r="A41" s="106">
        <v>31</v>
      </c>
      <c r="B41" s="107" t="s">
        <v>108</v>
      </c>
      <c r="C41" s="108">
        <f>C31+C40</f>
        <v>419753831.40999973</v>
      </c>
      <c r="D41" s="108">
        <f>D31+D40</f>
        <v>611888914.09999979</v>
      </c>
      <c r="E41" s="108">
        <f>C41+D41</f>
        <v>1031642745.5099995</v>
      </c>
      <c r="F41" s="108">
        <f>F31+F40</f>
        <v>414246359.81000036</v>
      </c>
      <c r="G41" s="108">
        <f>G31+G40</f>
        <v>535972526.61001045</v>
      </c>
      <c r="H41" s="109">
        <f>F41+G41</f>
        <v>950218886.42001081</v>
      </c>
      <c r="I41" s="97"/>
      <c r="J41" s="97"/>
      <c r="K41" s="97"/>
      <c r="L41" s="97"/>
      <c r="M41" s="97"/>
      <c r="N41" s="97"/>
      <c r="O41" s="97"/>
    </row>
    <row r="43" spans="1:15" x14ac:dyDescent="0.2">
      <c r="B43" s="110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J67"/>
  <sheetViews>
    <sheetView zoomScaleNormal="100" workbookViewId="0">
      <pane xSplit="1" ySplit="6" topLeftCell="B7" activePane="bottomRight" state="frozen"/>
      <selection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5" x14ac:dyDescent="0.25"/>
  <cols>
    <col min="1" max="1" width="9.5703125" style="19" bestFit="1" customWidth="1"/>
    <col min="2" max="2" width="89.140625" style="19" customWidth="1"/>
    <col min="3" max="8" width="12.7109375" style="19" customWidth="1"/>
    <col min="9" max="9" width="8.85546875" customWidth="1"/>
    <col min="10" max="10" width="12.5703125" style="132" bestFit="1" customWidth="1"/>
    <col min="11" max="16384" width="9.140625" style="132"/>
  </cols>
  <sheetData>
    <row r="1" spans="1:8" ht="15.75" x14ac:dyDescent="0.3">
      <c r="A1" s="20" t="s">
        <v>30</v>
      </c>
      <c r="B1" s="19" t="str">
        <f>Info!C2</f>
        <v>Terabank</v>
      </c>
      <c r="C1" s="21"/>
      <c r="F1" s="21"/>
    </row>
    <row r="2" spans="1:8" ht="15.75" x14ac:dyDescent="0.3">
      <c r="A2" s="20" t="s">
        <v>31</v>
      </c>
      <c r="B2" s="111">
        <v>43830</v>
      </c>
      <c r="C2" s="23"/>
      <c r="D2" s="24"/>
      <c r="E2" s="24"/>
      <c r="F2" s="23"/>
      <c r="G2" s="24"/>
      <c r="H2" s="24"/>
    </row>
    <row r="3" spans="1:8" ht="15.75" x14ac:dyDescent="0.3">
      <c r="A3" s="20"/>
      <c r="B3" s="21"/>
      <c r="C3" s="23"/>
      <c r="D3" s="24"/>
      <c r="E3" s="24"/>
      <c r="F3" s="23"/>
      <c r="G3" s="24"/>
      <c r="H3" s="24"/>
    </row>
    <row r="4" spans="1:8" ht="16.5" thickBot="1" x14ac:dyDescent="0.35">
      <c r="A4" s="112" t="s">
        <v>109</v>
      </c>
      <c r="B4" s="113" t="s">
        <v>14</v>
      </c>
      <c r="C4" s="114"/>
      <c r="D4" s="114"/>
      <c r="E4" s="114"/>
      <c r="F4" s="114"/>
      <c r="G4" s="114"/>
      <c r="H4" s="115" t="s">
        <v>67</v>
      </c>
    </row>
    <row r="5" spans="1:8" ht="15.75" x14ac:dyDescent="0.3">
      <c r="A5" s="116" t="s">
        <v>34</v>
      </c>
      <c r="B5" s="117"/>
      <c r="C5" s="540" t="s">
        <v>68</v>
      </c>
      <c r="D5" s="541"/>
      <c r="E5" s="542"/>
      <c r="F5" s="540" t="s">
        <v>69</v>
      </c>
      <c r="G5" s="541"/>
      <c r="H5" s="543"/>
    </row>
    <row r="6" spans="1:8" x14ac:dyDescent="0.25">
      <c r="A6" s="118" t="s">
        <v>34</v>
      </c>
      <c r="B6" s="119"/>
      <c r="C6" s="120" t="s">
        <v>71</v>
      </c>
      <c r="D6" s="120" t="s">
        <v>72</v>
      </c>
      <c r="E6" s="120" t="s">
        <v>73</v>
      </c>
      <c r="F6" s="120" t="s">
        <v>71</v>
      </c>
      <c r="G6" s="120" t="s">
        <v>72</v>
      </c>
      <c r="H6" s="121" t="s">
        <v>73</v>
      </c>
    </row>
    <row r="7" spans="1:8" x14ac:dyDescent="0.25">
      <c r="A7" s="122"/>
      <c r="B7" s="113" t="s">
        <v>110</v>
      </c>
      <c r="C7" s="123"/>
      <c r="D7" s="123"/>
      <c r="E7" s="123"/>
      <c r="F7" s="123"/>
      <c r="G7" s="123"/>
      <c r="H7" s="124"/>
    </row>
    <row r="8" spans="1:8" ht="15.75" x14ac:dyDescent="0.3">
      <c r="A8" s="122">
        <v>1</v>
      </c>
      <c r="B8" s="125" t="s">
        <v>111</v>
      </c>
      <c r="C8" s="126">
        <v>937099.78</v>
      </c>
      <c r="D8" s="127">
        <v>565907.51</v>
      </c>
      <c r="E8" s="128">
        <f t="shared" ref="E8:E22" si="0">C8+D8</f>
        <v>1503007.29</v>
      </c>
      <c r="F8" s="126">
        <v>764690.87999999989</v>
      </c>
      <c r="G8" s="127">
        <v>322256.18000000005</v>
      </c>
      <c r="H8" s="129">
        <f t="shared" ref="H8:H22" si="1">F8+G8</f>
        <v>1086947.06</v>
      </c>
    </row>
    <row r="9" spans="1:8" ht="15.75" x14ac:dyDescent="0.3">
      <c r="A9" s="122">
        <v>2</v>
      </c>
      <c r="B9" s="125" t="s">
        <v>112</v>
      </c>
      <c r="C9" s="130">
        <f>C10+C11+C12+C13+C14+C15+C16+C17+C18</f>
        <v>33809803.659999989</v>
      </c>
      <c r="D9" s="130">
        <f>D10+D11+D12+D13+D14+D15+D16+D17+D18</f>
        <v>35457652.359999999</v>
      </c>
      <c r="E9" s="128">
        <f t="shared" si="0"/>
        <v>69267456.019999981</v>
      </c>
      <c r="F9" s="130">
        <f>F10+F11+F12+F13+F14+F15+F16+F17+F18</f>
        <v>32626296.260000002</v>
      </c>
      <c r="G9" s="130">
        <f>G10+G11+G12+G13+G14+G15+G16+G17+G18</f>
        <v>33021242.149999999</v>
      </c>
      <c r="H9" s="129">
        <f t="shared" si="1"/>
        <v>65647538.409999996</v>
      </c>
    </row>
    <row r="10" spans="1:8" ht="15.75" x14ac:dyDescent="0.3">
      <c r="A10" s="122">
        <v>2.1</v>
      </c>
      <c r="B10" s="131" t="s">
        <v>113</v>
      </c>
      <c r="C10" s="126">
        <v>0</v>
      </c>
      <c r="D10" s="126">
        <v>0</v>
      </c>
      <c r="E10" s="128">
        <f t="shared" si="0"/>
        <v>0</v>
      </c>
      <c r="F10" s="126">
        <v>0</v>
      </c>
      <c r="G10" s="126">
        <v>0</v>
      </c>
      <c r="H10" s="129">
        <f t="shared" si="1"/>
        <v>0</v>
      </c>
    </row>
    <row r="11" spans="1:8" ht="15.75" x14ac:dyDescent="0.3">
      <c r="A11" s="122">
        <v>2.2000000000000002</v>
      </c>
      <c r="B11" s="131" t="s">
        <v>114</v>
      </c>
      <c r="C11" s="126">
        <v>5877612.8399999999</v>
      </c>
      <c r="D11" s="126">
        <v>13782494.470000001</v>
      </c>
      <c r="E11" s="128">
        <f t="shared" si="0"/>
        <v>19660107.310000002</v>
      </c>
      <c r="F11" s="126">
        <v>6512059.6099999994</v>
      </c>
      <c r="G11" s="126">
        <v>13100456.739999996</v>
      </c>
      <c r="H11" s="129">
        <f t="shared" si="1"/>
        <v>19612516.349999994</v>
      </c>
    </row>
    <row r="12" spans="1:8" ht="15.75" x14ac:dyDescent="0.3">
      <c r="A12" s="122">
        <v>2.2999999999999998</v>
      </c>
      <c r="B12" s="131" t="s">
        <v>115</v>
      </c>
      <c r="C12" s="126">
        <v>0</v>
      </c>
      <c r="D12" s="126">
        <v>272201.88</v>
      </c>
      <c r="E12" s="128">
        <f t="shared" si="0"/>
        <v>272201.88</v>
      </c>
      <c r="F12" s="126">
        <v>0</v>
      </c>
      <c r="G12" s="126">
        <v>253772.22</v>
      </c>
      <c r="H12" s="129">
        <f t="shared" si="1"/>
        <v>253772.22</v>
      </c>
    </row>
    <row r="13" spans="1:8" ht="15.75" x14ac:dyDescent="0.3">
      <c r="A13" s="122">
        <v>2.4</v>
      </c>
      <c r="B13" s="131" t="s">
        <v>116</v>
      </c>
      <c r="C13" s="126">
        <v>794466.19000000006</v>
      </c>
      <c r="D13" s="126">
        <v>257195.19</v>
      </c>
      <c r="E13" s="128">
        <f t="shared" si="0"/>
        <v>1051661.3800000001</v>
      </c>
      <c r="F13" s="126">
        <v>879515.3</v>
      </c>
      <c r="G13" s="126">
        <v>333654.66000000003</v>
      </c>
      <c r="H13" s="129">
        <f t="shared" si="1"/>
        <v>1213169.96</v>
      </c>
    </row>
    <row r="14" spans="1:8" ht="15.75" x14ac:dyDescent="0.3">
      <c r="A14" s="122">
        <v>2.5</v>
      </c>
      <c r="B14" s="131" t="s">
        <v>117</v>
      </c>
      <c r="C14" s="126">
        <v>349873.87</v>
      </c>
      <c r="D14" s="126">
        <v>3675087.9799999995</v>
      </c>
      <c r="E14" s="128">
        <f t="shared" si="0"/>
        <v>4024961.8499999996</v>
      </c>
      <c r="F14" s="126">
        <v>512569.36</v>
      </c>
      <c r="G14" s="126">
        <v>3335557.0700000003</v>
      </c>
      <c r="H14" s="129">
        <f t="shared" si="1"/>
        <v>3848126.43</v>
      </c>
    </row>
    <row r="15" spans="1:8" ht="15.75" x14ac:dyDescent="0.3">
      <c r="A15" s="122">
        <v>2.6</v>
      </c>
      <c r="B15" s="131" t="s">
        <v>118</v>
      </c>
      <c r="C15" s="126">
        <v>18984.13</v>
      </c>
      <c r="D15" s="126">
        <v>19005.68</v>
      </c>
      <c r="E15" s="128">
        <f t="shared" si="0"/>
        <v>37989.81</v>
      </c>
      <c r="F15" s="126">
        <v>2766.33</v>
      </c>
      <c r="G15" s="126">
        <v>50605.29</v>
      </c>
      <c r="H15" s="129">
        <f t="shared" si="1"/>
        <v>53371.62</v>
      </c>
    </row>
    <row r="16" spans="1:8" ht="15.75" x14ac:dyDescent="0.3">
      <c r="A16" s="122">
        <v>2.7</v>
      </c>
      <c r="B16" s="131" t="s">
        <v>119</v>
      </c>
      <c r="C16" s="126">
        <v>493.94</v>
      </c>
      <c r="D16" s="126">
        <v>354299.82</v>
      </c>
      <c r="E16" s="128">
        <f t="shared" si="0"/>
        <v>354793.76</v>
      </c>
      <c r="F16" s="126">
        <v>4566.5200000000004</v>
      </c>
      <c r="G16" s="126">
        <v>994519.77</v>
      </c>
      <c r="H16" s="129">
        <f t="shared" si="1"/>
        <v>999086.29</v>
      </c>
    </row>
    <row r="17" spans="1:10" ht="15.75" x14ac:dyDescent="0.3">
      <c r="A17" s="122">
        <v>2.8</v>
      </c>
      <c r="B17" s="131" t="s">
        <v>120</v>
      </c>
      <c r="C17" s="126">
        <v>22831624.679999989</v>
      </c>
      <c r="D17" s="126">
        <v>15074958.6</v>
      </c>
      <c r="E17" s="128">
        <f t="shared" si="0"/>
        <v>37906583.279999986</v>
      </c>
      <c r="F17" s="126">
        <v>18439957.770000003</v>
      </c>
      <c r="G17" s="126">
        <v>11647166.660000002</v>
      </c>
      <c r="H17" s="129">
        <f t="shared" si="1"/>
        <v>30087124.430000007</v>
      </c>
    </row>
    <row r="18" spans="1:10" ht="15.75" x14ac:dyDescent="0.3">
      <c r="A18" s="122">
        <v>2.9</v>
      </c>
      <c r="B18" s="131" t="s">
        <v>121</v>
      </c>
      <c r="C18" s="126">
        <v>3936748.0100000002</v>
      </c>
      <c r="D18" s="126">
        <v>2022408.7399999993</v>
      </c>
      <c r="E18" s="128">
        <f t="shared" si="0"/>
        <v>5959156.75</v>
      </c>
      <c r="F18" s="126">
        <v>6274861.3700000001</v>
      </c>
      <c r="G18" s="126">
        <v>3305509.7400000007</v>
      </c>
      <c r="H18" s="129">
        <f t="shared" si="1"/>
        <v>9580371.1100000013</v>
      </c>
    </row>
    <row r="19" spans="1:10" ht="15.75" x14ac:dyDescent="0.3">
      <c r="A19" s="122">
        <v>3</v>
      </c>
      <c r="B19" s="125" t="s">
        <v>122</v>
      </c>
      <c r="C19" s="126">
        <v>1640848.4000000006</v>
      </c>
      <c r="D19" s="126">
        <v>2168594.9599999995</v>
      </c>
      <c r="E19" s="128">
        <f t="shared" si="0"/>
        <v>3809443.3600000003</v>
      </c>
      <c r="F19" s="126">
        <v>1227824.6299999997</v>
      </c>
      <c r="G19" s="126">
        <v>1782039.51</v>
      </c>
      <c r="H19" s="129">
        <f t="shared" si="1"/>
        <v>3009864.1399999997</v>
      </c>
    </row>
    <row r="20" spans="1:10" ht="15.75" x14ac:dyDescent="0.3">
      <c r="A20" s="122">
        <v>4</v>
      </c>
      <c r="B20" s="125" t="s">
        <v>123</v>
      </c>
      <c r="C20" s="126">
        <v>4427171.53</v>
      </c>
      <c r="D20" s="126">
        <v>0</v>
      </c>
      <c r="E20" s="128">
        <f t="shared" si="0"/>
        <v>4427171.53</v>
      </c>
      <c r="F20" s="126">
        <v>4134355.37</v>
      </c>
      <c r="G20" s="126">
        <v>0</v>
      </c>
      <c r="H20" s="129">
        <f t="shared" si="1"/>
        <v>4134355.37</v>
      </c>
    </row>
    <row r="21" spans="1:10" ht="15.75" x14ac:dyDescent="0.3">
      <c r="A21" s="122">
        <v>5</v>
      </c>
      <c r="B21" s="125" t="s">
        <v>124</v>
      </c>
      <c r="C21" s="126">
        <v>710755.36</v>
      </c>
      <c r="D21" s="126">
        <v>406415.41999999993</v>
      </c>
      <c r="E21" s="128">
        <f t="shared" si="0"/>
        <v>1117170.7799999998</v>
      </c>
      <c r="F21" s="126">
        <v>1208263.8799999999</v>
      </c>
      <c r="G21" s="126">
        <v>556016.05000000005</v>
      </c>
      <c r="H21" s="129">
        <f t="shared" si="1"/>
        <v>1764279.93</v>
      </c>
    </row>
    <row r="22" spans="1:10" ht="15.75" x14ac:dyDescent="0.3">
      <c r="A22" s="122">
        <v>6</v>
      </c>
      <c r="B22" s="133" t="s">
        <v>125</v>
      </c>
      <c r="C22" s="130">
        <f>C8+C9+C19+C20+C21</f>
        <v>41525678.729999989</v>
      </c>
      <c r="D22" s="130">
        <f>D8+D9+D19+D20+D21</f>
        <v>38598570.25</v>
      </c>
      <c r="E22" s="128">
        <f t="shared" si="0"/>
        <v>80124248.979999989</v>
      </c>
      <c r="F22" s="130">
        <f>F8+F9+F19+F20+F21</f>
        <v>39961431.020000003</v>
      </c>
      <c r="G22" s="130">
        <f>G8+G9+G19+G20+G21</f>
        <v>35681553.889999993</v>
      </c>
      <c r="H22" s="129">
        <f t="shared" si="1"/>
        <v>75642984.909999996</v>
      </c>
      <c r="J22" s="134"/>
    </row>
    <row r="23" spans="1:10" ht="15.75" x14ac:dyDescent="0.3">
      <c r="A23" s="122"/>
      <c r="B23" s="113" t="s">
        <v>126</v>
      </c>
      <c r="C23" s="126"/>
      <c r="D23" s="126"/>
      <c r="E23" s="135"/>
      <c r="F23" s="126"/>
      <c r="G23" s="126"/>
      <c r="H23" s="136"/>
    </row>
    <row r="24" spans="1:10" ht="15.75" x14ac:dyDescent="0.3">
      <c r="A24" s="122">
        <v>7</v>
      </c>
      <c r="B24" s="125" t="s">
        <v>127</v>
      </c>
      <c r="C24" s="126">
        <v>5225485.0999999996</v>
      </c>
      <c r="D24" s="126">
        <v>2883669.67</v>
      </c>
      <c r="E24" s="128">
        <f t="shared" ref="E24:E31" si="2">C24+D24</f>
        <v>8109154.7699999996</v>
      </c>
      <c r="F24" s="126">
        <v>6905841.4199999999</v>
      </c>
      <c r="G24" s="126">
        <v>3335930.0700000003</v>
      </c>
      <c r="H24" s="129">
        <f t="shared" ref="H24:H31" si="3">F24+G24</f>
        <v>10241771.49</v>
      </c>
    </row>
    <row r="25" spans="1:10" ht="15.75" x14ac:dyDescent="0.3">
      <c r="A25" s="122">
        <v>8</v>
      </c>
      <c r="B25" s="125" t="s">
        <v>128</v>
      </c>
      <c r="C25" s="126">
        <v>10209410.27</v>
      </c>
      <c r="D25" s="126">
        <v>8689492.1199999992</v>
      </c>
      <c r="E25" s="128">
        <f t="shared" si="2"/>
        <v>18898902.390000001</v>
      </c>
      <c r="F25" s="126">
        <v>8108999.5999999987</v>
      </c>
      <c r="G25" s="126">
        <v>7227911.1900000004</v>
      </c>
      <c r="H25" s="129">
        <f t="shared" si="3"/>
        <v>15336910.789999999</v>
      </c>
    </row>
    <row r="26" spans="1:10" ht="15.75" x14ac:dyDescent="0.3">
      <c r="A26" s="122">
        <v>9</v>
      </c>
      <c r="B26" s="125" t="s">
        <v>129</v>
      </c>
      <c r="C26" s="126">
        <v>6368.49</v>
      </c>
      <c r="D26" s="126">
        <v>42602.39</v>
      </c>
      <c r="E26" s="128">
        <f t="shared" si="2"/>
        <v>48970.879999999997</v>
      </c>
      <c r="F26" s="126">
        <v>140164.09</v>
      </c>
      <c r="G26" s="126">
        <v>70777.899999999994</v>
      </c>
      <c r="H26" s="129">
        <f t="shared" si="3"/>
        <v>210941.99</v>
      </c>
      <c r="J26" s="137"/>
    </row>
    <row r="27" spans="1:10" ht="15.75" x14ac:dyDescent="0.3">
      <c r="A27" s="122">
        <v>10</v>
      </c>
      <c r="B27" s="125" t="s">
        <v>130</v>
      </c>
      <c r="C27" s="126">
        <v>0</v>
      </c>
      <c r="D27" s="126">
        <v>0</v>
      </c>
      <c r="E27" s="128">
        <f t="shared" si="2"/>
        <v>0</v>
      </c>
      <c r="F27" s="126">
        <v>0</v>
      </c>
      <c r="G27" s="126">
        <v>0</v>
      </c>
      <c r="H27" s="129">
        <f t="shared" si="3"/>
        <v>0</v>
      </c>
    </row>
    <row r="28" spans="1:10" ht="15.75" x14ac:dyDescent="0.3">
      <c r="A28" s="122">
        <v>11</v>
      </c>
      <c r="B28" s="125" t="s">
        <v>131</v>
      </c>
      <c r="C28" s="126">
        <v>4745041.9399999995</v>
      </c>
      <c r="D28" s="126">
        <v>5481729.6199999992</v>
      </c>
      <c r="E28" s="128">
        <f t="shared" si="2"/>
        <v>10226771.559999999</v>
      </c>
      <c r="F28" s="126">
        <v>5646875.6500000004</v>
      </c>
      <c r="G28" s="126">
        <v>3457875.29</v>
      </c>
      <c r="H28" s="129">
        <f t="shared" si="3"/>
        <v>9104750.9400000013</v>
      </c>
    </row>
    <row r="29" spans="1:10" ht="15.75" x14ac:dyDescent="0.3">
      <c r="A29" s="122">
        <v>12</v>
      </c>
      <c r="B29" s="125" t="s">
        <v>132</v>
      </c>
      <c r="C29" s="126">
        <v>0</v>
      </c>
      <c r="D29" s="126">
        <v>0</v>
      </c>
      <c r="E29" s="128">
        <f t="shared" si="2"/>
        <v>0</v>
      </c>
      <c r="F29" s="126">
        <v>0</v>
      </c>
      <c r="G29" s="126">
        <v>0</v>
      </c>
      <c r="H29" s="129">
        <f t="shared" si="3"/>
        <v>0</v>
      </c>
    </row>
    <row r="30" spans="1:10" ht="15.75" x14ac:dyDescent="0.3">
      <c r="A30" s="122">
        <v>13</v>
      </c>
      <c r="B30" s="138" t="s">
        <v>133</v>
      </c>
      <c r="C30" s="130">
        <f>C24+C25+C26+C27+C28+C29</f>
        <v>20186305.799999997</v>
      </c>
      <c r="D30" s="130">
        <f>D24+D25+D26+D27+D28+D29</f>
        <v>17097493.799999997</v>
      </c>
      <c r="E30" s="128">
        <f t="shared" si="2"/>
        <v>37283799.599999994</v>
      </c>
      <c r="F30" s="130">
        <f>F24+F25+F26+F27+F28+F29</f>
        <v>20801880.759999998</v>
      </c>
      <c r="G30" s="130">
        <f>G24+G25+G26+G27+G28+G29</f>
        <v>14092494.450000003</v>
      </c>
      <c r="H30" s="129">
        <f t="shared" si="3"/>
        <v>34894375.210000001</v>
      </c>
    </row>
    <row r="31" spans="1:10" ht="15.75" x14ac:dyDescent="0.3">
      <c r="A31" s="122">
        <v>14</v>
      </c>
      <c r="B31" s="138" t="s">
        <v>134</v>
      </c>
      <c r="C31" s="130">
        <f>C22-C30</f>
        <v>21339372.929999992</v>
      </c>
      <c r="D31" s="130">
        <f>D22-D30</f>
        <v>21501076.450000003</v>
      </c>
      <c r="E31" s="128">
        <f t="shared" si="2"/>
        <v>42840449.379999995</v>
      </c>
      <c r="F31" s="130">
        <f>F22-F30</f>
        <v>19159550.260000005</v>
      </c>
      <c r="G31" s="130">
        <f>G22-G30</f>
        <v>21589059.43999999</v>
      </c>
      <c r="H31" s="129">
        <f t="shared" si="3"/>
        <v>40748609.699999996</v>
      </c>
    </row>
    <row r="32" spans="1:10" x14ac:dyDescent="0.25">
      <c r="A32" s="122"/>
      <c r="B32" s="139"/>
      <c r="C32" s="140"/>
      <c r="D32" s="140"/>
      <c r="E32" s="140"/>
      <c r="F32" s="140"/>
      <c r="G32" s="140"/>
      <c r="H32" s="141"/>
    </row>
    <row r="33" spans="1:8" ht="15.75" x14ac:dyDescent="0.3">
      <c r="A33" s="122"/>
      <c r="B33" s="139" t="s">
        <v>135</v>
      </c>
      <c r="C33" s="126"/>
      <c r="D33" s="126"/>
      <c r="E33" s="135"/>
      <c r="F33" s="126"/>
      <c r="G33" s="126"/>
      <c r="H33" s="136"/>
    </row>
    <row r="34" spans="1:8" ht="15.75" x14ac:dyDescent="0.3">
      <c r="A34" s="122">
        <v>15</v>
      </c>
      <c r="B34" s="142" t="s">
        <v>136</v>
      </c>
      <c r="C34" s="143">
        <f>C35-C36</f>
        <v>3586619.1800000025</v>
      </c>
      <c r="D34" s="143">
        <f>D35-D36</f>
        <v>1180443.8600000003</v>
      </c>
      <c r="E34" s="128">
        <f t="shared" ref="E34:E45" si="4">C34+D34</f>
        <v>4767063.0400000028</v>
      </c>
      <c r="F34" s="143">
        <f>F35-F36</f>
        <v>3628769.1899999995</v>
      </c>
      <c r="G34" s="143">
        <f>G35-G36</f>
        <v>1254802.310000001</v>
      </c>
      <c r="H34" s="129">
        <f t="shared" ref="H34:H45" si="5">F34+G34</f>
        <v>4883571.5</v>
      </c>
    </row>
    <row r="35" spans="1:8" ht="15.75" x14ac:dyDescent="0.3">
      <c r="A35" s="122">
        <v>15.1</v>
      </c>
      <c r="B35" s="131" t="s">
        <v>137</v>
      </c>
      <c r="C35" s="126">
        <v>5661218.4300000025</v>
      </c>
      <c r="D35" s="126">
        <v>3718589.55</v>
      </c>
      <c r="E35" s="128">
        <f t="shared" si="4"/>
        <v>9379807.9800000023</v>
      </c>
      <c r="F35" s="126">
        <v>5373550.2999999998</v>
      </c>
      <c r="G35" s="126">
        <v>3975804.6900000009</v>
      </c>
      <c r="H35" s="129">
        <f t="shared" si="5"/>
        <v>9349354.9900000002</v>
      </c>
    </row>
    <row r="36" spans="1:8" ht="15.75" x14ac:dyDescent="0.3">
      <c r="A36" s="122">
        <v>15.2</v>
      </c>
      <c r="B36" s="131" t="s">
        <v>138</v>
      </c>
      <c r="C36" s="126">
        <v>2074599.2499999998</v>
      </c>
      <c r="D36" s="126">
        <v>2538145.6899999995</v>
      </c>
      <c r="E36" s="128">
        <f t="shared" si="4"/>
        <v>4612744.9399999995</v>
      </c>
      <c r="F36" s="126">
        <v>1744781.1100000006</v>
      </c>
      <c r="G36" s="126">
        <v>2721002.38</v>
      </c>
      <c r="H36" s="129">
        <f t="shared" si="5"/>
        <v>4465783.49</v>
      </c>
    </row>
    <row r="37" spans="1:8" ht="15.75" x14ac:dyDescent="0.3">
      <c r="A37" s="122">
        <v>16</v>
      </c>
      <c r="B37" s="125" t="s">
        <v>139</v>
      </c>
      <c r="C37" s="126">
        <v>0</v>
      </c>
      <c r="D37" s="126">
        <v>0</v>
      </c>
      <c r="E37" s="128">
        <f t="shared" si="4"/>
        <v>0</v>
      </c>
      <c r="F37" s="126">
        <v>0</v>
      </c>
      <c r="G37" s="126">
        <v>0</v>
      </c>
      <c r="H37" s="129">
        <f t="shared" si="5"/>
        <v>0</v>
      </c>
    </row>
    <row r="38" spans="1:8" ht="15.75" x14ac:dyDescent="0.3">
      <c r="A38" s="122">
        <v>17</v>
      </c>
      <c r="B38" s="125" t="s">
        <v>140</v>
      </c>
      <c r="C38" s="126">
        <v>0</v>
      </c>
      <c r="D38" s="126">
        <v>0</v>
      </c>
      <c r="E38" s="128">
        <f t="shared" si="4"/>
        <v>0</v>
      </c>
      <c r="F38" s="126">
        <v>0</v>
      </c>
      <c r="G38" s="126">
        <v>0</v>
      </c>
      <c r="H38" s="129">
        <f t="shared" si="5"/>
        <v>0</v>
      </c>
    </row>
    <row r="39" spans="1:8" ht="15.75" x14ac:dyDescent="0.3">
      <c r="A39" s="122">
        <v>18</v>
      </c>
      <c r="B39" s="125" t="s">
        <v>141</v>
      </c>
      <c r="C39" s="126">
        <v>0</v>
      </c>
      <c r="D39" s="126">
        <v>0</v>
      </c>
      <c r="E39" s="128">
        <f t="shared" si="4"/>
        <v>0</v>
      </c>
      <c r="F39" s="126">
        <v>0</v>
      </c>
      <c r="G39" s="126">
        <v>0</v>
      </c>
      <c r="H39" s="129">
        <f t="shared" si="5"/>
        <v>0</v>
      </c>
    </row>
    <row r="40" spans="1:8" ht="15.75" x14ac:dyDescent="0.3">
      <c r="A40" s="122">
        <v>19</v>
      </c>
      <c r="B40" s="125" t="s">
        <v>142</v>
      </c>
      <c r="C40" s="126">
        <v>1420784.5599999982</v>
      </c>
      <c r="D40" s="126">
        <v>0</v>
      </c>
      <c r="E40" s="128">
        <f t="shared" si="4"/>
        <v>1420784.5599999982</v>
      </c>
      <c r="F40" s="126">
        <v>6713402.5</v>
      </c>
      <c r="G40" s="126">
        <v>0</v>
      </c>
      <c r="H40" s="129">
        <f t="shared" si="5"/>
        <v>6713402.5</v>
      </c>
    </row>
    <row r="41" spans="1:8" ht="15.75" x14ac:dyDescent="0.3">
      <c r="A41" s="122">
        <v>20</v>
      </c>
      <c r="B41" s="125" t="s">
        <v>143</v>
      </c>
      <c r="C41" s="126">
        <v>3810535.8900000006</v>
      </c>
      <c r="D41" s="126">
        <v>0</v>
      </c>
      <c r="E41" s="128">
        <f t="shared" si="4"/>
        <v>3810535.8900000006</v>
      </c>
      <c r="F41" s="126">
        <v>783382.82999999821</v>
      </c>
      <c r="G41" s="126">
        <v>0</v>
      </c>
      <c r="H41" s="129">
        <f t="shared" si="5"/>
        <v>783382.82999999821</v>
      </c>
    </row>
    <row r="42" spans="1:8" ht="15.75" x14ac:dyDescent="0.3">
      <c r="A42" s="122">
        <v>21</v>
      </c>
      <c r="B42" s="125" t="s">
        <v>144</v>
      </c>
      <c r="C42" s="126">
        <v>1022328.9299999999</v>
      </c>
      <c r="D42" s="126">
        <v>0</v>
      </c>
      <c r="E42" s="128">
        <f t="shared" si="4"/>
        <v>1022328.9299999999</v>
      </c>
      <c r="F42" s="126">
        <v>473664.02999999997</v>
      </c>
      <c r="G42" s="126">
        <v>0</v>
      </c>
      <c r="H42" s="129">
        <f t="shared" si="5"/>
        <v>473664.02999999997</v>
      </c>
    </row>
    <row r="43" spans="1:8" ht="15.75" x14ac:dyDescent="0.3">
      <c r="A43" s="122">
        <v>22</v>
      </c>
      <c r="B43" s="125" t="s">
        <v>145</v>
      </c>
      <c r="C43" s="126">
        <v>10580</v>
      </c>
      <c r="D43" s="126">
        <v>11817.02</v>
      </c>
      <c r="E43" s="128">
        <f t="shared" si="4"/>
        <v>22397.02</v>
      </c>
      <c r="F43" s="126">
        <v>38770.300000000003</v>
      </c>
      <c r="G43" s="126">
        <v>707853.28</v>
      </c>
      <c r="H43" s="129">
        <f t="shared" si="5"/>
        <v>746623.58000000007</v>
      </c>
    </row>
    <row r="44" spans="1:8" ht="15.75" x14ac:dyDescent="0.3">
      <c r="A44" s="122">
        <v>23</v>
      </c>
      <c r="B44" s="125" t="s">
        <v>146</v>
      </c>
      <c r="C44" s="126">
        <v>257155.41999999998</v>
      </c>
      <c r="D44" s="126">
        <v>186554.92</v>
      </c>
      <c r="E44" s="128">
        <f t="shared" si="4"/>
        <v>443710.33999999997</v>
      </c>
      <c r="F44" s="126">
        <v>196827.02000000005</v>
      </c>
      <c r="G44" s="126">
        <v>360446.63</v>
      </c>
      <c r="H44" s="129">
        <f t="shared" si="5"/>
        <v>557273.65</v>
      </c>
    </row>
    <row r="45" spans="1:8" ht="15.75" x14ac:dyDescent="0.3">
      <c r="A45" s="122">
        <v>24</v>
      </c>
      <c r="B45" s="138" t="s">
        <v>147</v>
      </c>
      <c r="C45" s="130">
        <f>C34+C37+C38+C39+C40+C41+C42+C43+C44</f>
        <v>10108003.98</v>
      </c>
      <c r="D45" s="130">
        <f>D34+D37+D38+D39+D40+D41+D42+D43+D44</f>
        <v>1378815.8000000003</v>
      </c>
      <c r="E45" s="128">
        <f t="shared" si="4"/>
        <v>11486819.780000001</v>
      </c>
      <c r="F45" s="130">
        <f>F34+F37+F38+F39+F40+F41+F42+F43+F44</f>
        <v>11834815.869999997</v>
      </c>
      <c r="G45" s="130">
        <f>G34+G37+G38+G39+G40+G41+G42+G43+G44</f>
        <v>2323102.2200000011</v>
      </c>
      <c r="H45" s="129">
        <f t="shared" si="5"/>
        <v>14157918.089999998</v>
      </c>
    </row>
    <row r="46" spans="1:8" x14ac:dyDescent="0.25">
      <c r="A46" s="122"/>
      <c r="B46" s="113" t="s">
        <v>148</v>
      </c>
      <c r="C46" s="126"/>
      <c r="D46" s="126"/>
      <c r="E46" s="126"/>
      <c r="F46" s="126"/>
      <c r="G46" s="126"/>
      <c r="H46" s="144"/>
    </row>
    <row r="47" spans="1:8" ht="15.75" x14ac:dyDescent="0.3">
      <c r="A47" s="122">
        <v>25</v>
      </c>
      <c r="B47" s="125" t="s">
        <v>149</v>
      </c>
      <c r="C47" s="126">
        <v>626294.14999999991</v>
      </c>
      <c r="D47" s="126">
        <v>545965.32999999996</v>
      </c>
      <c r="E47" s="128">
        <f t="shared" ref="E47:E54" si="6">C47+D47</f>
        <v>1172259.48</v>
      </c>
      <c r="F47" s="126">
        <v>734888.29999999993</v>
      </c>
      <c r="G47" s="126">
        <v>552500.01</v>
      </c>
      <c r="H47" s="129">
        <f t="shared" ref="H47:H54" si="7">F47+G47</f>
        <v>1287388.31</v>
      </c>
    </row>
    <row r="48" spans="1:8" ht="15.75" x14ac:dyDescent="0.3">
      <c r="A48" s="122">
        <v>26</v>
      </c>
      <c r="B48" s="125" t="s">
        <v>150</v>
      </c>
      <c r="C48" s="126">
        <v>2190460.3000000003</v>
      </c>
      <c r="D48" s="126">
        <v>125988.59000000001</v>
      </c>
      <c r="E48" s="128">
        <f t="shared" si="6"/>
        <v>2316448.89</v>
      </c>
      <c r="F48" s="126">
        <v>2024466.4</v>
      </c>
      <c r="G48" s="126">
        <v>78619.45</v>
      </c>
      <c r="H48" s="129">
        <f t="shared" si="7"/>
        <v>2103085.85</v>
      </c>
    </row>
    <row r="49" spans="1:9" ht="15.75" x14ac:dyDescent="0.3">
      <c r="A49" s="122">
        <v>27</v>
      </c>
      <c r="B49" s="125" t="s">
        <v>151</v>
      </c>
      <c r="C49" s="126">
        <v>15979380.359999998</v>
      </c>
      <c r="D49" s="126">
        <v>0</v>
      </c>
      <c r="E49" s="128">
        <f t="shared" si="6"/>
        <v>15979380.359999998</v>
      </c>
      <c r="F49" s="126">
        <v>14157264.819999998</v>
      </c>
      <c r="G49" s="126">
        <v>0</v>
      </c>
      <c r="H49" s="129">
        <f t="shared" si="7"/>
        <v>14157264.819999998</v>
      </c>
    </row>
    <row r="50" spans="1:9" ht="15.75" x14ac:dyDescent="0.3">
      <c r="A50" s="122">
        <v>28</v>
      </c>
      <c r="B50" s="125" t="s">
        <v>152</v>
      </c>
      <c r="C50" s="126">
        <v>0</v>
      </c>
      <c r="D50" s="126">
        <v>0</v>
      </c>
      <c r="E50" s="128">
        <f t="shared" si="6"/>
        <v>0</v>
      </c>
      <c r="F50" s="126">
        <v>7117.2</v>
      </c>
      <c r="G50" s="126">
        <v>0</v>
      </c>
      <c r="H50" s="129">
        <f t="shared" si="7"/>
        <v>7117.2</v>
      </c>
    </row>
    <row r="51" spans="1:9" ht="15.75" x14ac:dyDescent="0.3">
      <c r="A51" s="122">
        <v>29</v>
      </c>
      <c r="B51" s="125" t="s">
        <v>153</v>
      </c>
      <c r="C51" s="126">
        <v>4802655.709999999</v>
      </c>
      <c r="D51" s="126">
        <v>0</v>
      </c>
      <c r="E51" s="128">
        <f t="shared" si="6"/>
        <v>4802655.709999999</v>
      </c>
      <c r="F51" s="126">
        <v>3096939.87</v>
      </c>
      <c r="G51" s="126">
        <v>0</v>
      </c>
      <c r="H51" s="129">
        <f t="shared" si="7"/>
        <v>3096939.87</v>
      </c>
    </row>
    <row r="52" spans="1:9" ht="15.75" x14ac:dyDescent="0.3">
      <c r="A52" s="122">
        <v>30</v>
      </c>
      <c r="B52" s="125" t="s">
        <v>154</v>
      </c>
      <c r="C52" s="126">
        <v>4544339.1000000006</v>
      </c>
      <c r="D52" s="126">
        <v>7319.64</v>
      </c>
      <c r="E52" s="128">
        <f t="shared" si="6"/>
        <v>4551658.74</v>
      </c>
      <c r="F52" s="126">
        <v>5707505.46</v>
      </c>
      <c r="G52" s="126">
        <v>6122.73</v>
      </c>
      <c r="H52" s="129">
        <f t="shared" si="7"/>
        <v>5713628.1900000004</v>
      </c>
    </row>
    <row r="53" spans="1:9" ht="15.75" x14ac:dyDescent="0.3">
      <c r="A53" s="122">
        <v>31</v>
      </c>
      <c r="B53" s="138" t="s">
        <v>155</v>
      </c>
      <c r="C53" s="130">
        <f>C47+C48+C49+C50+C51+C52</f>
        <v>28143129.619999997</v>
      </c>
      <c r="D53" s="130">
        <f>D47+D48+D49+D50+D51+D52</f>
        <v>679273.55999999994</v>
      </c>
      <c r="E53" s="128">
        <f t="shared" si="6"/>
        <v>28822403.179999996</v>
      </c>
      <c r="F53" s="130">
        <f>F47+F48+F49+F50+F51+F52</f>
        <v>25728182.050000001</v>
      </c>
      <c r="G53" s="130">
        <f>G47+G48+G49+G50+G51+G52</f>
        <v>637242.18999999994</v>
      </c>
      <c r="H53" s="129">
        <f t="shared" si="7"/>
        <v>26365424.240000002</v>
      </c>
    </row>
    <row r="54" spans="1:9" ht="15.75" x14ac:dyDescent="0.3">
      <c r="A54" s="122">
        <v>32</v>
      </c>
      <c r="B54" s="138" t="s">
        <v>156</v>
      </c>
      <c r="C54" s="130">
        <f>C45-C53</f>
        <v>-18035125.639999997</v>
      </c>
      <c r="D54" s="130">
        <f>D45-D53</f>
        <v>699542.24000000034</v>
      </c>
      <c r="E54" s="128">
        <f t="shared" si="6"/>
        <v>-17335583.399999995</v>
      </c>
      <c r="F54" s="130">
        <f>F45-F53</f>
        <v>-13893366.180000003</v>
      </c>
      <c r="G54" s="130">
        <f>G45-G53</f>
        <v>1685860.0300000012</v>
      </c>
      <c r="H54" s="129">
        <f t="shared" si="7"/>
        <v>-12207506.150000002</v>
      </c>
    </row>
    <row r="55" spans="1:9" x14ac:dyDescent="0.25">
      <c r="A55" s="122"/>
      <c r="B55" s="139"/>
      <c r="C55" s="140"/>
      <c r="D55" s="140"/>
      <c r="E55" s="140"/>
      <c r="F55" s="140"/>
      <c r="G55" s="140"/>
      <c r="H55" s="141"/>
    </row>
    <row r="56" spans="1:9" ht="15.75" x14ac:dyDescent="0.3">
      <c r="A56" s="122">
        <v>33</v>
      </c>
      <c r="B56" s="138" t="s">
        <v>157</v>
      </c>
      <c r="C56" s="130">
        <f>C31+C54</f>
        <v>3304247.2899999954</v>
      </c>
      <c r="D56" s="130">
        <f>D31+D54</f>
        <v>22200618.690000005</v>
      </c>
      <c r="E56" s="128">
        <f>C56+D56</f>
        <v>25504865.98</v>
      </c>
      <c r="F56" s="130">
        <f>F31+F54</f>
        <v>5266184.0800000019</v>
      </c>
      <c r="G56" s="130">
        <f>G31+G54</f>
        <v>23274919.469999991</v>
      </c>
      <c r="H56" s="129">
        <f>F56+G56</f>
        <v>28541103.549999993</v>
      </c>
    </row>
    <row r="57" spans="1:9" x14ac:dyDescent="0.25">
      <c r="A57" s="122"/>
      <c r="B57" s="139"/>
      <c r="C57" s="126"/>
      <c r="D57" s="140"/>
      <c r="E57" s="140"/>
      <c r="F57" s="126"/>
      <c r="G57" s="140"/>
      <c r="H57" s="141"/>
    </row>
    <row r="58" spans="1:9" ht="15.75" x14ac:dyDescent="0.3">
      <c r="A58" s="122">
        <v>34</v>
      </c>
      <c r="B58" s="125" t="s">
        <v>158</v>
      </c>
      <c r="C58" s="126">
        <v>2041072.0200000065</v>
      </c>
      <c r="D58" s="126">
        <v>0</v>
      </c>
      <c r="E58" s="128">
        <f>C58+D58</f>
        <v>2041072.0200000065</v>
      </c>
      <c r="F58" s="126">
        <v>5133096.5200000005</v>
      </c>
      <c r="G58" s="126">
        <v>0</v>
      </c>
      <c r="H58" s="129">
        <f>F58+G58</f>
        <v>5133096.5200000005</v>
      </c>
    </row>
    <row r="59" spans="1:9" s="146" customFormat="1" ht="15.75" x14ac:dyDescent="0.3">
      <c r="A59" s="122">
        <v>35</v>
      </c>
      <c r="B59" s="125" t="s">
        <v>159</v>
      </c>
      <c r="C59" s="126">
        <v>0</v>
      </c>
      <c r="D59" s="126">
        <v>0</v>
      </c>
      <c r="E59" s="128">
        <f>C59+D59</f>
        <v>0</v>
      </c>
      <c r="F59" s="126">
        <v>0</v>
      </c>
      <c r="G59" s="126">
        <v>0</v>
      </c>
      <c r="H59" s="129">
        <f>F59+G59</f>
        <v>0</v>
      </c>
      <c r="I59" s="145"/>
    </row>
    <row r="60" spans="1:9" ht="15.75" x14ac:dyDescent="0.3">
      <c r="A60" s="122">
        <v>36</v>
      </c>
      <c r="B60" s="125" t="s">
        <v>160</v>
      </c>
      <c r="C60" s="126">
        <v>411728.85999999993</v>
      </c>
      <c r="D60" s="126">
        <v>0</v>
      </c>
      <c r="E60" s="128">
        <f>C60+D60</f>
        <v>411728.85999999993</v>
      </c>
      <c r="F60" s="126">
        <v>3702114.0300000003</v>
      </c>
      <c r="G60" s="126">
        <v>0</v>
      </c>
      <c r="H60" s="129">
        <f>F60+G60</f>
        <v>3702114.0300000003</v>
      </c>
    </row>
    <row r="61" spans="1:9" ht="15.75" x14ac:dyDescent="0.3">
      <c r="A61" s="122">
        <v>37</v>
      </c>
      <c r="B61" s="138" t="s">
        <v>161</v>
      </c>
      <c r="C61" s="130">
        <f>C58+C59+C60</f>
        <v>2452800.8800000064</v>
      </c>
      <c r="D61" s="130">
        <v>0</v>
      </c>
      <c r="E61" s="128">
        <f>C61+D61</f>
        <v>2452800.8800000064</v>
      </c>
      <c r="F61" s="130">
        <f>F58+F59+F60</f>
        <v>8835210.5500000007</v>
      </c>
      <c r="G61" s="130">
        <v>0</v>
      </c>
      <c r="H61" s="129">
        <f>F61+G61</f>
        <v>8835210.5500000007</v>
      </c>
    </row>
    <row r="62" spans="1:9" x14ac:dyDescent="0.25">
      <c r="A62" s="122"/>
      <c r="B62" s="147"/>
      <c r="C62" s="126"/>
      <c r="D62" s="126"/>
      <c r="E62" s="126"/>
      <c r="F62" s="126"/>
      <c r="G62" s="126"/>
      <c r="H62" s="144"/>
    </row>
    <row r="63" spans="1:9" ht="15.75" x14ac:dyDescent="0.3">
      <c r="A63" s="122">
        <v>38</v>
      </c>
      <c r="B63" s="148" t="s">
        <v>162</v>
      </c>
      <c r="C63" s="130">
        <f>C56-C61</f>
        <v>851446.40999998897</v>
      </c>
      <c r="D63" s="130">
        <f>D56-D61</f>
        <v>22200618.690000005</v>
      </c>
      <c r="E63" s="128">
        <f>C63+D63</f>
        <v>23052065.099999994</v>
      </c>
      <c r="F63" s="130">
        <f>F56-F61</f>
        <v>-3569026.4699999988</v>
      </c>
      <c r="G63" s="130">
        <f>G56-G61</f>
        <v>23274919.469999991</v>
      </c>
      <c r="H63" s="129">
        <f>F63+G63</f>
        <v>19705892.999999993</v>
      </c>
    </row>
    <row r="64" spans="1:9" ht="15.75" x14ac:dyDescent="0.3">
      <c r="A64" s="118">
        <v>39</v>
      </c>
      <c r="B64" s="125" t="s">
        <v>163</v>
      </c>
      <c r="C64" s="126">
        <v>2810492</v>
      </c>
      <c r="D64" s="126">
        <v>0</v>
      </c>
      <c r="E64" s="128">
        <f>C64+D64</f>
        <v>2810492</v>
      </c>
      <c r="F64" s="126">
        <v>1569665</v>
      </c>
      <c r="G64" s="126">
        <v>0</v>
      </c>
      <c r="H64" s="129">
        <f>F64+G64</f>
        <v>1569665</v>
      </c>
    </row>
    <row r="65" spans="1:8" ht="15.75" x14ac:dyDescent="0.3">
      <c r="A65" s="122">
        <v>40</v>
      </c>
      <c r="B65" s="138" t="s">
        <v>164</v>
      </c>
      <c r="C65" s="130">
        <f>C63-C64</f>
        <v>-1959045.590000011</v>
      </c>
      <c r="D65" s="130">
        <f>D63-D64</f>
        <v>22200618.690000005</v>
      </c>
      <c r="E65" s="128">
        <f>C65+D65</f>
        <v>20241573.099999994</v>
      </c>
      <c r="F65" s="130">
        <f>F63-F64</f>
        <v>-5138691.4699999988</v>
      </c>
      <c r="G65" s="130">
        <f>G63-G64</f>
        <v>23274919.469999991</v>
      </c>
      <c r="H65" s="129">
        <f>F65+G65</f>
        <v>18136227.999999993</v>
      </c>
    </row>
    <row r="66" spans="1:8" ht="15.75" x14ac:dyDescent="0.3">
      <c r="A66" s="118">
        <v>41</v>
      </c>
      <c r="B66" s="125" t="s">
        <v>165</v>
      </c>
      <c r="C66" s="126">
        <v>0</v>
      </c>
      <c r="D66" s="126">
        <v>0</v>
      </c>
      <c r="E66" s="128">
        <f>C66+D66</f>
        <v>0</v>
      </c>
      <c r="F66" s="126">
        <v>0</v>
      </c>
      <c r="G66" s="126">
        <v>0</v>
      </c>
      <c r="H66" s="129">
        <f>F66+G66</f>
        <v>0</v>
      </c>
    </row>
    <row r="67" spans="1:8" ht="16.5" thickBot="1" x14ac:dyDescent="0.35">
      <c r="A67" s="149">
        <v>42</v>
      </c>
      <c r="B67" s="150" t="s">
        <v>166</v>
      </c>
      <c r="C67" s="151">
        <f>C65+C66</f>
        <v>-1959045.590000011</v>
      </c>
      <c r="D67" s="151">
        <f>D65+D66</f>
        <v>22200618.690000005</v>
      </c>
      <c r="E67" s="152">
        <f>C67+D67</f>
        <v>20241573.099999994</v>
      </c>
      <c r="F67" s="151">
        <f>F65+F66</f>
        <v>-5138691.4699999988</v>
      </c>
      <c r="G67" s="151">
        <f>G65+G66</f>
        <v>23274919.469999991</v>
      </c>
      <c r="H67" s="153">
        <f>F67+G67</f>
        <v>18136227.999999993</v>
      </c>
    </row>
  </sheetData>
  <mergeCells count="2">
    <mergeCell ref="C5:E5"/>
    <mergeCell ref="F5:H5"/>
  </mergeCells>
  <pageMargins left="0.7" right="0.7" top="0.75" bottom="0.75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H53"/>
  <sheetViews>
    <sheetView zoomScaleNormal="100" workbookViewId="0">
      <selection activeCell="C12" sqref="C12"/>
    </sheetView>
  </sheetViews>
  <sheetFormatPr defaultColWidth="9.140625" defaultRowHeight="14.25" x14ac:dyDescent="0.2"/>
  <cols>
    <col min="1" max="1" width="9.5703125" style="79" bestFit="1" customWidth="1"/>
    <col min="2" max="2" width="72.28515625" style="79" customWidth="1"/>
    <col min="3" max="4" width="12.7109375" style="79" customWidth="1"/>
    <col min="5" max="5" width="13.42578125" style="79" bestFit="1" customWidth="1"/>
    <col min="6" max="7" width="12.7109375" style="79" customWidth="1"/>
    <col min="8" max="8" width="13.42578125" style="79" bestFit="1" customWidth="1"/>
    <col min="9" max="16384" width="9.140625" style="79"/>
  </cols>
  <sheetData>
    <row r="1" spans="1:8" x14ac:dyDescent="0.2">
      <c r="A1" s="77" t="s">
        <v>30</v>
      </c>
      <c r="B1" s="21" t="str">
        <f>Info!C2</f>
        <v>Terabank</v>
      </c>
    </row>
    <row r="2" spans="1:8" x14ac:dyDescent="0.2">
      <c r="A2" s="77" t="s">
        <v>31</v>
      </c>
      <c r="B2" s="22">
        <v>43830</v>
      </c>
    </row>
    <row r="3" spans="1:8" x14ac:dyDescent="0.2">
      <c r="A3" s="78"/>
    </row>
    <row r="4" spans="1:8" ht="15" thickBot="1" x14ac:dyDescent="0.25">
      <c r="A4" s="78" t="s">
        <v>167</v>
      </c>
      <c r="B4" s="78"/>
      <c r="C4" s="154"/>
      <c r="D4" s="154"/>
      <c r="E4" s="154"/>
      <c r="F4" s="155"/>
      <c r="G4" s="155"/>
      <c r="H4" s="156" t="s">
        <v>67</v>
      </c>
    </row>
    <row r="5" spans="1:8" x14ac:dyDescent="0.2">
      <c r="A5" s="544" t="s">
        <v>34</v>
      </c>
      <c r="B5" s="546" t="s">
        <v>168</v>
      </c>
      <c r="C5" s="536" t="s">
        <v>68</v>
      </c>
      <c r="D5" s="537"/>
      <c r="E5" s="538"/>
      <c r="F5" s="536" t="s">
        <v>69</v>
      </c>
      <c r="G5" s="537"/>
      <c r="H5" s="539"/>
    </row>
    <row r="6" spans="1:8" x14ac:dyDescent="0.2">
      <c r="A6" s="545"/>
      <c r="B6" s="547"/>
      <c r="C6" s="89" t="s">
        <v>169</v>
      </c>
      <c r="D6" s="89" t="s">
        <v>170</v>
      </c>
      <c r="E6" s="89" t="s">
        <v>171</v>
      </c>
      <c r="F6" s="89" t="s">
        <v>169</v>
      </c>
      <c r="G6" s="89" t="s">
        <v>170</v>
      </c>
      <c r="H6" s="90" t="s">
        <v>171</v>
      </c>
    </row>
    <row r="7" spans="1:8" s="160" customFormat="1" x14ac:dyDescent="0.2">
      <c r="A7" s="157">
        <v>1</v>
      </c>
      <c r="B7" s="158" t="s">
        <v>172</v>
      </c>
      <c r="C7" s="95">
        <v>32702900.100000028</v>
      </c>
      <c r="D7" s="95">
        <v>33561731.450000003</v>
      </c>
      <c r="E7" s="159">
        <f>C7+D7</f>
        <v>66264631.550000027</v>
      </c>
      <c r="F7" s="95">
        <v>41191743.920000032</v>
      </c>
      <c r="G7" s="95">
        <v>24905043.620000001</v>
      </c>
      <c r="H7" s="96">
        <f t="shared" ref="H7:H53" si="0">F7+G7</f>
        <v>66096787.540000036</v>
      </c>
    </row>
    <row r="8" spans="1:8" s="160" customFormat="1" x14ac:dyDescent="0.2">
      <c r="A8" s="157">
        <v>1.1000000000000001</v>
      </c>
      <c r="B8" s="161" t="s">
        <v>173</v>
      </c>
      <c r="C8" s="95">
        <v>19929003.359999999</v>
      </c>
      <c r="D8" s="95">
        <v>17393231.57</v>
      </c>
      <c r="E8" s="159">
        <f t="shared" ref="E8:E53" si="1">C8+D8</f>
        <v>37322234.93</v>
      </c>
      <c r="F8" s="95">
        <v>28234704.84</v>
      </c>
      <c r="G8" s="95">
        <v>17513840.359999999</v>
      </c>
      <c r="H8" s="96">
        <f t="shared" si="0"/>
        <v>45748545.200000003</v>
      </c>
    </row>
    <row r="9" spans="1:8" s="160" customFormat="1" x14ac:dyDescent="0.2">
      <c r="A9" s="157">
        <v>1.2</v>
      </c>
      <c r="B9" s="161" t="s">
        <v>174</v>
      </c>
      <c r="C9" s="95">
        <v>1736900</v>
      </c>
      <c r="D9" s="95">
        <v>2274923.35</v>
      </c>
      <c r="E9" s="159">
        <f t="shared" si="1"/>
        <v>4011823.35</v>
      </c>
      <c r="F9" s="95">
        <v>1904634</v>
      </c>
      <c r="G9" s="95">
        <v>1051538.21</v>
      </c>
      <c r="H9" s="96">
        <f t="shared" si="0"/>
        <v>2956172.21</v>
      </c>
    </row>
    <row r="10" spans="1:8" s="160" customFormat="1" x14ac:dyDescent="0.2">
      <c r="A10" s="157">
        <v>1.3</v>
      </c>
      <c r="B10" s="161" t="s">
        <v>175</v>
      </c>
      <c r="C10" s="95">
        <v>11036996.740000028</v>
      </c>
      <c r="D10" s="95">
        <v>13593901.879999999</v>
      </c>
      <c r="E10" s="159">
        <f t="shared" si="1"/>
        <v>24630898.620000027</v>
      </c>
      <c r="F10" s="95">
        <v>11052405.080000028</v>
      </c>
      <c r="G10" s="95">
        <v>3877193.0500000007</v>
      </c>
      <c r="H10" s="96">
        <f t="shared" si="0"/>
        <v>14929598.130000029</v>
      </c>
    </row>
    <row r="11" spans="1:8" s="160" customFormat="1" x14ac:dyDescent="0.2">
      <c r="A11" s="157">
        <v>1.4</v>
      </c>
      <c r="B11" s="161" t="s">
        <v>176</v>
      </c>
      <c r="C11" s="95">
        <v>0</v>
      </c>
      <c r="D11" s="95">
        <v>299674.65000000002</v>
      </c>
      <c r="E11" s="159">
        <f t="shared" si="1"/>
        <v>299674.65000000002</v>
      </c>
      <c r="F11" s="95">
        <v>0</v>
      </c>
      <c r="G11" s="95">
        <v>2462472</v>
      </c>
      <c r="H11" s="96">
        <f t="shared" si="0"/>
        <v>2462472</v>
      </c>
    </row>
    <row r="12" spans="1:8" s="160" customFormat="1" ht="29.25" customHeight="1" x14ac:dyDescent="0.2">
      <c r="A12" s="157">
        <v>2</v>
      </c>
      <c r="B12" s="162" t="s">
        <v>177</v>
      </c>
      <c r="C12" s="95">
        <v>0</v>
      </c>
      <c r="D12" s="95">
        <v>299674.65000000002</v>
      </c>
      <c r="E12" s="159">
        <f t="shared" si="1"/>
        <v>299674.65000000002</v>
      </c>
      <c r="F12" s="95">
        <v>0</v>
      </c>
      <c r="G12" s="95">
        <v>2462472</v>
      </c>
      <c r="H12" s="96">
        <f t="shared" si="0"/>
        <v>2462472</v>
      </c>
    </row>
    <row r="13" spans="1:8" s="160" customFormat="1" ht="19.899999999999999" customHeight="1" x14ac:dyDescent="0.2">
      <c r="A13" s="157">
        <v>3</v>
      </c>
      <c r="B13" s="162" t="s">
        <v>178</v>
      </c>
      <c r="C13" s="95">
        <v>12526000</v>
      </c>
      <c r="D13" s="95">
        <v>0</v>
      </c>
      <c r="E13" s="159">
        <f t="shared" si="1"/>
        <v>12526000</v>
      </c>
      <c r="F13" s="95">
        <v>26137000</v>
      </c>
      <c r="G13" s="95">
        <v>0</v>
      </c>
      <c r="H13" s="96">
        <f t="shared" si="0"/>
        <v>26137000</v>
      </c>
    </row>
    <row r="14" spans="1:8" s="160" customFormat="1" x14ac:dyDescent="0.2">
      <c r="A14" s="157">
        <v>3.1</v>
      </c>
      <c r="B14" s="163" t="s">
        <v>179</v>
      </c>
      <c r="C14" s="95">
        <v>12526000</v>
      </c>
      <c r="D14" s="95">
        <v>0</v>
      </c>
      <c r="E14" s="159">
        <f t="shared" si="1"/>
        <v>12526000</v>
      </c>
      <c r="F14" s="95">
        <v>26137000</v>
      </c>
      <c r="G14" s="95">
        <v>0</v>
      </c>
      <c r="H14" s="96">
        <f t="shared" si="0"/>
        <v>26137000</v>
      </c>
    </row>
    <row r="15" spans="1:8" s="160" customFormat="1" x14ac:dyDescent="0.2">
      <c r="A15" s="157">
        <v>3.2</v>
      </c>
      <c r="B15" s="163" t="s">
        <v>180</v>
      </c>
      <c r="C15" s="95">
        <v>0</v>
      </c>
      <c r="D15" s="95">
        <v>0</v>
      </c>
      <c r="E15" s="159">
        <f t="shared" si="1"/>
        <v>0</v>
      </c>
      <c r="F15" s="95">
        <v>0</v>
      </c>
      <c r="G15" s="95">
        <v>0</v>
      </c>
      <c r="H15" s="96">
        <f t="shared" si="0"/>
        <v>0</v>
      </c>
    </row>
    <row r="16" spans="1:8" s="160" customFormat="1" x14ac:dyDescent="0.2">
      <c r="A16" s="157">
        <v>4</v>
      </c>
      <c r="B16" s="164" t="s">
        <v>181</v>
      </c>
      <c r="C16" s="95">
        <v>168575231.24999979</v>
      </c>
      <c r="D16" s="95">
        <v>371096305.64000058</v>
      </c>
      <c r="E16" s="159">
        <f t="shared" si="1"/>
        <v>539671536.89000034</v>
      </c>
      <c r="F16" s="95">
        <v>175145645.5199998</v>
      </c>
      <c r="G16" s="95">
        <v>359001367.29000002</v>
      </c>
      <c r="H16" s="96">
        <f t="shared" si="0"/>
        <v>534147012.80999982</v>
      </c>
    </row>
    <row r="17" spans="1:8" s="160" customFormat="1" x14ac:dyDescent="0.2">
      <c r="A17" s="157">
        <v>4.0999999999999996</v>
      </c>
      <c r="B17" s="163" t="s">
        <v>182</v>
      </c>
      <c r="C17" s="95">
        <v>168575231.24999979</v>
      </c>
      <c r="D17" s="95">
        <v>371096305.64000058</v>
      </c>
      <c r="E17" s="159">
        <f t="shared" si="1"/>
        <v>539671536.89000034</v>
      </c>
      <c r="F17" s="95">
        <v>175145645.5199998</v>
      </c>
      <c r="G17" s="95">
        <v>359001367.29000002</v>
      </c>
      <c r="H17" s="96">
        <f t="shared" si="0"/>
        <v>534147012.80999982</v>
      </c>
    </row>
    <row r="18" spans="1:8" s="160" customFormat="1" x14ac:dyDescent="0.2">
      <c r="A18" s="157">
        <v>4.2</v>
      </c>
      <c r="B18" s="163" t="s">
        <v>183</v>
      </c>
      <c r="C18" s="95">
        <v>0</v>
      </c>
      <c r="D18" s="95">
        <v>0</v>
      </c>
      <c r="E18" s="159">
        <f t="shared" si="1"/>
        <v>0</v>
      </c>
      <c r="F18" s="95">
        <v>0</v>
      </c>
      <c r="G18" s="95">
        <v>0</v>
      </c>
      <c r="H18" s="96">
        <f t="shared" si="0"/>
        <v>0</v>
      </c>
    </row>
    <row r="19" spans="1:8" s="160" customFormat="1" x14ac:dyDescent="0.2">
      <c r="A19" s="157">
        <v>5</v>
      </c>
      <c r="B19" s="162" t="s">
        <v>184</v>
      </c>
      <c r="C19" s="95">
        <v>638012608.5</v>
      </c>
      <c r="D19" s="95">
        <v>886506966.74000013</v>
      </c>
      <c r="E19" s="159">
        <f t="shared" si="1"/>
        <v>1524519575.2400002</v>
      </c>
      <c r="F19" s="95">
        <v>563863858.49999976</v>
      </c>
      <c r="G19" s="95">
        <v>766525367.43000019</v>
      </c>
      <c r="H19" s="96">
        <f t="shared" si="0"/>
        <v>1330389225.9299998</v>
      </c>
    </row>
    <row r="20" spans="1:8" s="160" customFormat="1" x14ac:dyDescent="0.2">
      <c r="A20" s="157">
        <v>5.0999999999999996</v>
      </c>
      <c r="B20" s="165" t="s">
        <v>185</v>
      </c>
      <c r="C20" s="95">
        <v>14030617.689999999</v>
      </c>
      <c r="D20" s="95">
        <v>33072079.979999997</v>
      </c>
      <c r="E20" s="159">
        <f t="shared" si="1"/>
        <v>47102697.669999994</v>
      </c>
      <c r="F20" s="95">
        <v>21337902.789999995</v>
      </c>
      <c r="G20" s="95">
        <v>40031922.649999999</v>
      </c>
      <c r="H20" s="96">
        <f t="shared" si="0"/>
        <v>61369825.439999998</v>
      </c>
    </row>
    <row r="21" spans="1:8" s="160" customFormat="1" x14ac:dyDescent="0.2">
      <c r="A21" s="157">
        <v>5.2</v>
      </c>
      <c r="B21" s="165" t="s">
        <v>186</v>
      </c>
      <c r="C21" s="95">
        <v>67108829.899999999</v>
      </c>
      <c r="D21" s="95">
        <v>19925221.639999997</v>
      </c>
      <c r="E21" s="159">
        <f t="shared" si="1"/>
        <v>87034051.539999992</v>
      </c>
      <c r="F21" s="95">
        <v>62600032.880000003</v>
      </c>
      <c r="G21" s="95">
        <v>29043800.490000006</v>
      </c>
      <c r="H21" s="96">
        <f t="shared" si="0"/>
        <v>91643833.370000005</v>
      </c>
    </row>
    <row r="22" spans="1:8" s="160" customFormat="1" x14ac:dyDescent="0.2">
      <c r="A22" s="157">
        <v>5.3</v>
      </c>
      <c r="B22" s="165" t="s">
        <v>187</v>
      </c>
      <c r="C22" s="95">
        <v>514857303.44</v>
      </c>
      <c r="D22" s="95">
        <v>805079571.53000009</v>
      </c>
      <c r="E22" s="159">
        <f t="shared" si="1"/>
        <v>1319936874.97</v>
      </c>
      <c r="F22" s="95">
        <v>419545857.31999969</v>
      </c>
      <c r="G22" s="95">
        <v>652868855.94000018</v>
      </c>
      <c r="H22" s="96">
        <f t="shared" si="0"/>
        <v>1072414713.2599999</v>
      </c>
    </row>
    <row r="23" spans="1:8" s="160" customFormat="1" x14ac:dyDescent="0.2">
      <c r="A23" s="157" t="s">
        <v>188</v>
      </c>
      <c r="B23" s="166" t="s">
        <v>189</v>
      </c>
      <c r="C23" s="95">
        <v>308987583.22000009</v>
      </c>
      <c r="D23" s="95">
        <v>334710877.72000021</v>
      </c>
      <c r="E23" s="159">
        <f t="shared" si="1"/>
        <v>643698460.9400003</v>
      </c>
      <c r="F23" s="95">
        <v>273598600.78999972</v>
      </c>
      <c r="G23" s="95">
        <v>303173403.50000024</v>
      </c>
      <c r="H23" s="96">
        <f t="shared" si="0"/>
        <v>576772004.28999996</v>
      </c>
    </row>
    <row r="24" spans="1:8" s="160" customFormat="1" x14ac:dyDescent="0.2">
      <c r="A24" s="157" t="s">
        <v>190</v>
      </c>
      <c r="B24" s="166" t="s">
        <v>191</v>
      </c>
      <c r="C24" s="95">
        <v>116988777.47999988</v>
      </c>
      <c r="D24" s="95">
        <v>277195209.10999978</v>
      </c>
      <c r="E24" s="159">
        <f t="shared" si="1"/>
        <v>394183986.58999968</v>
      </c>
      <c r="F24" s="95">
        <v>88617968.549999923</v>
      </c>
      <c r="G24" s="95">
        <v>262339837.07999986</v>
      </c>
      <c r="H24" s="96">
        <f t="shared" si="0"/>
        <v>350957805.62999976</v>
      </c>
    </row>
    <row r="25" spans="1:8" s="160" customFormat="1" x14ac:dyDescent="0.2">
      <c r="A25" s="157" t="s">
        <v>192</v>
      </c>
      <c r="B25" s="166" t="s">
        <v>193</v>
      </c>
      <c r="C25" s="95">
        <v>12325236.970000003</v>
      </c>
      <c r="D25" s="95">
        <v>19247043.460000005</v>
      </c>
      <c r="E25" s="159">
        <f t="shared" si="1"/>
        <v>31572280.430000007</v>
      </c>
      <c r="F25" s="95">
        <v>8554407.9899999965</v>
      </c>
      <c r="G25" s="95">
        <v>11936319.799999997</v>
      </c>
      <c r="H25" s="96">
        <f t="shared" si="0"/>
        <v>20490727.789999992</v>
      </c>
    </row>
    <row r="26" spans="1:8" s="160" customFormat="1" x14ac:dyDescent="0.2">
      <c r="A26" s="157" t="s">
        <v>194</v>
      </c>
      <c r="B26" s="166" t="s">
        <v>195</v>
      </c>
      <c r="C26" s="95">
        <v>49494915.399999969</v>
      </c>
      <c r="D26" s="95">
        <v>72035061.700000003</v>
      </c>
      <c r="E26" s="159">
        <f t="shared" si="1"/>
        <v>121529977.09999996</v>
      </c>
      <c r="F26" s="95">
        <v>33768455.790000007</v>
      </c>
      <c r="G26" s="95">
        <v>53190528.100000001</v>
      </c>
      <c r="H26" s="96">
        <f t="shared" si="0"/>
        <v>86958983.890000015</v>
      </c>
    </row>
    <row r="27" spans="1:8" s="160" customFormat="1" x14ac:dyDescent="0.2">
      <c r="A27" s="157" t="s">
        <v>196</v>
      </c>
      <c r="B27" s="166" t="s">
        <v>197</v>
      </c>
      <c r="C27" s="95">
        <v>27060790.370000016</v>
      </c>
      <c r="D27" s="95">
        <v>101891379.54000004</v>
      </c>
      <c r="E27" s="159">
        <f t="shared" si="1"/>
        <v>128952169.91000006</v>
      </c>
      <c r="F27" s="95">
        <v>15006424.199999992</v>
      </c>
      <c r="G27" s="95">
        <v>22228767.460000001</v>
      </c>
      <c r="H27" s="96">
        <f t="shared" si="0"/>
        <v>37235191.659999996</v>
      </c>
    </row>
    <row r="28" spans="1:8" s="160" customFormat="1" x14ac:dyDescent="0.2">
      <c r="A28" s="157">
        <v>5.4</v>
      </c>
      <c r="B28" s="165" t="s">
        <v>198</v>
      </c>
      <c r="C28" s="95">
        <v>13614099.699999994</v>
      </c>
      <c r="D28" s="95">
        <v>14681845.710000014</v>
      </c>
      <c r="E28" s="159">
        <f t="shared" si="1"/>
        <v>28295945.410000008</v>
      </c>
      <c r="F28" s="95">
        <v>10399543.07</v>
      </c>
      <c r="G28" s="95">
        <v>14347871.799999999</v>
      </c>
      <c r="H28" s="96">
        <f t="shared" si="0"/>
        <v>24747414.869999997</v>
      </c>
    </row>
    <row r="29" spans="1:8" s="160" customFormat="1" x14ac:dyDescent="0.2">
      <c r="A29" s="157">
        <v>5.5</v>
      </c>
      <c r="B29" s="165" t="s">
        <v>199</v>
      </c>
      <c r="C29" s="95">
        <v>0</v>
      </c>
      <c r="D29" s="95">
        <v>0</v>
      </c>
      <c r="E29" s="159">
        <f t="shared" si="1"/>
        <v>0</v>
      </c>
      <c r="F29" s="95">
        <v>0</v>
      </c>
      <c r="G29" s="95">
        <v>0</v>
      </c>
      <c r="H29" s="96">
        <f t="shared" si="0"/>
        <v>0</v>
      </c>
    </row>
    <row r="30" spans="1:8" s="160" customFormat="1" x14ac:dyDescent="0.2">
      <c r="A30" s="157">
        <v>5.6</v>
      </c>
      <c r="B30" s="165" t="s">
        <v>200</v>
      </c>
      <c r="C30" s="95">
        <v>0</v>
      </c>
      <c r="D30" s="95">
        <v>0</v>
      </c>
      <c r="E30" s="159">
        <f t="shared" si="1"/>
        <v>0</v>
      </c>
      <c r="F30" s="95">
        <v>0</v>
      </c>
      <c r="G30" s="95">
        <v>0</v>
      </c>
      <c r="H30" s="96">
        <f t="shared" si="0"/>
        <v>0</v>
      </c>
    </row>
    <row r="31" spans="1:8" s="160" customFormat="1" x14ac:dyDescent="0.2">
      <c r="A31" s="157">
        <v>5.7</v>
      </c>
      <c r="B31" s="165" t="s">
        <v>197</v>
      </c>
      <c r="C31" s="95">
        <v>28401757.770000003</v>
      </c>
      <c r="D31" s="95">
        <v>13748247.880000003</v>
      </c>
      <c r="E31" s="159">
        <f t="shared" si="1"/>
        <v>42150005.650000006</v>
      </c>
      <c r="F31" s="95">
        <v>49980522.440000027</v>
      </c>
      <c r="G31" s="95">
        <v>30232916.549999997</v>
      </c>
      <c r="H31" s="96">
        <f t="shared" si="0"/>
        <v>80213438.990000024</v>
      </c>
    </row>
    <row r="32" spans="1:8" s="160" customFormat="1" x14ac:dyDescent="0.2">
      <c r="A32" s="157">
        <v>6</v>
      </c>
      <c r="B32" s="162" t="s">
        <v>201</v>
      </c>
      <c r="C32" s="95">
        <v>10722741.949999999</v>
      </c>
      <c r="D32" s="95">
        <v>83795245.979999989</v>
      </c>
      <c r="E32" s="159">
        <f t="shared" si="1"/>
        <v>94517987.929999992</v>
      </c>
      <c r="F32" s="95">
        <v>44296038.689999998</v>
      </c>
      <c r="G32" s="95">
        <v>41567598</v>
      </c>
      <c r="H32" s="96">
        <f t="shared" si="0"/>
        <v>85863636.689999998</v>
      </c>
    </row>
    <row r="33" spans="1:8" s="160" customFormat="1" x14ac:dyDescent="0.2">
      <c r="A33" s="157">
        <v>6.1</v>
      </c>
      <c r="B33" s="167" t="s">
        <v>202</v>
      </c>
      <c r="C33" s="95">
        <v>10722741.949999999</v>
      </c>
      <c r="D33" s="95">
        <v>36692756.329999998</v>
      </c>
      <c r="E33" s="159">
        <f t="shared" si="1"/>
        <v>47415498.280000001</v>
      </c>
      <c r="F33" s="95">
        <v>44296038.689999998</v>
      </c>
      <c r="G33" s="95">
        <v>0</v>
      </c>
      <c r="H33" s="96">
        <f t="shared" si="0"/>
        <v>44296038.689999998</v>
      </c>
    </row>
    <row r="34" spans="1:8" s="160" customFormat="1" x14ac:dyDescent="0.2">
      <c r="A34" s="157">
        <v>6.2</v>
      </c>
      <c r="B34" s="167" t="s">
        <v>203</v>
      </c>
      <c r="C34" s="95">
        <v>0</v>
      </c>
      <c r="D34" s="95">
        <v>47102489.649999999</v>
      </c>
      <c r="E34" s="159">
        <f t="shared" si="1"/>
        <v>47102489.649999999</v>
      </c>
      <c r="F34" s="95">
        <v>0</v>
      </c>
      <c r="G34" s="95">
        <v>41567598</v>
      </c>
      <c r="H34" s="96">
        <f t="shared" si="0"/>
        <v>41567598</v>
      </c>
    </row>
    <row r="35" spans="1:8" s="160" customFormat="1" x14ac:dyDescent="0.2">
      <c r="A35" s="157">
        <v>6.3</v>
      </c>
      <c r="B35" s="167" t="s">
        <v>204</v>
      </c>
      <c r="C35" s="95">
        <v>0</v>
      </c>
      <c r="D35" s="95">
        <v>0</v>
      </c>
      <c r="E35" s="159">
        <f t="shared" si="1"/>
        <v>0</v>
      </c>
      <c r="F35" s="95">
        <v>0</v>
      </c>
      <c r="G35" s="95">
        <v>0</v>
      </c>
      <c r="H35" s="96">
        <f t="shared" si="0"/>
        <v>0</v>
      </c>
    </row>
    <row r="36" spans="1:8" s="160" customFormat="1" x14ac:dyDescent="0.2">
      <c r="A36" s="157">
        <v>6.4</v>
      </c>
      <c r="B36" s="167" t="s">
        <v>205</v>
      </c>
      <c r="C36" s="95">
        <v>0</v>
      </c>
      <c r="D36" s="95">
        <v>0</v>
      </c>
      <c r="E36" s="159">
        <f t="shared" si="1"/>
        <v>0</v>
      </c>
      <c r="F36" s="95">
        <v>0</v>
      </c>
      <c r="G36" s="95">
        <v>0</v>
      </c>
      <c r="H36" s="96">
        <f t="shared" si="0"/>
        <v>0</v>
      </c>
    </row>
    <row r="37" spans="1:8" s="160" customFormat="1" x14ac:dyDescent="0.2">
      <c r="A37" s="157">
        <v>6.5</v>
      </c>
      <c r="B37" s="167" t="s">
        <v>206</v>
      </c>
      <c r="C37" s="95">
        <v>0</v>
      </c>
      <c r="D37" s="95">
        <v>0</v>
      </c>
      <c r="E37" s="159">
        <f t="shared" si="1"/>
        <v>0</v>
      </c>
      <c r="F37" s="95">
        <v>0</v>
      </c>
      <c r="G37" s="95">
        <v>0</v>
      </c>
      <c r="H37" s="96">
        <f t="shared" si="0"/>
        <v>0</v>
      </c>
    </row>
    <row r="38" spans="1:8" s="160" customFormat="1" x14ac:dyDescent="0.2">
      <c r="A38" s="157">
        <v>6.6</v>
      </c>
      <c r="B38" s="167" t="s">
        <v>207</v>
      </c>
      <c r="C38" s="95">
        <v>0</v>
      </c>
      <c r="D38" s="95">
        <v>0</v>
      </c>
      <c r="E38" s="159">
        <f t="shared" si="1"/>
        <v>0</v>
      </c>
      <c r="F38" s="95">
        <v>0</v>
      </c>
      <c r="G38" s="95">
        <v>0</v>
      </c>
      <c r="H38" s="96">
        <f t="shared" si="0"/>
        <v>0</v>
      </c>
    </row>
    <row r="39" spans="1:8" s="160" customFormat="1" x14ac:dyDescent="0.2">
      <c r="A39" s="157">
        <v>6.7</v>
      </c>
      <c r="B39" s="167" t="s">
        <v>208</v>
      </c>
      <c r="C39" s="95">
        <v>0</v>
      </c>
      <c r="D39" s="95">
        <v>0</v>
      </c>
      <c r="E39" s="159">
        <f t="shared" si="1"/>
        <v>0</v>
      </c>
      <c r="F39" s="95">
        <v>0</v>
      </c>
      <c r="G39" s="95">
        <v>0</v>
      </c>
      <c r="H39" s="96">
        <f t="shared" si="0"/>
        <v>0</v>
      </c>
    </row>
    <row r="40" spans="1:8" s="160" customFormat="1" x14ac:dyDescent="0.2">
      <c r="A40" s="157">
        <v>7</v>
      </c>
      <c r="B40" s="162" t="s">
        <v>209</v>
      </c>
      <c r="C40" s="95">
        <v>0</v>
      </c>
      <c r="D40" s="95">
        <v>0</v>
      </c>
      <c r="E40" s="159">
        <f t="shared" si="1"/>
        <v>0</v>
      </c>
      <c r="F40" s="95">
        <v>0</v>
      </c>
      <c r="G40" s="95">
        <v>0</v>
      </c>
      <c r="H40" s="96">
        <f t="shared" si="0"/>
        <v>0</v>
      </c>
    </row>
    <row r="41" spans="1:8" s="160" customFormat="1" x14ac:dyDescent="0.2">
      <c r="A41" s="157">
        <v>7.1</v>
      </c>
      <c r="B41" s="168" t="s">
        <v>210</v>
      </c>
      <c r="C41" s="95">
        <v>1252867.6500000006</v>
      </c>
      <c r="D41" s="95">
        <v>14122.345300000001</v>
      </c>
      <c r="E41" s="159">
        <f t="shared" si="1"/>
        <v>1266989.9953000005</v>
      </c>
      <c r="F41" s="95">
        <v>871154.96</v>
      </c>
      <c r="G41" s="95">
        <v>8759006.801400004</v>
      </c>
      <c r="H41" s="96">
        <f t="shared" si="0"/>
        <v>9630161.761400003</v>
      </c>
    </row>
    <row r="42" spans="1:8" s="160" customFormat="1" ht="25.5" x14ac:dyDescent="0.2">
      <c r="A42" s="157">
        <v>7.2</v>
      </c>
      <c r="B42" s="168" t="s">
        <v>211</v>
      </c>
      <c r="C42" s="95">
        <v>999296.26000000071</v>
      </c>
      <c r="D42" s="95">
        <v>1132247.8729000003</v>
      </c>
      <c r="E42" s="159">
        <f t="shared" si="1"/>
        <v>2131544.132900001</v>
      </c>
      <c r="F42" s="95">
        <v>1545959.1699999995</v>
      </c>
      <c r="G42" s="95">
        <v>6068255.5669000037</v>
      </c>
      <c r="H42" s="96">
        <f t="shared" si="0"/>
        <v>7614214.7369000036</v>
      </c>
    </row>
    <row r="43" spans="1:8" s="160" customFormat="1" ht="25.5" x14ac:dyDescent="0.2">
      <c r="A43" s="157">
        <v>7.3</v>
      </c>
      <c r="B43" s="168" t="s">
        <v>212</v>
      </c>
      <c r="C43" s="95">
        <v>6199777.3766000057</v>
      </c>
      <c r="D43" s="95">
        <v>15283751.5798</v>
      </c>
      <c r="E43" s="159">
        <f t="shared" si="1"/>
        <v>21483528.956400007</v>
      </c>
      <c r="F43" s="95">
        <v>5361076.2265999932</v>
      </c>
      <c r="G43" s="95">
        <v>14061063.805300001</v>
      </c>
      <c r="H43" s="96">
        <f t="shared" si="0"/>
        <v>19422140.031899996</v>
      </c>
    </row>
    <row r="44" spans="1:8" s="160" customFormat="1" ht="25.5" x14ac:dyDescent="0.2">
      <c r="A44" s="157">
        <v>7.4</v>
      </c>
      <c r="B44" s="168" t="s">
        <v>213</v>
      </c>
      <c r="C44" s="95">
        <v>42691613.589999951</v>
      </c>
      <c r="D44" s="95">
        <v>75943013.245099992</v>
      </c>
      <c r="E44" s="159">
        <f t="shared" si="1"/>
        <v>118634626.83509994</v>
      </c>
      <c r="F44" s="95">
        <v>41860598.900000073</v>
      </c>
      <c r="G44" s="95">
        <v>69544076.434100032</v>
      </c>
      <c r="H44" s="96">
        <f t="shared" si="0"/>
        <v>111404675.3341001</v>
      </c>
    </row>
    <row r="45" spans="1:8" s="160" customFormat="1" x14ac:dyDescent="0.2">
      <c r="A45" s="157">
        <v>8</v>
      </c>
      <c r="B45" s="162" t="s">
        <v>214</v>
      </c>
      <c r="C45" s="95">
        <v>0</v>
      </c>
      <c r="D45" s="95">
        <v>0</v>
      </c>
      <c r="E45" s="159">
        <f t="shared" si="1"/>
        <v>0</v>
      </c>
      <c r="F45" s="95">
        <v>0</v>
      </c>
      <c r="G45" s="95">
        <v>0</v>
      </c>
      <c r="H45" s="96">
        <f t="shared" si="0"/>
        <v>0</v>
      </c>
    </row>
    <row r="46" spans="1:8" s="160" customFormat="1" x14ac:dyDescent="0.2">
      <c r="A46" s="157">
        <v>8.1</v>
      </c>
      <c r="B46" s="163" t="s">
        <v>215</v>
      </c>
      <c r="C46" s="95">
        <v>0</v>
      </c>
      <c r="D46" s="95">
        <v>0</v>
      </c>
      <c r="E46" s="159">
        <f t="shared" si="1"/>
        <v>0</v>
      </c>
      <c r="F46" s="95">
        <v>0</v>
      </c>
      <c r="G46" s="95">
        <v>0</v>
      </c>
      <c r="H46" s="96">
        <f t="shared" si="0"/>
        <v>0</v>
      </c>
    </row>
    <row r="47" spans="1:8" s="160" customFormat="1" x14ac:dyDescent="0.2">
      <c r="A47" s="157">
        <v>8.1999999999999993</v>
      </c>
      <c r="B47" s="163" t="s">
        <v>216</v>
      </c>
      <c r="C47" s="95">
        <v>0</v>
      </c>
      <c r="D47" s="95">
        <v>0</v>
      </c>
      <c r="E47" s="159">
        <f t="shared" si="1"/>
        <v>0</v>
      </c>
      <c r="F47" s="95">
        <v>0</v>
      </c>
      <c r="G47" s="95">
        <v>0</v>
      </c>
      <c r="H47" s="96">
        <f t="shared" si="0"/>
        <v>0</v>
      </c>
    </row>
    <row r="48" spans="1:8" s="160" customFormat="1" x14ac:dyDescent="0.2">
      <c r="A48" s="157">
        <v>8.3000000000000007</v>
      </c>
      <c r="B48" s="163" t="s">
        <v>217</v>
      </c>
      <c r="C48" s="95">
        <v>0</v>
      </c>
      <c r="D48" s="95">
        <v>0</v>
      </c>
      <c r="E48" s="159">
        <f t="shared" si="1"/>
        <v>0</v>
      </c>
      <c r="F48" s="95">
        <v>0</v>
      </c>
      <c r="G48" s="95">
        <v>0</v>
      </c>
      <c r="H48" s="96">
        <f t="shared" si="0"/>
        <v>0</v>
      </c>
    </row>
    <row r="49" spans="1:8" s="160" customFormat="1" x14ac:dyDescent="0.2">
      <c r="A49" s="157">
        <v>8.4</v>
      </c>
      <c r="B49" s="163" t="s">
        <v>218</v>
      </c>
      <c r="C49" s="95">
        <v>0</v>
      </c>
      <c r="D49" s="95">
        <v>0</v>
      </c>
      <c r="E49" s="159">
        <f t="shared" si="1"/>
        <v>0</v>
      </c>
      <c r="F49" s="95">
        <v>0</v>
      </c>
      <c r="G49" s="95">
        <v>0</v>
      </c>
      <c r="H49" s="96">
        <f t="shared" si="0"/>
        <v>0</v>
      </c>
    </row>
    <row r="50" spans="1:8" s="160" customFormat="1" x14ac:dyDescent="0.2">
      <c r="A50" s="157">
        <v>8.5</v>
      </c>
      <c r="B50" s="163" t="s">
        <v>219</v>
      </c>
      <c r="C50" s="95">
        <v>0</v>
      </c>
      <c r="D50" s="95">
        <v>0</v>
      </c>
      <c r="E50" s="159">
        <f t="shared" si="1"/>
        <v>0</v>
      </c>
      <c r="F50" s="95">
        <v>0</v>
      </c>
      <c r="G50" s="95">
        <v>0</v>
      </c>
      <c r="H50" s="96">
        <f t="shared" si="0"/>
        <v>0</v>
      </c>
    </row>
    <row r="51" spans="1:8" s="160" customFormat="1" x14ac:dyDescent="0.2">
      <c r="A51" s="157">
        <v>8.6</v>
      </c>
      <c r="B51" s="163" t="s">
        <v>220</v>
      </c>
      <c r="C51" s="95">
        <v>0</v>
      </c>
      <c r="D51" s="95">
        <v>0</v>
      </c>
      <c r="E51" s="159">
        <f t="shared" si="1"/>
        <v>0</v>
      </c>
      <c r="F51" s="95">
        <v>0</v>
      </c>
      <c r="G51" s="95">
        <v>0</v>
      </c>
      <c r="H51" s="96">
        <f t="shared" si="0"/>
        <v>0</v>
      </c>
    </row>
    <row r="52" spans="1:8" s="160" customFormat="1" x14ac:dyDescent="0.2">
      <c r="A52" s="157">
        <v>8.6999999999999993</v>
      </c>
      <c r="B52" s="163" t="s">
        <v>221</v>
      </c>
      <c r="C52" s="95">
        <v>0</v>
      </c>
      <c r="D52" s="95">
        <v>0</v>
      </c>
      <c r="E52" s="159">
        <f t="shared" si="1"/>
        <v>0</v>
      </c>
      <c r="F52" s="95">
        <v>0</v>
      </c>
      <c r="G52" s="95">
        <v>0</v>
      </c>
      <c r="H52" s="96">
        <f t="shared" si="0"/>
        <v>0</v>
      </c>
    </row>
    <row r="53" spans="1:8" s="160" customFormat="1" ht="15" thickBot="1" x14ac:dyDescent="0.25">
      <c r="A53" s="169">
        <v>9</v>
      </c>
      <c r="B53" s="170" t="s">
        <v>222</v>
      </c>
      <c r="C53" s="171">
        <v>0</v>
      </c>
      <c r="D53" s="171">
        <v>0</v>
      </c>
      <c r="E53" s="172">
        <f t="shared" si="1"/>
        <v>0</v>
      </c>
      <c r="F53" s="171">
        <v>0</v>
      </c>
      <c r="G53" s="171">
        <v>0</v>
      </c>
      <c r="H53" s="109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H20"/>
  <sheetViews>
    <sheetView zoomScaleNormal="100" workbookViewId="0">
      <pane xSplit="1" ySplit="4" topLeftCell="B5" activePane="bottomRight" state="frozen"/>
      <selection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 x14ac:dyDescent="0.2"/>
  <cols>
    <col min="1" max="1" width="9.5703125" style="19" bestFit="1" customWidth="1"/>
    <col min="2" max="2" width="93.5703125" style="19" customWidth="1"/>
    <col min="3" max="3" width="13.28515625" style="19" bestFit="1" customWidth="1"/>
    <col min="4" max="4" width="12.7109375" style="19" customWidth="1"/>
    <col min="5" max="11" width="9.7109375" style="132" customWidth="1"/>
    <col min="12" max="16384" width="9.140625" style="132"/>
  </cols>
  <sheetData>
    <row r="1" spans="1:8" ht="15" x14ac:dyDescent="0.3">
      <c r="A1" s="20" t="s">
        <v>30</v>
      </c>
      <c r="B1" s="21" t="str">
        <f>Info!C2</f>
        <v>Terabank</v>
      </c>
      <c r="C1" s="21"/>
    </row>
    <row r="2" spans="1:8" ht="15" x14ac:dyDescent="0.3">
      <c r="A2" s="20" t="s">
        <v>31</v>
      </c>
      <c r="B2" s="22">
        <v>43830</v>
      </c>
      <c r="C2" s="23"/>
      <c r="D2" s="24"/>
      <c r="E2" s="173"/>
      <c r="F2" s="173"/>
      <c r="G2" s="173"/>
      <c r="H2" s="173"/>
    </row>
    <row r="3" spans="1:8" ht="15" x14ac:dyDescent="0.3">
      <c r="A3" s="20"/>
      <c r="B3" s="21"/>
      <c r="C3" s="23"/>
      <c r="D3" s="24"/>
      <c r="E3" s="173"/>
      <c r="F3" s="173"/>
      <c r="G3" s="173"/>
      <c r="H3" s="173"/>
    </row>
    <row r="4" spans="1:8" ht="15" customHeight="1" thickBot="1" x14ac:dyDescent="0.35">
      <c r="A4" s="174" t="s">
        <v>223</v>
      </c>
      <c r="B4" s="175" t="s">
        <v>224</v>
      </c>
      <c r="C4" s="174"/>
      <c r="D4" s="176" t="s">
        <v>67</v>
      </c>
    </row>
    <row r="5" spans="1:8" ht="15" customHeight="1" x14ac:dyDescent="0.2">
      <c r="A5" s="177" t="s">
        <v>34</v>
      </c>
      <c r="B5" s="178"/>
      <c r="C5" s="179">
        <v>43830</v>
      </c>
      <c r="D5" s="180">
        <v>43738</v>
      </c>
    </row>
    <row r="6" spans="1:8" ht="15" customHeight="1" x14ac:dyDescent="0.2">
      <c r="A6" s="181">
        <v>1</v>
      </c>
      <c r="B6" s="182" t="s">
        <v>225</v>
      </c>
      <c r="C6" s="183">
        <f>C7+C9+C10</f>
        <v>797634690.69449782</v>
      </c>
      <c r="D6" s="184">
        <f>D7+D9+D10</f>
        <v>851701780.24924874</v>
      </c>
    </row>
    <row r="7" spans="1:8" ht="15" customHeight="1" x14ac:dyDescent="0.2">
      <c r="A7" s="181">
        <v>1.1000000000000001</v>
      </c>
      <c r="B7" s="182" t="s">
        <v>226</v>
      </c>
      <c r="C7" s="185">
        <v>776466636.99699783</v>
      </c>
      <c r="D7" s="186">
        <v>830328758.83649874</v>
      </c>
    </row>
    <row r="8" spans="1:8" ht="14.25" x14ac:dyDescent="0.2">
      <c r="A8" s="181" t="s">
        <v>227</v>
      </c>
      <c r="B8" s="182" t="s">
        <v>228</v>
      </c>
      <c r="C8" s="187">
        <v>0</v>
      </c>
      <c r="D8" s="188">
        <v>0</v>
      </c>
    </row>
    <row r="9" spans="1:8" ht="15" customHeight="1" x14ac:dyDescent="0.2">
      <c r="A9" s="181">
        <v>1.2</v>
      </c>
      <c r="B9" s="189" t="s">
        <v>229</v>
      </c>
      <c r="C9" s="185">
        <v>20226003.904500008</v>
      </c>
      <c r="D9" s="186">
        <v>20922176.100749992</v>
      </c>
    </row>
    <row r="10" spans="1:8" ht="15" customHeight="1" x14ac:dyDescent="0.2">
      <c r="A10" s="181">
        <v>1.3</v>
      </c>
      <c r="B10" s="182" t="s">
        <v>28</v>
      </c>
      <c r="C10" s="187">
        <v>942049.79299999995</v>
      </c>
      <c r="D10" s="188">
        <v>450845.31200000003</v>
      </c>
    </row>
    <row r="11" spans="1:8" ht="15" customHeight="1" x14ac:dyDescent="0.2">
      <c r="A11" s="181">
        <v>2</v>
      </c>
      <c r="B11" s="182" t="s">
        <v>230</v>
      </c>
      <c r="C11" s="185">
        <v>7225299.2899999106</v>
      </c>
      <c r="D11" s="186">
        <v>5514430.8000000464</v>
      </c>
    </row>
    <row r="12" spans="1:8" ht="15" customHeight="1" x14ac:dyDescent="0.2">
      <c r="A12" s="181">
        <v>3</v>
      </c>
      <c r="B12" s="182" t="s">
        <v>231</v>
      </c>
      <c r="C12" s="187">
        <v>93832535.96875</v>
      </c>
      <c r="D12" s="188">
        <v>83668962.21874997</v>
      </c>
    </row>
    <row r="13" spans="1:8" ht="15" customHeight="1" thickBot="1" x14ac:dyDescent="0.25">
      <c r="A13" s="190">
        <v>4</v>
      </c>
      <c r="B13" s="191" t="s">
        <v>232</v>
      </c>
      <c r="C13" s="192">
        <f>C6+C11+C12</f>
        <v>898692525.95324779</v>
      </c>
      <c r="D13" s="193">
        <f>D6+D11+D12</f>
        <v>940885173.26799881</v>
      </c>
    </row>
    <row r="14" spans="1:8" ht="15" customHeight="1" x14ac:dyDescent="0.2">
      <c r="A14" s="194"/>
      <c r="B14" s="195"/>
      <c r="C14" s="196"/>
      <c r="D14" s="196"/>
    </row>
    <row r="15" spans="1:8" x14ac:dyDescent="0.2">
      <c r="B15" s="197"/>
      <c r="C15" s="198"/>
    </row>
    <row r="16" spans="1:8" x14ac:dyDescent="0.2">
      <c r="B16" s="197"/>
      <c r="C16" s="198"/>
    </row>
    <row r="17" spans="2:3" x14ac:dyDescent="0.2">
      <c r="B17" s="197"/>
      <c r="C17" s="198"/>
    </row>
    <row r="18" spans="2:3" x14ac:dyDescent="0.2">
      <c r="B18" s="197"/>
      <c r="C18" s="198"/>
    </row>
    <row r="19" spans="2:3" x14ac:dyDescent="0.2">
      <c r="B19" s="197"/>
    </row>
    <row r="20" spans="2:3" x14ac:dyDescent="0.2">
      <c r="B20" s="197"/>
    </row>
  </sheetData>
  <pageMargins left="0.7" right="0.7" top="0.75" bottom="0.75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C33"/>
  <sheetViews>
    <sheetView zoomScaleNormal="100" workbookViewId="0">
      <pane xSplit="1" ySplit="4" topLeftCell="B5" activePane="bottomRight" state="frozen"/>
      <selection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RowHeight="15.75" x14ac:dyDescent="0.3"/>
  <cols>
    <col min="1" max="1" width="9.5703125" style="199" bestFit="1" customWidth="1"/>
    <col min="2" max="2" width="89.28515625" style="199" customWidth="1"/>
    <col min="3" max="3" width="9.140625" style="199"/>
  </cols>
  <sheetData>
    <row r="1" spans="1:3" x14ac:dyDescent="0.3">
      <c r="A1" s="199" t="s">
        <v>30</v>
      </c>
      <c r="B1" s="74" t="str">
        <f>Info!C2</f>
        <v>Terabank</v>
      </c>
    </row>
    <row r="2" spans="1:3" x14ac:dyDescent="0.3">
      <c r="A2" s="199" t="s">
        <v>31</v>
      </c>
      <c r="B2" s="200">
        <v>43830</v>
      </c>
    </row>
    <row r="4" spans="1:3" ht="16.5" customHeight="1" thickBot="1" x14ac:dyDescent="0.35">
      <c r="A4" s="201" t="s">
        <v>233</v>
      </c>
      <c r="B4" s="202" t="s">
        <v>234</v>
      </c>
      <c r="C4" s="203"/>
    </row>
    <row r="5" spans="1:3" x14ac:dyDescent="0.3">
      <c r="A5" s="204"/>
      <c r="B5" s="548" t="s">
        <v>235</v>
      </c>
      <c r="C5" s="549"/>
    </row>
    <row r="6" spans="1:3" x14ac:dyDescent="0.3">
      <c r="A6" s="205">
        <v>1</v>
      </c>
      <c r="B6" s="206" t="s">
        <v>236</v>
      </c>
      <c r="C6" s="207"/>
    </row>
    <row r="7" spans="1:3" x14ac:dyDescent="0.3">
      <c r="A7" s="205">
        <v>2</v>
      </c>
      <c r="B7" s="206" t="s">
        <v>237</v>
      </c>
      <c r="C7" s="207"/>
    </row>
    <row r="8" spans="1:3" x14ac:dyDescent="0.3">
      <c r="A8" s="205">
        <v>3</v>
      </c>
      <c r="B8" s="206" t="s">
        <v>238</v>
      </c>
      <c r="C8" s="207"/>
    </row>
    <row r="9" spans="1:3" x14ac:dyDescent="0.3">
      <c r="A9" s="205">
        <v>4</v>
      </c>
      <c r="B9" s="206" t="s">
        <v>239</v>
      </c>
      <c r="C9" s="207"/>
    </row>
    <row r="10" spans="1:3" x14ac:dyDescent="0.3">
      <c r="A10" s="205">
        <v>5</v>
      </c>
      <c r="B10" s="206" t="s">
        <v>240</v>
      </c>
      <c r="C10" s="207"/>
    </row>
    <row r="11" spans="1:3" x14ac:dyDescent="0.3">
      <c r="A11" s="205">
        <v>6</v>
      </c>
      <c r="B11" s="206" t="s">
        <v>241</v>
      </c>
      <c r="C11" s="207"/>
    </row>
    <row r="12" spans="1:3" x14ac:dyDescent="0.3">
      <c r="A12" s="205">
        <v>7</v>
      </c>
      <c r="B12" s="206" t="s">
        <v>242</v>
      </c>
      <c r="C12" s="207"/>
    </row>
    <row r="13" spans="1:3" x14ac:dyDescent="0.3">
      <c r="A13" s="205"/>
      <c r="B13" s="550"/>
      <c r="C13" s="551"/>
    </row>
    <row r="14" spans="1:3" x14ac:dyDescent="0.3">
      <c r="A14" s="205"/>
      <c r="B14" s="552" t="s">
        <v>243</v>
      </c>
      <c r="C14" s="553"/>
    </row>
    <row r="15" spans="1:3" x14ac:dyDescent="0.3">
      <c r="A15" s="205">
        <v>1</v>
      </c>
      <c r="B15" s="206" t="s">
        <v>244</v>
      </c>
      <c r="C15" s="208"/>
    </row>
    <row r="16" spans="1:3" x14ac:dyDescent="0.3">
      <c r="A16" s="205">
        <v>2</v>
      </c>
      <c r="B16" s="206" t="s">
        <v>245</v>
      </c>
      <c r="C16" s="208"/>
    </row>
    <row r="17" spans="1:3" x14ac:dyDescent="0.3">
      <c r="A17" s="205">
        <v>3</v>
      </c>
      <c r="B17" s="206" t="s">
        <v>246</v>
      </c>
      <c r="C17" s="208"/>
    </row>
    <row r="18" spans="1:3" x14ac:dyDescent="0.3">
      <c r="A18" s="205">
        <v>4</v>
      </c>
      <c r="B18" s="206" t="s">
        <v>247</v>
      </c>
      <c r="C18" s="208"/>
    </row>
    <row r="19" spans="1:3" x14ac:dyDescent="0.3">
      <c r="A19" s="205">
        <v>5</v>
      </c>
      <c r="B19" s="206" t="s">
        <v>248</v>
      </c>
      <c r="C19" s="208"/>
    </row>
    <row r="20" spans="1:3" ht="15.75" customHeight="1" x14ac:dyDescent="0.3">
      <c r="A20" s="205"/>
      <c r="B20" s="206"/>
      <c r="C20" s="209"/>
    </row>
    <row r="21" spans="1:3" ht="30" customHeight="1" x14ac:dyDescent="0.25">
      <c r="A21" s="205"/>
      <c r="B21" s="554" t="s">
        <v>249</v>
      </c>
      <c r="C21" s="555"/>
    </row>
    <row r="22" spans="1:3" x14ac:dyDescent="0.3">
      <c r="A22" s="205">
        <v>1</v>
      </c>
      <c r="B22" s="206" t="s">
        <v>4</v>
      </c>
      <c r="C22" s="210">
        <v>0.45</v>
      </c>
    </row>
    <row r="23" spans="1:3" x14ac:dyDescent="0.3">
      <c r="A23" s="205">
        <v>2</v>
      </c>
      <c r="B23" s="206" t="s">
        <v>250</v>
      </c>
      <c r="C23" s="210">
        <v>0.2</v>
      </c>
    </row>
    <row r="24" spans="1:3" x14ac:dyDescent="0.3">
      <c r="A24" s="205">
        <v>3</v>
      </c>
      <c r="B24" s="206" t="s">
        <v>251</v>
      </c>
      <c r="C24" s="210">
        <v>0.15</v>
      </c>
    </row>
    <row r="25" spans="1:3" x14ac:dyDescent="0.3">
      <c r="A25" s="205">
        <v>4</v>
      </c>
      <c r="B25" s="206" t="s">
        <v>252</v>
      </c>
      <c r="C25" s="210">
        <v>0.15</v>
      </c>
    </row>
    <row r="26" spans="1:3" x14ac:dyDescent="0.3">
      <c r="A26" s="205">
        <v>5</v>
      </c>
      <c r="B26" s="206" t="s">
        <v>253</v>
      </c>
      <c r="C26" s="210">
        <v>0.05</v>
      </c>
    </row>
    <row r="27" spans="1:3" ht="15.75" customHeight="1" x14ac:dyDescent="0.3">
      <c r="A27" s="205"/>
      <c r="B27" s="206"/>
      <c r="C27" s="207"/>
    </row>
    <row r="28" spans="1:3" ht="29.25" customHeight="1" x14ac:dyDescent="0.25">
      <c r="A28" s="205"/>
      <c r="B28" s="554" t="s">
        <v>254</v>
      </c>
      <c r="C28" s="555"/>
    </row>
    <row r="29" spans="1:3" x14ac:dyDescent="0.3">
      <c r="A29" s="205">
        <v>1</v>
      </c>
      <c r="B29" s="206" t="s">
        <v>4</v>
      </c>
      <c r="C29" s="210">
        <v>0.45</v>
      </c>
    </row>
    <row r="30" spans="1:3" x14ac:dyDescent="0.3">
      <c r="A30" s="211">
        <v>2</v>
      </c>
      <c r="B30" s="212" t="s">
        <v>250</v>
      </c>
      <c r="C30" s="213">
        <v>0.2</v>
      </c>
    </row>
    <row r="31" spans="1:3" x14ac:dyDescent="0.3">
      <c r="A31" s="211">
        <v>3</v>
      </c>
      <c r="B31" s="212" t="s">
        <v>251</v>
      </c>
      <c r="C31" s="213">
        <v>0.15</v>
      </c>
    </row>
    <row r="32" spans="1:3" x14ac:dyDescent="0.3">
      <c r="A32" s="211">
        <v>4</v>
      </c>
      <c r="B32" s="212" t="s">
        <v>252</v>
      </c>
      <c r="C32" s="213">
        <v>0.15</v>
      </c>
    </row>
    <row r="33" spans="1:3" ht="16.5" thickBot="1" x14ac:dyDescent="0.35">
      <c r="A33" s="214">
        <v>5</v>
      </c>
      <c r="B33" s="215"/>
      <c r="C33" s="216"/>
    </row>
  </sheetData>
  <mergeCells count="5">
    <mergeCell ref="B5:C5"/>
    <mergeCell ref="B13:C13"/>
    <mergeCell ref="B14:C14"/>
    <mergeCell ref="B21:C21"/>
    <mergeCell ref="B28:C28"/>
  </mergeCells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K37"/>
  <sheetViews>
    <sheetView zoomScale="90" zoomScaleNormal="90" workbookViewId="0">
      <pane xSplit="1" ySplit="5" topLeftCell="B6" activePane="bottomRight" state="frozen"/>
      <selection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RowHeight="15" x14ac:dyDescent="0.25"/>
  <cols>
    <col min="1" max="1" width="9.5703125" style="19" bestFit="1" customWidth="1"/>
    <col min="2" max="2" width="47.5703125" style="19" customWidth="1"/>
    <col min="3" max="3" width="28" style="19" customWidth="1"/>
    <col min="4" max="4" width="22.42578125" style="19" customWidth="1"/>
    <col min="5" max="5" width="18.85546875" style="19" customWidth="1"/>
    <col min="6" max="6" width="11.140625" bestFit="1" customWidth="1"/>
    <col min="7" max="7" width="16" bestFit="1" customWidth="1"/>
    <col min="11" max="11" width="12" bestFit="1" customWidth="1"/>
  </cols>
  <sheetData>
    <row r="1" spans="1:10" ht="15.75" x14ac:dyDescent="0.3">
      <c r="A1" s="20" t="s">
        <v>30</v>
      </c>
      <c r="B1" s="21" t="str">
        <f>Info!C2</f>
        <v>Terabank</v>
      </c>
    </row>
    <row r="2" spans="1:10" s="217" customFormat="1" ht="15.75" customHeight="1" x14ac:dyDescent="0.3">
      <c r="A2" s="217" t="s">
        <v>31</v>
      </c>
      <c r="B2" s="22">
        <v>43830</v>
      </c>
    </row>
    <row r="3" spans="1:10" s="217" customFormat="1" ht="15.75" customHeight="1" x14ac:dyDescent="0.3"/>
    <row r="4" spans="1:10" s="217" customFormat="1" ht="15.75" customHeight="1" thickBot="1" x14ac:dyDescent="0.35">
      <c r="A4" s="218" t="s">
        <v>255</v>
      </c>
      <c r="B4" s="219" t="s">
        <v>18</v>
      </c>
      <c r="C4" s="220"/>
      <c r="D4" s="220"/>
      <c r="E4" s="220"/>
    </row>
    <row r="5" spans="1:10" s="225" customFormat="1" ht="17.45" customHeight="1" x14ac:dyDescent="0.25">
      <c r="A5" s="221"/>
      <c r="B5" s="222"/>
      <c r="C5" s="223" t="s">
        <v>256</v>
      </c>
      <c r="D5" s="223" t="s">
        <v>257</v>
      </c>
      <c r="E5" s="224" t="s">
        <v>258</v>
      </c>
    </row>
    <row r="6" spans="1:10" s="227" customFormat="1" ht="14.45" customHeight="1" x14ac:dyDescent="0.25">
      <c r="A6" s="226"/>
      <c r="B6" s="556" t="s">
        <v>259</v>
      </c>
      <c r="C6" s="556" t="s">
        <v>260</v>
      </c>
      <c r="D6" s="558" t="s">
        <v>261</v>
      </c>
      <c r="E6" s="559"/>
      <c r="G6"/>
    </row>
    <row r="7" spans="1:10" s="227" customFormat="1" ht="99.6" customHeight="1" x14ac:dyDescent="0.25">
      <c r="A7" s="226"/>
      <c r="B7" s="557"/>
      <c r="C7" s="556"/>
      <c r="D7" s="228" t="s">
        <v>262</v>
      </c>
      <c r="E7" s="229" t="s">
        <v>263</v>
      </c>
      <c r="G7"/>
    </row>
    <row r="8" spans="1:10" x14ac:dyDescent="0.25">
      <c r="A8" s="226">
        <v>1</v>
      </c>
      <c r="B8" s="230" t="s">
        <v>74</v>
      </c>
      <c r="C8" s="231">
        <v>32712927.089999996</v>
      </c>
      <c r="D8" s="231">
        <v>0</v>
      </c>
      <c r="E8" s="232">
        <v>32712927.089999996</v>
      </c>
      <c r="J8" s="233"/>
    </row>
    <row r="9" spans="1:10" x14ac:dyDescent="0.25">
      <c r="A9" s="226">
        <v>2</v>
      </c>
      <c r="B9" s="230" t="s">
        <v>75</v>
      </c>
      <c r="C9" s="231">
        <v>131993352.37</v>
      </c>
      <c r="D9" s="231">
        <v>0</v>
      </c>
      <c r="E9" s="232">
        <v>131993352.37</v>
      </c>
      <c r="J9" s="233"/>
    </row>
    <row r="10" spans="1:10" x14ac:dyDescent="0.25">
      <c r="A10" s="226">
        <v>3</v>
      </c>
      <c r="B10" s="230" t="s">
        <v>76</v>
      </c>
      <c r="C10" s="231">
        <v>12326783.220000001</v>
      </c>
      <c r="D10" s="231">
        <v>0</v>
      </c>
      <c r="E10" s="232">
        <v>12326783.220000001</v>
      </c>
      <c r="J10" s="233"/>
    </row>
    <row r="11" spans="1:10" x14ac:dyDescent="0.25">
      <c r="A11" s="226">
        <v>4</v>
      </c>
      <c r="B11" s="230" t="s">
        <v>77</v>
      </c>
      <c r="C11" s="231">
        <v>0</v>
      </c>
      <c r="D11" s="231">
        <v>0</v>
      </c>
      <c r="E11" s="232">
        <v>0</v>
      </c>
      <c r="J11" s="233"/>
    </row>
    <row r="12" spans="1:10" x14ac:dyDescent="0.25">
      <c r="A12" s="226">
        <v>5</v>
      </c>
      <c r="B12" s="230" t="s">
        <v>78</v>
      </c>
      <c r="C12" s="231">
        <v>57634350.819999993</v>
      </c>
      <c r="D12" s="231">
        <v>0</v>
      </c>
      <c r="E12" s="232">
        <v>57634350.819999993</v>
      </c>
      <c r="J12" s="233"/>
    </row>
    <row r="13" spans="1:10" x14ac:dyDescent="0.25">
      <c r="A13" s="226">
        <v>6.1</v>
      </c>
      <c r="B13" s="234" t="s">
        <v>79</v>
      </c>
      <c r="C13" s="235">
        <v>772141301.9799974</v>
      </c>
      <c r="D13" s="231">
        <v>0</v>
      </c>
      <c r="E13" s="232">
        <v>772141301.9799974</v>
      </c>
      <c r="F13" s="236"/>
      <c r="G13" s="237"/>
      <c r="J13" s="233"/>
    </row>
    <row r="14" spans="1:10" x14ac:dyDescent="0.25">
      <c r="A14" s="226">
        <v>6.2</v>
      </c>
      <c r="B14" s="238" t="s">
        <v>80</v>
      </c>
      <c r="C14" s="235">
        <v>-37695395.810000189</v>
      </c>
      <c r="D14" s="231">
        <v>0</v>
      </c>
      <c r="E14" s="232">
        <v>-37695395.810000189</v>
      </c>
      <c r="G14" s="237"/>
      <c r="J14" s="233"/>
    </row>
    <row r="15" spans="1:10" x14ac:dyDescent="0.25">
      <c r="A15" s="226">
        <v>6</v>
      </c>
      <c r="B15" s="230" t="s">
        <v>81</v>
      </c>
      <c r="C15" s="231">
        <v>734445906.16999722</v>
      </c>
      <c r="D15" s="231">
        <v>0</v>
      </c>
      <c r="E15" s="232">
        <v>734445906.16999722</v>
      </c>
      <c r="G15" s="237"/>
      <c r="J15" s="233"/>
    </row>
    <row r="16" spans="1:10" x14ac:dyDescent="0.25">
      <c r="A16" s="226">
        <v>7</v>
      </c>
      <c r="B16" s="230" t="s">
        <v>82</v>
      </c>
      <c r="C16" s="231">
        <v>6150146.2400000002</v>
      </c>
      <c r="D16" s="231">
        <v>0</v>
      </c>
      <c r="E16" s="232">
        <v>6150146.2400000002</v>
      </c>
      <c r="G16" s="237"/>
      <c r="J16" s="233"/>
    </row>
    <row r="17" spans="1:11" x14ac:dyDescent="0.25">
      <c r="A17" s="226">
        <v>8</v>
      </c>
      <c r="B17" s="230" t="s">
        <v>83</v>
      </c>
      <c r="C17" s="231">
        <v>2226545.7700000014</v>
      </c>
      <c r="D17" s="231">
        <v>0</v>
      </c>
      <c r="E17" s="232">
        <v>2226545.7700000014</v>
      </c>
      <c r="F17" s="239"/>
      <c r="G17" s="237"/>
      <c r="J17" s="233"/>
      <c r="K17" s="240"/>
    </row>
    <row r="18" spans="1:11" x14ac:dyDescent="0.25">
      <c r="A18" s="226">
        <v>9</v>
      </c>
      <c r="B18" s="230" t="s">
        <v>84</v>
      </c>
      <c r="C18" s="231">
        <v>0</v>
      </c>
      <c r="D18" s="231">
        <v>0</v>
      </c>
      <c r="E18" s="232">
        <v>0</v>
      </c>
      <c r="G18" s="237"/>
      <c r="J18" s="233"/>
    </row>
    <row r="19" spans="1:11" x14ac:dyDescent="0.25">
      <c r="A19" s="226">
        <v>10</v>
      </c>
      <c r="B19" s="230" t="s">
        <v>85</v>
      </c>
      <c r="C19" s="231">
        <v>46518526.329999954</v>
      </c>
      <c r="D19" s="231">
        <v>23194077</v>
      </c>
      <c r="E19" s="232">
        <v>23324449.329999954</v>
      </c>
      <c r="G19" s="237"/>
      <c r="J19" s="233"/>
    </row>
    <row r="20" spans="1:11" x14ac:dyDescent="0.25">
      <c r="A20" s="226">
        <v>11</v>
      </c>
      <c r="B20" s="230" t="s">
        <v>86</v>
      </c>
      <c r="C20" s="231">
        <v>7634208.3880000003</v>
      </c>
      <c r="D20" s="231">
        <v>0</v>
      </c>
      <c r="E20" s="232">
        <v>7634208.3880000003</v>
      </c>
      <c r="G20" s="237"/>
      <c r="J20" s="233"/>
    </row>
    <row r="21" spans="1:11" ht="26.25" thickBot="1" x14ac:dyDescent="0.3">
      <c r="A21" s="241"/>
      <c r="B21" s="242" t="s">
        <v>264</v>
      </c>
      <c r="C21" s="243">
        <f>SUM(C8:C12, C15:C20)</f>
        <v>1031642746.3979971</v>
      </c>
      <c r="D21" s="243">
        <f>SUM(D8:D12, D15:D20)</f>
        <v>23194077</v>
      </c>
      <c r="E21" s="244">
        <f>SUM(E8:E12, E15:E20)</f>
        <v>1008448669.3979971</v>
      </c>
      <c r="G21" s="237"/>
    </row>
    <row r="22" spans="1:11" x14ac:dyDescent="0.25">
      <c r="A22"/>
      <c r="C22"/>
      <c r="D22"/>
      <c r="E22" s="240"/>
      <c r="G22" s="237"/>
    </row>
    <row r="23" spans="1:11" x14ac:dyDescent="0.25">
      <c r="A23"/>
      <c r="B23" s="245"/>
      <c r="C23" s="246"/>
      <c r="D23"/>
      <c r="E23" s="236"/>
      <c r="G23" s="237"/>
    </row>
    <row r="24" spans="1:11" x14ac:dyDescent="0.25">
      <c r="F24" s="19"/>
      <c r="G24" s="19"/>
      <c r="H24" s="19"/>
      <c r="I24" s="19"/>
    </row>
    <row r="25" spans="1:11" s="19" customFormat="1" x14ac:dyDescent="0.25">
      <c r="B25" s="247"/>
      <c r="E25" s="248"/>
      <c r="F25"/>
      <c r="G25"/>
    </row>
    <row r="26" spans="1:11" s="19" customFormat="1" x14ac:dyDescent="0.25">
      <c r="B26" s="249"/>
      <c r="D26" s="250"/>
      <c r="F26"/>
      <c r="G26"/>
    </row>
    <row r="27" spans="1:11" s="19" customFormat="1" x14ac:dyDescent="0.25">
      <c r="B27" s="247"/>
      <c r="D27" s="250"/>
      <c r="F27"/>
      <c r="G27"/>
    </row>
    <row r="28" spans="1:11" s="19" customFormat="1" x14ac:dyDescent="0.25">
      <c r="B28" s="247"/>
      <c r="F28"/>
      <c r="G28"/>
    </row>
    <row r="29" spans="1:11" s="19" customFormat="1" x14ac:dyDescent="0.25">
      <c r="B29" s="247"/>
      <c r="F29"/>
      <c r="G29"/>
    </row>
    <row r="30" spans="1:11" s="19" customFormat="1" x14ac:dyDescent="0.25">
      <c r="B30" s="247"/>
      <c r="F30"/>
      <c r="G30"/>
    </row>
    <row r="31" spans="1:11" s="19" customFormat="1" x14ac:dyDescent="0.25">
      <c r="B31" s="247"/>
      <c r="F31"/>
      <c r="G31"/>
    </row>
    <row r="32" spans="1:11" s="19" customFormat="1" x14ac:dyDescent="0.25">
      <c r="B32" s="249"/>
      <c r="F32"/>
      <c r="G32"/>
    </row>
    <row r="33" spans="2:7" s="19" customFormat="1" x14ac:dyDescent="0.25">
      <c r="B33" s="249"/>
      <c r="F33"/>
      <c r="G33"/>
    </row>
    <row r="34" spans="2:7" s="19" customFormat="1" x14ac:dyDescent="0.25">
      <c r="B34" s="249"/>
      <c r="F34"/>
      <c r="G34"/>
    </row>
    <row r="35" spans="2:7" s="19" customFormat="1" x14ac:dyDescent="0.25">
      <c r="B35" s="249"/>
      <c r="F35"/>
      <c r="G35"/>
    </row>
    <row r="36" spans="2:7" s="19" customFormat="1" x14ac:dyDescent="0.25">
      <c r="B36" s="249"/>
      <c r="F36"/>
      <c r="G36"/>
    </row>
    <row r="37" spans="2:7" s="19" customFormat="1" x14ac:dyDescent="0.25">
      <c r="B37" s="249"/>
      <c r="F37"/>
      <c r="G37"/>
    </row>
  </sheetData>
  <mergeCells count="3">
    <mergeCell ref="B6:B7"/>
    <mergeCell ref="C6:C7"/>
    <mergeCell ref="D6:E6"/>
  </mergeCells>
  <pageMargins left="0.7" right="0.7" top="0.75" bottom="0.75" header="0.3" footer="0.3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I32"/>
  <sheetViews>
    <sheetView zoomScaleNormal="100" workbookViewId="0">
      <pane xSplit="1" ySplit="4" topLeftCell="B5" activePane="bottomRight" state="frozen"/>
      <selection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RowHeight="15" outlineLevelRow="1" x14ac:dyDescent="0.25"/>
  <cols>
    <col min="1" max="1" width="9.5703125" style="19" bestFit="1" customWidth="1"/>
    <col min="2" max="2" width="114.28515625" style="19" customWidth="1"/>
    <col min="3" max="3" width="18.85546875" customWidth="1"/>
    <col min="4" max="4" width="25.42578125" customWidth="1"/>
    <col min="5" max="5" width="24.28515625" customWidth="1"/>
    <col min="6" max="6" width="24" customWidth="1"/>
    <col min="7" max="7" width="10" bestFit="1" customWidth="1"/>
    <col min="8" max="8" width="12" bestFit="1" customWidth="1"/>
    <col min="9" max="9" width="12.5703125" bestFit="1" customWidth="1"/>
  </cols>
  <sheetData>
    <row r="1" spans="1:6" ht="15.75" x14ac:dyDescent="0.3">
      <c r="A1" s="20" t="s">
        <v>30</v>
      </c>
      <c r="B1" s="21" t="str">
        <f>Info!C2</f>
        <v>Terabank</v>
      </c>
    </row>
    <row r="2" spans="1:6" s="217" customFormat="1" ht="15.75" customHeight="1" x14ac:dyDescent="0.3">
      <c r="A2" s="217" t="s">
        <v>31</v>
      </c>
      <c r="B2" s="22">
        <v>43830</v>
      </c>
      <c r="C2"/>
      <c r="D2"/>
      <c r="E2"/>
      <c r="F2"/>
    </row>
    <row r="3" spans="1:6" s="217" customFormat="1" ht="15.75" customHeight="1" x14ac:dyDescent="0.3">
      <c r="C3"/>
      <c r="D3"/>
      <c r="E3"/>
      <c r="F3"/>
    </row>
    <row r="4" spans="1:6" s="217" customFormat="1" ht="16.5" thickBot="1" x14ac:dyDescent="0.35">
      <c r="A4" s="251" t="s">
        <v>265</v>
      </c>
      <c r="B4" s="252" t="s">
        <v>266</v>
      </c>
      <c r="C4" s="253" t="s">
        <v>67</v>
      </c>
      <c r="D4"/>
      <c r="E4"/>
      <c r="F4"/>
    </row>
    <row r="5" spans="1:6" x14ac:dyDescent="0.25">
      <c r="A5" s="254">
        <v>1</v>
      </c>
      <c r="B5" s="255" t="s">
        <v>267</v>
      </c>
      <c r="C5" s="256">
        <f>'7. LI1'!E21</f>
        <v>1008448669.3979971</v>
      </c>
    </row>
    <row r="6" spans="1:6" s="14" customFormat="1" x14ac:dyDescent="0.25">
      <c r="A6" s="257">
        <v>2.1</v>
      </c>
      <c r="B6" s="258" t="s">
        <v>268</v>
      </c>
      <c r="C6" s="259">
        <v>62182607.670000009</v>
      </c>
      <c r="D6" s="260"/>
    </row>
    <row r="7" spans="1:6" s="265" customFormat="1" outlineLevel="1" x14ac:dyDescent="0.25">
      <c r="A7" s="261">
        <v>2.2000000000000002</v>
      </c>
      <c r="B7" s="262" t="s">
        <v>269</v>
      </c>
      <c r="C7" s="263">
        <v>47102489.649999999</v>
      </c>
      <c r="D7" s="264"/>
    </row>
    <row r="8" spans="1:6" s="265" customFormat="1" ht="26.25" x14ac:dyDescent="0.25">
      <c r="A8" s="261">
        <v>3</v>
      </c>
      <c r="B8" s="266" t="s">
        <v>270</v>
      </c>
      <c r="C8" s="267">
        <f>SUM(C5:C7)</f>
        <v>1117733766.7179971</v>
      </c>
      <c r="D8" s="264"/>
    </row>
    <row r="9" spans="1:6" s="14" customFormat="1" x14ac:dyDescent="0.25">
      <c r="A9" s="257">
        <v>4</v>
      </c>
      <c r="B9" s="268" t="s">
        <v>271</v>
      </c>
      <c r="C9" s="269">
        <v>13596667.33000003</v>
      </c>
      <c r="D9" s="260"/>
    </row>
    <row r="10" spans="1:6" s="265" customFormat="1" outlineLevel="1" x14ac:dyDescent="0.25">
      <c r="A10" s="261">
        <v>5.0999999999999996</v>
      </c>
      <c r="B10" s="262" t="s">
        <v>272</v>
      </c>
      <c r="C10" s="263">
        <v>-29625745.440000001</v>
      </c>
    </row>
    <row r="11" spans="1:6" s="265" customFormat="1" outlineLevel="1" x14ac:dyDescent="0.25">
      <c r="A11" s="261">
        <v>5.2</v>
      </c>
      <c r="B11" s="262" t="s">
        <v>273</v>
      </c>
      <c r="C11" s="263">
        <v>-46160439.857000001</v>
      </c>
    </row>
    <row r="12" spans="1:6" s="265" customFormat="1" x14ac:dyDescent="0.25">
      <c r="A12" s="261">
        <v>6</v>
      </c>
      <c r="B12" s="270" t="s">
        <v>274</v>
      </c>
      <c r="C12" s="263">
        <v>0</v>
      </c>
    </row>
    <row r="13" spans="1:6" s="265" customFormat="1" ht="15.75" thickBot="1" x14ac:dyDescent="0.3">
      <c r="A13" s="271">
        <v>7</v>
      </c>
      <c r="B13" s="272" t="s">
        <v>275</v>
      </c>
      <c r="C13" s="273">
        <f>SUM(C8:C12)</f>
        <v>1055544248.7509969</v>
      </c>
      <c r="D13" s="264"/>
    </row>
    <row r="14" spans="1:6" x14ac:dyDescent="0.25">
      <c r="C14" s="274"/>
      <c r="D14" s="236"/>
      <c r="E14" s="236"/>
    </row>
    <row r="15" spans="1:6" x14ac:dyDescent="0.25">
      <c r="D15" s="240"/>
    </row>
    <row r="16" spans="1:6" x14ac:dyDescent="0.25">
      <c r="C16" s="236"/>
      <c r="D16" s="240"/>
    </row>
    <row r="17" spans="2:9" s="19" customFormat="1" x14ac:dyDescent="0.25">
      <c r="B17" s="275"/>
      <c r="C17"/>
      <c r="D17"/>
      <c r="E17"/>
      <c r="F17"/>
      <c r="G17"/>
      <c r="H17"/>
      <c r="I17"/>
    </row>
    <row r="18" spans="2:9" s="19" customFormat="1" x14ac:dyDescent="0.25">
      <c r="B18" s="275"/>
      <c r="C18"/>
      <c r="D18"/>
      <c r="E18"/>
      <c r="F18"/>
      <c r="G18"/>
      <c r="H18"/>
      <c r="I18"/>
    </row>
    <row r="19" spans="2:9" s="19" customFormat="1" x14ac:dyDescent="0.25">
      <c r="B19" s="249"/>
      <c r="C19" s="240"/>
      <c r="D19" s="236"/>
      <c r="E19"/>
      <c r="F19"/>
      <c r="G19"/>
      <c r="H19"/>
      <c r="I19"/>
    </row>
    <row r="20" spans="2:9" s="19" customFormat="1" x14ac:dyDescent="0.25">
      <c r="B20" s="247"/>
      <c r="C20"/>
      <c r="D20"/>
      <c r="E20"/>
      <c r="F20"/>
      <c r="G20"/>
      <c r="H20"/>
      <c r="I20"/>
    </row>
    <row r="21" spans="2:9" s="19" customFormat="1" x14ac:dyDescent="0.25">
      <c r="B21" s="249"/>
      <c r="C21" s="237"/>
      <c r="D21"/>
      <c r="E21"/>
      <c r="F21"/>
      <c r="G21"/>
      <c r="H21"/>
      <c r="I21"/>
    </row>
    <row r="22" spans="2:9" s="19" customFormat="1" x14ac:dyDescent="0.25">
      <c r="B22" s="247"/>
      <c r="C22" s="237"/>
      <c r="D22"/>
      <c r="E22"/>
      <c r="F22"/>
      <c r="G22"/>
      <c r="H22"/>
      <c r="I22"/>
    </row>
    <row r="23" spans="2:9" s="19" customFormat="1" x14ac:dyDescent="0.25">
      <c r="B23" s="247"/>
      <c r="C23"/>
      <c r="D23"/>
      <c r="E23"/>
      <c r="F23"/>
      <c r="G23"/>
      <c r="H23"/>
      <c r="I23"/>
    </row>
    <row r="24" spans="2:9" s="19" customFormat="1" x14ac:dyDescent="0.25">
      <c r="B24" s="247"/>
      <c r="C24"/>
      <c r="D24"/>
      <c r="E24"/>
      <c r="F24"/>
      <c r="G24"/>
      <c r="H24"/>
      <c r="I24"/>
    </row>
    <row r="25" spans="2:9" s="19" customFormat="1" x14ac:dyDescent="0.25">
      <c r="B25" s="247"/>
      <c r="C25"/>
      <c r="D25"/>
      <c r="E25"/>
      <c r="F25"/>
      <c r="G25"/>
      <c r="H25"/>
      <c r="I25"/>
    </row>
    <row r="26" spans="2:9" s="19" customFormat="1" x14ac:dyDescent="0.25">
      <c r="B26" s="247"/>
      <c r="C26"/>
      <c r="D26"/>
      <c r="E26"/>
      <c r="F26"/>
      <c r="G26"/>
      <c r="H26"/>
      <c r="I26"/>
    </row>
    <row r="27" spans="2:9" s="19" customFormat="1" x14ac:dyDescent="0.25">
      <c r="B27" s="249"/>
      <c r="C27"/>
      <c r="D27"/>
      <c r="E27"/>
      <c r="F27"/>
      <c r="G27"/>
      <c r="H27"/>
      <c r="I27"/>
    </row>
    <row r="28" spans="2:9" s="19" customFormat="1" x14ac:dyDescent="0.25">
      <c r="B28" s="249"/>
      <c r="C28"/>
      <c r="D28"/>
      <c r="E28"/>
      <c r="F28"/>
      <c r="G28"/>
      <c r="H28"/>
      <c r="I28"/>
    </row>
    <row r="29" spans="2:9" s="19" customFormat="1" x14ac:dyDescent="0.25">
      <c r="B29" s="249"/>
      <c r="C29"/>
      <c r="D29"/>
      <c r="E29"/>
      <c r="F29"/>
      <c r="G29"/>
      <c r="H29"/>
      <c r="I29"/>
    </row>
    <row r="30" spans="2:9" s="19" customFormat="1" x14ac:dyDescent="0.25">
      <c r="B30" s="249"/>
      <c r="C30"/>
      <c r="D30"/>
      <c r="E30"/>
      <c r="F30"/>
      <c r="G30"/>
      <c r="H30"/>
      <c r="I30"/>
    </row>
    <row r="31" spans="2:9" s="19" customFormat="1" x14ac:dyDescent="0.25">
      <c r="B31" s="249"/>
      <c r="C31"/>
      <c r="D31"/>
      <c r="E31"/>
      <c r="F31"/>
      <c r="G31"/>
      <c r="H31"/>
      <c r="I31"/>
    </row>
    <row r="32" spans="2:9" s="19" customFormat="1" x14ac:dyDescent="0.25">
      <c r="B32" s="249"/>
      <c r="C32"/>
      <c r="D32"/>
      <c r="E32"/>
      <c r="F32"/>
      <c r="G32"/>
      <c r="H32"/>
      <c r="I32"/>
    </row>
  </sheetData>
  <pageMargins left="0.7" right="0.7" top="0.75" bottom="0.75" header="0.3" footer="0.3"/>
  <pageSetup paperSize="9" scale="61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4ZY933USdQr/R9CLs0BmLEANpUZnYPV+HApChhEpNpw=</DigestValue>
    </Reference>
    <Reference Type="http://www.w3.org/2000/09/xmldsig#Object" URI="#idOfficeObject">
      <DigestMethod Algorithm="http://www.w3.org/2001/04/xmlenc#sha256"/>
      <DigestValue>mMhDg13avR0TbmD76l16kdU9GVTCMpjhV3s+FEg/R0Q=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Ja513xHdi5km91sTWILIcpX2En4CyBiecXz/dAfye74=</DigestValue>
    </Reference>
  </SignedInfo>
  <SignatureValue>eCuAynu3Okg24qn2Eey5juIOLVDJ4M5uyjtAOUKOnW90IK7CpOyahYfiIxuGfkBTbG+hSek1BqTG
IQ8jTrc8n1z3iUUridr02h2PR3epkGqTNcE6GFXD9Q0od9wWstcIodbT9FWSdYcsTyiX37G76RLX
8ZjT2BEck/mgVbLU1Dg2/7ot+V3DsKxvWs3QnDwE96BnqlxHz8A1icZE66YB14bw80r/BJ6zz5R3
GrAGRYJZpf9pW64SMF/n5pHezigx3AgoZaPcbCJ/hIzje8J33us+LnRZ3EvOQoDBiMMX9gQWP59J
RVdPfTJqLn19zcB2cNBaHdI3iYnWzEGFcs44sw==</SignatureValue>
  <KeyInfo>
    <X509Data>
      <X509Certificate>MIIGOjCCBSKgAwIBAgIKeiEa6gACAADZFzANBgkqhkiG9w0BAQsFADBKMRIwEAYKCZImiZPyLGQBGRYCZ2UxEzARBgoJkiaJk/IsZAEZFgNuYmcxHzAdBgNVBAMTFk5CRyBDbGFzcyAyIElOVCBTdWIgQ0EwHhcNMTgxMTAxMDgyNTU1WhcNMjAxMDMxMDgyNTU1WjA4MRUwEwYDVQQKEwxKU0MgVGVyYWJhbmsxHzAdBgNVBAMTFkJLUyAtIE5hdGlhIEJlbmFzaHZpbGkwggEiMA0GCSqGSIb3DQEBAQUAA4IBDwAwggEKAoIBAQDixF5Z+Wyx3zYps6oZXXFu6e/b75YnKibLktXlBIFOahMNNfX+tHAaVyc0+JKP42mjmEt+hcR+Tn1xy5wO+1QF/IS36tJVT4Jhbx+OM0QZlW/U58eTborgo2/sV2q9OUuf9oBzdTvPlXvV+cuvAy9ZZAynvtRlZocyiESTwXxy6/8HzwF3x/5o9nwsl8bqyhbt7PFIu+zLdMy+OJIL4CM9+TiQSqOhFj/4lQ/suqRixifjduGLSuLhRAL94ApsXZz59MR7RRXY4fEZi63hjPeBo3Cr+Jeew78KYqDMXs7eVDTN7nm+gL+P1dwJ2cV4v1rIuoK2wY4YEpwMTChdteg/AgMBAAGjggMyMIIDLjA8BgkrBgEEAYI3FQcELzAtBiUrBgEEAYI3FQjmsmCDjfVEhoGZCYO4oUqDvoRxBIPEkTOEg4hdAgFkAgEjMB0GA1UdJQQWMBQGCCsGAQUFBwMCBggrBgEFBQcDBDALBgNVHQ8EBAMCB4AwJwYJKwYBBAGCNxUKBBowGDAKBggrBgEFBQcDAjAKBggrBgEFBQcDBDAdBgNVHQ4EFgQUNu9ni8m2sKwj6T0hvB07L7owNdI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IMf9yJIdfn6Shy6NqDfIvJC/4saMe0Qo4OZsf8kyMrPtLz4kDQXq67Bld/R37Tqy3DjQLOF3uIFimoxgdbvnfxTAjGVcChWEXUMHMS5xUu0egzsRM1YRYFj+bh2n5X455kaYYTKkCOkgcChwtbthHYQTQhR9gRpUXEanJnwfztdY03d1F6KQwhmDtuwRx1xQ2af0rmtbHEfvujcYh9pWQVR/2wsWmJPF3yvMPpHquwH2gxddvODmLw9hKBr3YWkqAphc8t/ck2pfquIb9qmIvxjHx1P5Zcfbm1aCQ3wGpZiYkLFaSJEAfJoCCCo21K0RxT243WDoFP69laozp5eP4w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5pLVPRdUVsOoD8HW+Q9Uyljg6c+NkoSQjIi2x6vxvdQ=</DigestValue>
      </Reference>
      <Reference URI="/xl/calcChain.xml?ContentType=application/vnd.openxmlformats-officedocument.spreadsheetml.calcChain+xml">
        <DigestMethod Algorithm="http://www.w3.org/2001/04/xmlenc#sha256"/>
        <DigestValue>rK3rhHRLEDdCXjyrYyXcMGySyveuzKhF+yGAdfL0hm4=</DigestValue>
      </Reference>
      <Reference URI="/xl/drawings/drawing1.xml?ContentType=application/vnd.openxmlformats-officedocument.drawing+xml">
        <DigestMethod Algorithm="http://www.w3.org/2001/04/xmlenc#sha256"/>
        <DigestValue>+CEBbwBeTflZpxsF7MCTEQiP86/jL50TseRNgMDxjNU=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VRHsgEMZQWRri+oFpSLRrxl67ccULv0bsMlSLprwL/Q=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PaV+7zyjTyRzcyZQjgzVAGVfsQ76nctfEDWiArsBZbo=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fm5AYrE7+tr1QmckDU4aEwjQwX2qhLly9+0Oz5aD800=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J8mup+2BITkHLUT2246HiBbCNjD9AAi/GILMxHATKCE=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J8mup+2BITkHLUT2246HiBbCNjD9AAi/GILMxHATKCE=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J8mup+2BITkHLUT2246HiBbCNjD9AAi/GILMxHATKCE=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fm5AYrE7+tr1QmckDU4aEwjQwX2qhLly9+0Oz5aD800=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fm5AYrE7+tr1QmckDU4aEwjQwX2qhLly9+0Oz5aD800=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fm5AYrE7+tr1QmckDU4aEwjQwX2qhLly9+0Oz5aD800=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fm5AYrE7+tr1QmckDU4aEwjQwX2qhLly9+0Oz5aD800=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fm5AYrE7+tr1QmckDU4aEwjQwX2qhLly9+0Oz5aD800=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J8mup+2BITkHLUT2246HiBbCNjD9AAi/GILMxHATKCE=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J8mup+2BITkHLUT2246HiBbCNjD9AAi/GILMxHATKCE=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J8mup+2BITkHLUT2246HiBbCNjD9AAi/GILMxHATKCE=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J8mup+2BITkHLUT2246HiBbCNjD9AAi/GILMxHATKCE=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J8mup+2BITkHLUT2246HiBbCNjD9AAi/GILMxHATKCE=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J8mup+2BITkHLUT2246HiBbCNjD9AAi/GILMxHATKCE=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J8mup+2BITkHLUT2246HiBbCNjD9AAi/GILMxHATKCE=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J8mup+2BITkHLUT2246HiBbCNjD9AAi/GILMxHATKCE=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J8mup+2BITkHLUT2246HiBbCNjD9AAi/GILMxHATKCE=</DigestValue>
      </Reference>
      <Reference URI="/xl/sharedStrings.xml?ContentType=application/vnd.openxmlformats-officedocument.spreadsheetml.sharedStrings+xml">
        <DigestMethod Algorithm="http://www.w3.org/2001/04/xmlenc#sha256"/>
        <DigestValue>qK6HU4pbNrtHlM21y56Yg7Fk1xTiBRgrurONg9pLCzc=</DigestValue>
      </Reference>
      <Reference URI="/xl/styles.xml?ContentType=application/vnd.openxmlformats-officedocument.spreadsheetml.styles+xml">
        <DigestMethod Algorithm="http://www.w3.org/2001/04/xmlenc#sha256"/>
        <DigestValue>CHARIka8h73Ak+ZuJjVRb1wtvie6qtOy7wKilE6TVmM=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A8jgHJ3ljdZoLarTVnm0ErBaI+FfiKoHyUeljqoXb70=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ol7RD0u4oXNhQ2e2PwEjsxovxIuSpGyUKH569lbgpKg=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7KnOMn7UlXli3Jy1eYmN5veK0HI9TOlohTDdyttJaLI=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MHfJwGMCjcLOPCrN8EpYZsClCRbTNxDkNCsB5KnBnUg=</DigestValue>
      </Reference>
      <Reference URI="/xl/worksheets/sheet10.xml?ContentType=application/vnd.openxmlformats-officedocument.spreadsheetml.worksheet+xml">
        <DigestMethod Algorithm="http://www.w3.org/2001/04/xmlenc#sha256"/>
        <DigestValue>q9f8CVwRS4DN7fnukNzXTlSW3+U4D7kdzn33SLISXyY=</DigestValue>
      </Reference>
      <Reference URI="/xl/worksheets/sheet11.xml?ContentType=application/vnd.openxmlformats-officedocument.spreadsheetml.worksheet+xml">
        <DigestMethod Algorithm="http://www.w3.org/2001/04/xmlenc#sha256"/>
        <DigestValue>fYpV5SQE5lgUaE4vSU5KBnYpFeySJsS2G6MMWCumUUY=</DigestValue>
      </Reference>
      <Reference URI="/xl/worksheets/sheet12.xml?ContentType=application/vnd.openxmlformats-officedocument.spreadsheetml.worksheet+xml">
        <DigestMethod Algorithm="http://www.w3.org/2001/04/xmlenc#sha256"/>
        <DigestValue>L1j3ZNO3rNsDy7qVt3Ud9had8BmXaj+eY9JeamgT4KQ=</DigestValue>
      </Reference>
      <Reference URI="/xl/worksheets/sheet13.xml?ContentType=application/vnd.openxmlformats-officedocument.spreadsheetml.worksheet+xml">
        <DigestMethod Algorithm="http://www.w3.org/2001/04/xmlenc#sha256"/>
        <DigestValue>fXldau3xsw/75hLvNt2soKaj855cjJCBGPWsqFjmoFI=</DigestValue>
      </Reference>
      <Reference URI="/xl/worksheets/sheet14.xml?ContentType=application/vnd.openxmlformats-officedocument.spreadsheetml.worksheet+xml">
        <DigestMethod Algorithm="http://www.w3.org/2001/04/xmlenc#sha256"/>
        <DigestValue>+y6pnP7jt2fjXInuWywaLcR4dn2goPqGimCOyaLXMB0=</DigestValue>
      </Reference>
      <Reference URI="/xl/worksheets/sheet15.xml?ContentType=application/vnd.openxmlformats-officedocument.spreadsheetml.worksheet+xml">
        <DigestMethod Algorithm="http://www.w3.org/2001/04/xmlenc#sha256"/>
        <DigestValue>mTqdjqRlp/GfhKHGEsAstVPgJPYRQPK3emrBjv0KfmM=</DigestValue>
      </Reference>
      <Reference URI="/xl/worksheets/sheet16.xml?ContentType=application/vnd.openxmlformats-officedocument.spreadsheetml.worksheet+xml">
        <DigestMethod Algorithm="http://www.w3.org/2001/04/xmlenc#sha256"/>
        <DigestValue>hD8SFoTEeNKkLz5nUN6F8YzLKB4nOoWHPvqHvfzLfC8=</DigestValue>
      </Reference>
      <Reference URI="/xl/worksheets/sheet17.xml?ContentType=application/vnd.openxmlformats-officedocument.spreadsheetml.worksheet+xml">
        <DigestMethod Algorithm="http://www.w3.org/2001/04/xmlenc#sha256"/>
        <DigestValue>52t0mRLkC7I0QdL4F+/kTaG2bHwuc/9c+fd7A60CNmM=</DigestValue>
      </Reference>
      <Reference URI="/xl/worksheets/sheet18.xml?ContentType=application/vnd.openxmlformats-officedocument.spreadsheetml.worksheet+xml">
        <DigestMethod Algorithm="http://www.w3.org/2001/04/xmlenc#sha256"/>
        <DigestValue>09PnX3OuncEtsdwnrON6WGk0Ptlnn9/ICNwLad5NaBE=</DigestValue>
      </Reference>
      <Reference URI="/xl/worksheets/sheet2.xml?ContentType=application/vnd.openxmlformats-officedocument.spreadsheetml.worksheet+xml">
        <DigestMethod Algorithm="http://www.w3.org/2001/04/xmlenc#sha256"/>
        <DigestValue>Oxv+83dy23Ol0CuiDMD4V5aT1bKpQYVNfB0eJevpho4=</DigestValue>
      </Reference>
      <Reference URI="/xl/worksheets/sheet3.xml?ContentType=application/vnd.openxmlformats-officedocument.spreadsheetml.worksheet+xml">
        <DigestMethod Algorithm="http://www.w3.org/2001/04/xmlenc#sha256"/>
        <DigestValue>xRU8PZKCzagl0M2cPbH+Vs3O8NtPnCbvI+Ge/Oi4eDo=</DigestValue>
      </Reference>
      <Reference URI="/xl/worksheets/sheet4.xml?ContentType=application/vnd.openxmlformats-officedocument.spreadsheetml.worksheet+xml">
        <DigestMethod Algorithm="http://www.w3.org/2001/04/xmlenc#sha256"/>
        <DigestValue>w2wjRx9W4GpwiAGEJZELUWMmHQric0WOFBe5kHLlOTo=</DigestValue>
      </Reference>
      <Reference URI="/xl/worksheets/sheet5.xml?ContentType=application/vnd.openxmlformats-officedocument.spreadsheetml.worksheet+xml">
        <DigestMethod Algorithm="http://www.w3.org/2001/04/xmlenc#sha256"/>
        <DigestValue>KUHzVajRfTcfjqXb3vEv+VcTqx+qUM6hldoxpoDCTE0=</DigestValue>
      </Reference>
      <Reference URI="/xl/worksheets/sheet6.xml?ContentType=application/vnd.openxmlformats-officedocument.spreadsheetml.worksheet+xml">
        <DigestMethod Algorithm="http://www.w3.org/2001/04/xmlenc#sha256"/>
        <DigestValue>/vdNr/Zudwh0Sy8LrBuAEtZcXCpPg8DTvo8OXfIEwKI=</DigestValue>
      </Reference>
      <Reference URI="/xl/worksheets/sheet7.xml?ContentType=application/vnd.openxmlformats-officedocument.spreadsheetml.worksheet+xml">
        <DigestMethod Algorithm="http://www.w3.org/2001/04/xmlenc#sha256"/>
        <DigestValue>n2CHTXY1kFpdjDhrro+Es92Ejv6CiE6XrNAIoNdl7sM=</DigestValue>
      </Reference>
      <Reference URI="/xl/worksheets/sheet8.xml?ContentType=application/vnd.openxmlformats-officedocument.spreadsheetml.worksheet+xml">
        <DigestMethod Algorithm="http://www.w3.org/2001/04/xmlenc#sha256"/>
        <DigestValue>WtwNc4ywL4Qax2D5biHFbCf/2zdX8qmU5wahzZYuKyQ=</DigestValue>
      </Reference>
      <Reference URI="/xl/worksheets/sheet9.xml?ContentType=application/vnd.openxmlformats-officedocument.spreadsheetml.worksheet+xml">
        <DigestMethod Algorithm="http://www.w3.org/2001/04/xmlenc#sha256"/>
        <DigestValue>yB+ml+EuKt51SLyNz6TC0Ggf+sEJnobMxlBNkNrHx4M=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2020-01-30T10:27:24Z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2020-01-30T10:27:24Z</xd:SigningTime>
          <xd:SigningCertificate>
            <xd:Cert>
              <xd:CertDigest>
                <DigestMethod Algorithm="http://www.w3.org/2001/04/xmlenc#sha256"/>
                <DigestValue>80AFyi1aNvwtlX3l3g+8o+sr+jSPySVr9CY15heSUc0=</DigestValue>
              </xd:CertDigest>
              <xd:IssuerSerial>
                <X509IssuerName>CN=NBG Class 2 INT Sub CA, DC=nbg, DC=ge</X509IssuerName>
                <X509SerialNumber>576739392827127257684247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SeCbBCDdJz5rQ9lEbqVb0n9YloPATotdH6ypN5uARdo=</DigestValue>
    </Reference>
    <Reference Type="http://www.w3.org/2000/09/xmldsig#Object" URI="#idOfficeObject">
      <DigestMethod Algorithm="http://www.w3.org/2001/04/xmlenc#sha256"/>
      <DigestValue>mMhDg13avR0TbmD76l16kdU9GVTCMpjhV3s+FEg/R0Q=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Dv0S0B0SbGSPHQvwZu1fftqutcuJ1+K9klC3/ATSDSE=</DigestValue>
    </Reference>
  </SignedInfo>
  <SignatureValue>ccmuJoKckz3Chhpu+XSTiL79x5EQlOB3iSo/cZW7iFmTGnk9cGGF7rzklCm8pp5+g4JkHz7zfOxk
YPwq1/sjUWL8cuqV4KsUDKwpUDILbJ08xtUb+JdKHraUio2RDSngPnIhwwn5xMICaFbh6Dt65AOo
g2CiQd6TCQFCo2k2qmjy+AoU7fGt3u6BW9D8wCZzOFNZaX2NZZKRLg0bbTu5htA8skz/oVEaS2NE
F7PJtj4yrqOwnOuKGmWJ/erJg8ANm0RWWNoRu7eff08d1ZvyxDV7OovM1PnKnu77LuLiEU6GeMN/
lUnClS05SQHUi0CQvhh3KB9FrHPpBhDSn8JChA==</SignatureValue>
  <KeyInfo>
    <X509Data>
      <X509Certificate>MIIGNzCCBR+gAwIBAgIKciOLlQACAAEQSjANBgkqhkiG9w0BAQsFADBKMRIwEAYKCZImiZPyLGQBGRYCZ2UxEzARBgoJkiaJk/IsZAEZFgNuYmcxHzAdBgNVBAMTFk5CRyBDbGFzcyAyIElOVCBTdWIgQ0EwHhcNMTkwMjI2MTMzODA3WhcNMjEwMjI1MTMzODA3WjA1MRUwEwYDVQQKEwxKU0MgVGVyYWJhbmsxHDAaBgNVBAMTE0JLUyAtIFNvcGhpZSBKdWdlbGkwggEiMA0GCSqGSIb3DQEBAQUAA4IBDwAwggEKAoIBAQDohH+d9PVu7GNwEsMQcCfY8Ku9uM0WhDFo9bTUfeJ4W1DOL+pND5rrR5lWnlesTj4JNLny2wtzOrNJbkMu11LjyXMr+nNHuwyNy9s9PxJmWFnR1nicJjZ9i4kCZijtKb9zkVEkG2TIYPLBwUvbfDTT+GzOfTbax3XwNGZrawZ1V35e8tZmQdDsf/E/nWkToufTsXwt68+Joie1ViQexFJ8ahciAqlipOZVFs7z8noB9u9iKr0RN/xcgk2scERQabJQJNxsXMsrGHxs2E5OKpAHokAEyFRRNDweKcMgFKUhSHdHZxnb5CArWYdKzgCdbgBt6nMhGgONSMLPxt0X0Sx5AgMBAAGjggMyMIIDLjA8BgkrBgEEAYI3FQcELzAtBiUrBgEEAYI3FQjmsmCDjfVEhoGZCYO4oUqDvoRxBIPEkTOEg4hdAgFkAgEjMB0GA1UdJQQWMBQGCCsGAQUFBwMCBggrBgEFBQcDBDALBgNVHQ8EBAMCB4AwJwYJKwYBBAGCNxUKBBowGDAKBggrBgEFBQcDAjAKBggrBgEFBQcDBDAdBgNVHQ4EFgQU/aUU73ZKLJDH9g3mCFejppY/WmQ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CX3ZE4t4Hhssl6PTbEYkwnOTjqIa+JaqvKsiSy6wtmfsSFAC/xhAFB9qZXQqWP17uHsck5Sav6gZJYPA0Q5771/DomIG1AwRVpO/RSLHVJPivlP46EU8TFntI2PFZ+IvFZLTfNJ5K7ndjBegfVop2ridRYb99Itra/DckTBKRFy8wzrwkf9D58U08W7WhgpwgeTXmF71fp9c14f89Dfs3TuqEzie9vKArX32lD8P6B29CUgcjsQHtTbBalKSrMpezjNgnb3kEjQbDBGlRAnsS8Di5x8I4W7PQBmqvjhJcgyX+Y3SXXl+alOHaIqJ6/VI1H5YVMLNNvxJ46oGWN3w4w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</Transform>
          <Transform Algorithm="http://www.w3.org/TR/2001/REC-xml-c14n-20010315"/>
        </Transforms>
        <DigestMethod Algorithm="http://www.w3.org/2001/04/xmlenc#sha256"/>
        <DigestValue>5pLVPRdUVsOoD8HW+Q9Uyljg6c+NkoSQjIi2x6vxvdQ=</DigestValue>
      </Reference>
      <Reference URI="/xl/calcChain.xml?ContentType=application/vnd.openxmlformats-officedocument.spreadsheetml.calcChain+xml">
        <DigestMethod Algorithm="http://www.w3.org/2001/04/xmlenc#sha256"/>
        <DigestValue>rK3rhHRLEDdCXjyrYyXcMGySyveuzKhF+yGAdfL0hm4=</DigestValue>
      </Reference>
      <Reference URI="/xl/drawings/drawing1.xml?ContentType=application/vnd.openxmlformats-officedocument.drawing+xml">
        <DigestMethod Algorithm="http://www.w3.org/2001/04/xmlenc#sha256"/>
        <DigestValue>+CEBbwBeTflZpxsF7MCTEQiP86/jL50TseRNgMDxjNU=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VRHsgEMZQWRri+oFpSLRrxl67ccULv0bsMlSLprwL/Q=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PaV+7zyjTyRzcyZQjgzVAGVfsQ76nctfEDWiArsBZbo=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fm5AYrE7+tr1QmckDU4aEwjQwX2qhLly9+0Oz5aD800=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J8mup+2BITkHLUT2246HiBbCNjD9AAi/GILMxHATKCE=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J8mup+2BITkHLUT2246HiBbCNjD9AAi/GILMxHATKCE=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J8mup+2BITkHLUT2246HiBbCNjD9AAi/GILMxHATKCE=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fm5AYrE7+tr1QmckDU4aEwjQwX2qhLly9+0Oz5aD800=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fm5AYrE7+tr1QmckDU4aEwjQwX2qhLly9+0Oz5aD800=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fm5AYrE7+tr1QmckDU4aEwjQwX2qhLly9+0Oz5aD800=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fm5AYrE7+tr1QmckDU4aEwjQwX2qhLly9+0Oz5aD800=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fm5AYrE7+tr1QmckDU4aEwjQwX2qhLly9+0Oz5aD800=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J8mup+2BITkHLUT2246HiBbCNjD9AAi/GILMxHATKCE=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J8mup+2BITkHLUT2246HiBbCNjD9AAi/GILMxHATKCE=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J8mup+2BITkHLUT2246HiBbCNjD9AAi/GILMxHATKCE=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J8mup+2BITkHLUT2246HiBbCNjD9AAi/GILMxHATKCE=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J8mup+2BITkHLUT2246HiBbCNjD9AAi/GILMxHATKCE=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J8mup+2BITkHLUT2246HiBbCNjD9AAi/GILMxHATKCE=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J8mup+2BITkHLUT2246HiBbCNjD9AAi/GILMxHATKCE=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J8mup+2BITkHLUT2246HiBbCNjD9AAi/GILMxHATKCE=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J8mup+2BITkHLUT2246HiBbCNjD9AAi/GILMxHATKCE=</DigestValue>
      </Reference>
      <Reference URI="/xl/sharedStrings.xml?ContentType=application/vnd.openxmlformats-officedocument.spreadsheetml.sharedStrings+xml">
        <DigestMethod Algorithm="http://www.w3.org/2001/04/xmlenc#sha256"/>
        <DigestValue>qK6HU4pbNrtHlM21y56Yg7Fk1xTiBRgrurONg9pLCzc=</DigestValue>
      </Reference>
      <Reference URI="/xl/styles.xml?ContentType=application/vnd.openxmlformats-officedocument.spreadsheetml.styles+xml">
        <DigestMethod Algorithm="http://www.w3.org/2001/04/xmlenc#sha256"/>
        <DigestValue>CHARIka8h73Ak+ZuJjVRb1wtvie6qtOy7wKilE6TVmM=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A8jgHJ3ljdZoLarTVnm0ErBaI+FfiKoHyUeljqoXb70=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ol7RD0u4oXNhQ2e2PwEjsxovxIuSpGyUKH569lbgpKg=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7KnOMn7UlXli3Jy1eYmN5veK0HI9TOlohTDdyttJaLI=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MHfJwGMCjcLOPCrN8EpYZsClCRbTNxDkNCsB5KnBnUg=</DigestValue>
      </Reference>
      <Reference URI="/xl/worksheets/sheet10.xml?ContentType=application/vnd.openxmlformats-officedocument.spreadsheetml.worksheet+xml">
        <DigestMethod Algorithm="http://www.w3.org/2001/04/xmlenc#sha256"/>
        <DigestValue>q9f8CVwRS4DN7fnukNzXTlSW3+U4D7kdzn33SLISXyY=</DigestValue>
      </Reference>
      <Reference URI="/xl/worksheets/sheet11.xml?ContentType=application/vnd.openxmlformats-officedocument.spreadsheetml.worksheet+xml">
        <DigestMethod Algorithm="http://www.w3.org/2001/04/xmlenc#sha256"/>
        <DigestValue>fYpV5SQE5lgUaE4vSU5KBnYpFeySJsS2G6MMWCumUUY=</DigestValue>
      </Reference>
      <Reference URI="/xl/worksheets/sheet12.xml?ContentType=application/vnd.openxmlformats-officedocument.spreadsheetml.worksheet+xml">
        <DigestMethod Algorithm="http://www.w3.org/2001/04/xmlenc#sha256"/>
        <DigestValue>L1j3ZNO3rNsDy7qVt3Ud9had8BmXaj+eY9JeamgT4KQ=</DigestValue>
      </Reference>
      <Reference URI="/xl/worksheets/sheet13.xml?ContentType=application/vnd.openxmlformats-officedocument.spreadsheetml.worksheet+xml">
        <DigestMethod Algorithm="http://www.w3.org/2001/04/xmlenc#sha256"/>
        <DigestValue>fXldau3xsw/75hLvNt2soKaj855cjJCBGPWsqFjmoFI=</DigestValue>
      </Reference>
      <Reference URI="/xl/worksheets/sheet14.xml?ContentType=application/vnd.openxmlformats-officedocument.spreadsheetml.worksheet+xml">
        <DigestMethod Algorithm="http://www.w3.org/2001/04/xmlenc#sha256"/>
        <DigestValue>+y6pnP7jt2fjXInuWywaLcR4dn2goPqGimCOyaLXMB0=</DigestValue>
      </Reference>
      <Reference URI="/xl/worksheets/sheet15.xml?ContentType=application/vnd.openxmlformats-officedocument.spreadsheetml.worksheet+xml">
        <DigestMethod Algorithm="http://www.w3.org/2001/04/xmlenc#sha256"/>
        <DigestValue>mTqdjqRlp/GfhKHGEsAstVPgJPYRQPK3emrBjv0KfmM=</DigestValue>
      </Reference>
      <Reference URI="/xl/worksheets/sheet16.xml?ContentType=application/vnd.openxmlformats-officedocument.spreadsheetml.worksheet+xml">
        <DigestMethod Algorithm="http://www.w3.org/2001/04/xmlenc#sha256"/>
        <DigestValue>hD8SFoTEeNKkLz5nUN6F8YzLKB4nOoWHPvqHvfzLfC8=</DigestValue>
      </Reference>
      <Reference URI="/xl/worksheets/sheet17.xml?ContentType=application/vnd.openxmlformats-officedocument.spreadsheetml.worksheet+xml">
        <DigestMethod Algorithm="http://www.w3.org/2001/04/xmlenc#sha256"/>
        <DigestValue>52t0mRLkC7I0QdL4F+/kTaG2bHwuc/9c+fd7A60CNmM=</DigestValue>
      </Reference>
      <Reference URI="/xl/worksheets/sheet18.xml?ContentType=application/vnd.openxmlformats-officedocument.spreadsheetml.worksheet+xml">
        <DigestMethod Algorithm="http://www.w3.org/2001/04/xmlenc#sha256"/>
        <DigestValue>09PnX3OuncEtsdwnrON6WGk0Ptlnn9/ICNwLad5NaBE=</DigestValue>
      </Reference>
      <Reference URI="/xl/worksheets/sheet2.xml?ContentType=application/vnd.openxmlformats-officedocument.spreadsheetml.worksheet+xml">
        <DigestMethod Algorithm="http://www.w3.org/2001/04/xmlenc#sha256"/>
        <DigestValue>Oxv+83dy23Ol0CuiDMD4V5aT1bKpQYVNfB0eJevpho4=</DigestValue>
      </Reference>
      <Reference URI="/xl/worksheets/sheet3.xml?ContentType=application/vnd.openxmlformats-officedocument.spreadsheetml.worksheet+xml">
        <DigestMethod Algorithm="http://www.w3.org/2001/04/xmlenc#sha256"/>
        <DigestValue>xRU8PZKCzagl0M2cPbH+Vs3O8NtPnCbvI+Ge/Oi4eDo=</DigestValue>
      </Reference>
      <Reference URI="/xl/worksheets/sheet4.xml?ContentType=application/vnd.openxmlformats-officedocument.spreadsheetml.worksheet+xml">
        <DigestMethod Algorithm="http://www.w3.org/2001/04/xmlenc#sha256"/>
        <DigestValue>w2wjRx9W4GpwiAGEJZELUWMmHQric0WOFBe5kHLlOTo=</DigestValue>
      </Reference>
      <Reference URI="/xl/worksheets/sheet5.xml?ContentType=application/vnd.openxmlformats-officedocument.spreadsheetml.worksheet+xml">
        <DigestMethod Algorithm="http://www.w3.org/2001/04/xmlenc#sha256"/>
        <DigestValue>KUHzVajRfTcfjqXb3vEv+VcTqx+qUM6hldoxpoDCTE0=</DigestValue>
      </Reference>
      <Reference URI="/xl/worksheets/sheet6.xml?ContentType=application/vnd.openxmlformats-officedocument.spreadsheetml.worksheet+xml">
        <DigestMethod Algorithm="http://www.w3.org/2001/04/xmlenc#sha256"/>
        <DigestValue>/vdNr/Zudwh0Sy8LrBuAEtZcXCpPg8DTvo8OXfIEwKI=</DigestValue>
      </Reference>
      <Reference URI="/xl/worksheets/sheet7.xml?ContentType=application/vnd.openxmlformats-officedocument.spreadsheetml.worksheet+xml">
        <DigestMethod Algorithm="http://www.w3.org/2001/04/xmlenc#sha256"/>
        <DigestValue>n2CHTXY1kFpdjDhrro+Es92Ejv6CiE6XrNAIoNdl7sM=</DigestValue>
      </Reference>
      <Reference URI="/xl/worksheets/sheet8.xml?ContentType=application/vnd.openxmlformats-officedocument.spreadsheetml.worksheet+xml">
        <DigestMethod Algorithm="http://www.w3.org/2001/04/xmlenc#sha256"/>
        <DigestValue>WtwNc4ywL4Qax2D5biHFbCf/2zdX8qmU5wahzZYuKyQ=</DigestValue>
      </Reference>
      <Reference URI="/xl/worksheets/sheet9.xml?ContentType=application/vnd.openxmlformats-officedocument.spreadsheetml.worksheet+xml">
        <DigestMethod Algorithm="http://www.w3.org/2001/04/xmlenc#sha256"/>
        <DigestValue>yB+ml+EuKt51SLyNz6TC0Ggf+sEJnobMxlBNkNrHx4M=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2020-01-30T10:28:07Z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2020-01-30T10:28:07Z</xd:SigningTime>
          <xd:SigningCertificate>
            <xd:Cert>
              <xd:CertDigest>
                <DigestMethod Algorithm="http://www.w3.org/2001/04/xmlenc#sha256"/>
                <DigestValue>VQYYDZ0JoHTN0GJ2qq1DwPUkycbicwdZJzjQx2KJdR8=</DigestValue>
              </xd:CertDigest>
              <xd:IssuerSerial>
                <X509IssuerName>CN=NBG Class 2 INT Sub CA, DC=nbg, DC=ge</X509IssuerName>
                <X509SerialNumber>539005473035070780543050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Info</vt:lpstr>
      <vt:lpstr>1. key ratios</vt:lpstr>
      <vt:lpstr>2.RC</vt:lpstr>
      <vt:lpstr>3.PL</vt:lpstr>
      <vt:lpstr>4. Off-Balance</vt:lpstr>
      <vt:lpstr>5. RWA</vt:lpstr>
      <vt:lpstr>6. Administrators-shareholders</vt:lpstr>
      <vt:lpstr>7. LI1</vt:lpstr>
      <vt:lpstr>8. LI2</vt:lpstr>
      <vt:lpstr>9.Capital</vt:lpstr>
      <vt:lpstr>9.1. Capital Requirements</vt:lpstr>
      <vt:lpstr>10. CC2</vt:lpstr>
      <vt:lpstr>11. CRWA</vt:lpstr>
      <vt:lpstr>12. CRM</vt:lpstr>
      <vt:lpstr>13. CRME</vt:lpstr>
      <vt:lpstr>14. LCR</vt:lpstr>
      <vt:lpstr>15. CCR</vt:lpstr>
      <vt:lpstr>15.1 LR</vt:lpstr>
      <vt:lpstr>'15.1 LR'!Print_Area</vt:lpstr>
      <vt:lpstr>Info!Print_Area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 Benashvili</dc:creator>
  <cp:lastModifiedBy>Elene Amaglobeli</cp:lastModifiedBy>
  <cp:lastPrinted>2020-01-30T07:07:37Z</cp:lastPrinted>
  <dcterms:created xsi:type="dcterms:W3CDTF">2020-01-30T06:20:02Z</dcterms:created>
  <dcterms:modified xsi:type="dcterms:W3CDTF">2020-01-30T07:08:02Z</dcterms:modified>
</cp:coreProperties>
</file>