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FinanceDep\NBG\Monthly Reports\2019\03\Reports\Quarterly Reports for Marketing\"/>
    </mc:Choice>
  </mc:AlternateContent>
  <bookViews>
    <workbookView xWindow="0" yWindow="0" windowWidth="24000" windowHeight="9630" tabRatio="947"/>
  </bookViews>
  <sheets>
    <sheet name="Info" sheetId="1" r:id="rId1"/>
    <sheet name="1. key ratios" sheetId="2" r:id="rId2"/>
    <sheet name="2.RC" sheetId="3" r:id="rId3"/>
    <sheet name="3.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Capital" sheetId="10" r:id="rId10"/>
    <sheet name="9.1. Capital Requirements" sheetId="11" r:id="rId11"/>
    <sheet name="10. CC2" sheetId="12" r:id="rId12"/>
    <sheet name="11. CRWA" sheetId="13" r:id="rId13"/>
    <sheet name="12. CRM" sheetId="14" r:id="rId14"/>
    <sheet name="13. CRME" sheetId="15" r:id="rId15"/>
    <sheet name="14. LCR" sheetId="16" r:id="rId16"/>
    <sheet name="15. CCR" sheetId="17" r:id="rId17"/>
    <sheet name="15.1 LR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acctype">[2]Validation!$C$8:$C$15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all">[2]Validation!$E$8:$E$9</definedName>
    <definedName name="Cities">[2]Sheet1!$C$1:$C$83</definedName>
    <definedName name="convert">[2]Validation!$F$8:$F$10</definedName>
    <definedName name="Countries">[2]Countries!$A$3:$A$259</definedName>
    <definedName name="currencies">'[2]Currency Codes'!$A$3:$A$166</definedName>
    <definedName name="CurrentDate">#REF!</definedName>
    <definedName name="Date" hidden="1">'[1]Appl (2)'!$B$2:$B$7200</definedName>
    <definedName name="date1">'[1]Appl (2)'!$C$2:$C$7200</definedName>
    <definedName name="dependency">[2]Validation!$B$8:$B$11</definedName>
    <definedName name="fintype">[2]Validation!$C$8:$C$12</definedName>
    <definedName name="L_FORMULAS_GEO">[3]ListSheet!$W$2:$W$15</definedName>
    <definedName name="LDtype">[2]Validation!$A$8:$A$13</definedName>
    <definedName name="NDtype">[2]Validation!$A$3:$A$4</definedName>
    <definedName name="_xlnm.Print_Area" localSheetId="0">Info!$A$1:$C$24</definedName>
    <definedName name="Sheet">[4]Sheet2!$H$5:$H$31</definedName>
    <definedName name="sub">[2]Validation!$D$8:$D$9</definedName>
    <definedName name="საკრედიტო">[4]Sheet2!$B$6:$B$8</definedName>
    <definedName name="ფაილი">[4]Sheet2!$B$2:$B$3</definedName>
    <definedName name="ცვლილება_კორექტირება_რეგულაციაში">[4]Sheet2!$K$5:$K$9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C26" i="18"/>
  <c r="C18" i="18"/>
  <c r="C8" i="18"/>
  <c r="B1" i="18"/>
  <c r="N20" i="17"/>
  <c r="N19" i="17"/>
  <c r="E19" i="17"/>
  <c r="N18" i="17"/>
  <c r="E18" i="17"/>
  <c r="N17" i="17"/>
  <c r="E17" i="17"/>
  <c r="N16" i="17"/>
  <c r="E16" i="17"/>
  <c r="L14" i="17"/>
  <c r="J14" i="17"/>
  <c r="H14" i="17"/>
  <c r="F14" i="17"/>
  <c r="E15" i="17"/>
  <c r="E14" i="17" s="1"/>
  <c r="M14" i="17"/>
  <c r="K14" i="17"/>
  <c r="I14" i="17"/>
  <c r="G14" i="17"/>
  <c r="N13" i="17"/>
  <c r="N12" i="17"/>
  <c r="E12" i="17"/>
  <c r="N11" i="17"/>
  <c r="E11" i="17"/>
  <c r="N10" i="17"/>
  <c r="E10" i="17"/>
  <c r="N9" i="17"/>
  <c r="E9" i="17"/>
  <c r="L7" i="17"/>
  <c r="L21" i="17" s="1"/>
  <c r="J7" i="17"/>
  <c r="J21" i="17" s="1"/>
  <c r="H7" i="17"/>
  <c r="H21" i="17" s="1"/>
  <c r="F7" i="17"/>
  <c r="F21" i="17" s="1"/>
  <c r="E8" i="17"/>
  <c r="E7" i="17" s="1"/>
  <c r="M7" i="17"/>
  <c r="M21" i="17" s="1"/>
  <c r="K7" i="17"/>
  <c r="K21" i="17" s="1"/>
  <c r="I7" i="17"/>
  <c r="I21" i="17" s="1"/>
  <c r="G7" i="17"/>
  <c r="G21" i="17" s="1"/>
  <c r="B1" i="17"/>
  <c r="K21" i="16"/>
  <c r="J21" i="16"/>
  <c r="I21" i="16"/>
  <c r="H21" i="16"/>
  <c r="G21" i="16"/>
  <c r="F21" i="16"/>
  <c r="E21" i="16"/>
  <c r="D21" i="16"/>
  <c r="C21" i="16"/>
  <c r="J16" i="16"/>
  <c r="J24" i="16" s="1"/>
  <c r="I16" i="16"/>
  <c r="G16" i="16"/>
  <c r="F16" i="16"/>
  <c r="D16" i="16"/>
  <c r="C16" i="16"/>
  <c r="K23" i="16"/>
  <c r="J23" i="16"/>
  <c r="I23" i="16"/>
  <c r="H23" i="16"/>
  <c r="G23" i="16"/>
  <c r="F23" i="16"/>
  <c r="B1" i="16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F22" i="15"/>
  <c r="E22" i="15"/>
  <c r="D22" i="15"/>
  <c r="C22" i="15"/>
  <c r="B1" i="15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V7" i="14"/>
  <c r="V21" i="14" s="1"/>
  <c r="B1" i="14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S8" i="13"/>
  <c r="S22" i="13" s="1"/>
  <c r="B1" i="13"/>
  <c r="C39" i="12"/>
  <c r="C31" i="12"/>
  <c r="C13" i="12"/>
  <c r="C20" i="12"/>
  <c r="B1" i="12"/>
  <c r="D16" i="11"/>
  <c r="D11" i="11"/>
  <c r="C21" i="11"/>
  <c r="C19" i="11"/>
  <c r="B1" i="11"/>
  <c r="C47" i="10"/>
  <c r="C43" i="10"/>
  <c r="C52" i="10" s="1"/>
  <c r="C35" i="10"/>
  <c r="C31" i="10"/>
  <c r="C30" i="10" s="1"/>
  <c r="C41" i="10" s="1"/>
  <c r="C12" i="10"/>
  <c r="C6" i="10"/>
  <c r="C28" i="10" s="1"/>
  <c r="B1" i="10"/>
  <c r="B1" i="9"/>
  <c r="E21" i="8"/>
  <c r="C5" i="9" s="1"/>
  <c r="C8" i="9" s="1"/>
  <c r="C13" i="9" s="1"/>
  <c r="D21" i="8"/>
  <c r="C21" i="8"/>
  <c r="B1" i="8"/>
  <c r="B1" i="7"/>
  <c r="D6" i="6"/>
  <c r="D13" i="6" s="1"/>
  <c r="C6" i="6"/>
  <c r="C13" i="6" s="1"/>
  <c r="B1" i="6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B1" i="5"/>
  <c r="H66" i="4"/>
  <c r="E66" i="4"/>
  <c r="H64" i="4"/>
  <c r="E64" i="4"/>
  <c r="H60" i="4"/>
  <c r="E60" i="4"/>
  <c r="H59" i="4"/>
  <c r="E59" i="4"/>
  <c r="H58" i="4"/>
  <c r="E58" i="4"/>
  <c r="H52" i="4"/>
  <c r="E52" i="4"/>
  <c r="H51" i="4"/>
  <c r="E51" i="4"/>
  <c r="H50" i="4"/>
  <c r="E50" i="4"/>
  <c r="H49" i="4"/>
  <c r="E49" i="4"/>
  <c r="H48" i="4"/>
  <c r="E48" i="4"/>
  <c r="G53" i="4"/>
  <c r="F53" i="4"/>
  <c r="D53" i="4"/>
  <c r="E47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G34" i="4"/>
  <c r="G45" i="4" s="1"/>
  <c r="G54" i="4" s="1"/>
  <c r="F34" i="4"/>
  <c r="F45" i="4" s="1"/>
  <c r="D34" i="4"/>
  <c r="D45" i="4" s="1"/>
  <c r="C34" i="4"/>
  <c r="C45" i="4" s="1"/>
  <c r="H29" i="4"/>
  <c r="E29" i="4"/>
  <c r="H28" i="4"/>
  <c r="E28" i="4"/>
  <c r="H27" i="4"/>
  <c r="E27" i="4"/>
  <c r="H26" i="4"/>
  <c r="E26" i="4"/>
  <c r="H25" i="4"/>
  <c r="E25" i="4"/>
  <c r="G30" i="4"/>
  <c r="F30" i="4"/>
  <c r="H30" i="4" s="1"/>
  <c r="D30" i="4"/>
  <c r="E24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G9" i="4"/>
  <c r="F9" i="4"/>
  <c r="H9" i="4" s="1"/>
  <c r="D9" i="4"/>
  <c r="C9" i="4"/>
  <c r="E9" i="4" s="1"/>
  <c r="G22" i="4"/>
  <c r="G31" i="4" s="1"/>
  <c r="G56" i="4" s="1"/>
  <c r="G63" i="4" s="1"/>
  <c r="G65" i="4" s="1"/>
  <c r="G67" i="4" s="1"/>
  <c r="H8" i="4"/>
  <c r="E8" i="4"/>
  <c r="D22" i="4"/>
  <c r="D31" i="4" s="1"/>
  <c r="C22" i="4"/>
  <c r="B1" i="4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G31" i="3"/>
  <c r="G41" i="3" s="1"/>
  <c r="F31" i="3"/>
  <c r="D31" i="3"/>
  <c r="D41" i="3" s="1"/>
  <c r="C31" i="3"/>
  <c r="H19" i="3"/>
  <c r="E19" i="3"/>
  <c r="H18" i="3"/>
  <c r="E18" i="3"/>
  <c r="H17" i="3"/>
  <c r="E17" i="3"/>
  <c r="H16" i="3"/>
  <c r="E16" i="3"/>
  <c r="H15" i="3"/>
  <c r="E15" i="3"/>
  <c r="H13" i="3"/>
  <c r="E13" i="3"/>
  <c r="G14" i="3"/>
  <c r="F14" i="3"/>
  <c r="H14" i="3" s="1"/>
  <c r="D14" i="3"/>
  <c r="E12" i="3"/>
  <c r="H11" i="3"/>
  <c r="E11" i="3"/>
  <c r="H10" i="3"/>
  <c r="E10" i="3"/>
  <c r="H9" i="3"/>
  <c r="E9" i="3"/>
  <c r="H8" i="3"/>
  <c r="E8" i="3"/>
  <c r="G20" i="3"/>
  <c r="F20" i="3"/>
  <c r="H20" i="3" s="1"/>
  <c r="D20" i="3"/>
  <c r="B1" i="3"/>
  <c r="B17" i="2"/>
  <c r="B15" i="2"/>
  <c r="B1" i="2"/>
  <c r="C41" i="3" l="1"/>
  <c r="E41" i="3" s="1"/>
  <c r="E31" i="3"/>
  <c r="H45" i="4"/>
  <c r="F54" i="4"/>
  <c r="H54" i="4" s="1"/>
  <c r="E22" i="4"/>
  <c r="H53" i="4"/>
  <c r="F41" i="3"/>
  <c r="H41" i="3" s="1"/>
  <c r="H31" i="3"/>
  <c r="E45" i="4"/>
  <c r="D54" i="4"/>
  <c r="D56" i="4" s="1"/>
  <c r="D63" i="4" s="1"/>
  <c r="D65" i="4" s="1"/>
  <c r="D67" i="4" s="1"/>
  <c r="E7" i="3"/>
  <c r="C14" i="3"/>
  <c r="E14" i="3" s="1"/>
  <c r="E22" i="3"/>
  <c r="C30" i="4"/>
  <c r="E30" i="4" s="1"/>
  <c r="C53" i="4"/>
  <c r="E53" i="4" s="1"/>
  <c r="F61" i="4"/>
  <c r="H61" i="4" s="1"/>
  <c r="E16" i="16"/>
  <c r="G24" i="16"/>
  <c r="H12" i="3"/>
  <c r="F22" i="4"/>
  <c r="H24" i="4"/>
  <c r="H34" i="4"/>
  <c r="H47" i="4"/>
  <c r="D19" i="11"/>
  <c r="D12" i="11"/>
  <c r="D17" i="11"/>
  <c r="I25" i="16"/>
  <c r="E34" i="4"/>
  <c r="C61" i="4"/>
  <c r="E61" i="4" s="1"/>
  <c r="H16" i="5"/>
  <c r="D8" i="11"/>
  <c r="D13" i="11"/>
  <c r="F25" i="16"/>
  <c r="J25" i="16"/>
  <c r="K16" i="16"/>
  <c r="K24" i="16" s="1"/>
  <c r="I24" i="16"/>
  <c r="H7" i="3"/>
  <c r="H22" i="3"/>
  <c r="D21" i="11"/>
  <c r="D15" i="11"/>
  <c r="G25" i="16"/>
  <c r="K25" i="16"/>
  <c r="H16" i="16"/>
  <c r="H24" i="16" s="1"/>
  <c r="H25" i="16" s="1"/>
  <c r="F24" i="16"/>
  <c r="E21" i="17"/>
  <c r="C36" i="18"/>
  <c r="C38" i="18" s="1"/>
  <c r="C21" i="14"/>
  <c r="N8" i="17"/>
  <c r="N7" i="17" s="1"/>
  <c r="N15" i="17"/>
  <c r="N14" i="17" s="1"/>
  <c r="N21" i="17" s="1"/>
  <c r="C20" i="11"/>
  <c r="C22" i="13"/>
  <c r="D7" i="11"/>
  <c r="D9" i="11"/>
  <c r="G22" i="15"/>
  <c r="H22" i="15" s="1"/>
  <c r="C7" i="17"/>
  <c r="C14" i="17"/>
  <c r="C21" i="17" s="1"/>
  <c r="D20" i="11" l="1"/>
  <c r="B16" i="2"/>
  <c r="C54" i="4"/>
  <c r="E54" i="4" s="1"/>
  <c r="H22" i="4"/>
  <c r="F31" i="4"/>
  <c r="C20" i="3"/>
  <c r="E20" i="3" s="1"/>
  <c r="C31" i="4"/>
  <c r="C56" i="4" l="1"/>
  <c r="E31" i="4"/>
  <c r="F56" i="4"/>
  <c r="H31" i="4"/>
  <c r="F63" i="4" l="1"/>
  <c r="H56" i="4"/>
  <c r="C63" i="4"/>
  <c r="E56" i="4"/>
  <c r="C65" i="4" l="1"/>
  <c r="E63" i="4"/>
  <c r="H63" i="4"/>
  <c r="F65" i="4"/>
  <c r="H65" i="4" l="1"/>
  <c r="F67" i="4"/>
  <c r="H67" i="4" s="1"/>
  <c r="C67" i="4"/>
  <c r="E67" i="4" s="1"/>
  <c r="E65" i="4"/>
</calcChain>
</file>

<file path=xl/sharedStrings.xml><?xml version="1.0" encoding="utf-8"?>
<sst xmlns="http://schemas.openxmlformats.org/spreadsheetml/2006/main" count="716" uniqueCount="503">
  <si>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</si>
  <si>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</si>
  <si>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</si>
  <si>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</si>
  <si>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</si>
  <si>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</si>
  <si>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</si>
  <si>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</si>
  <si>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</si>
  <si>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</si>
  <si>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</si>
  <si>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</si>
  <si>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</si>
  <si>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</si>
  <si>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</si>
  <si>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</si>
  <si>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</si>
  <si>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</si>
  <si>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</si>
  <si>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</si>
  <si>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</si>
  <si>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</si>
  <si>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</si>
  <si>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</si>
  <si>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</si>
  <si>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</si>
  <si>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</si>
  <si>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</si>
  <si>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</si>
  <si>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Leverage Ratio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</si>
  <si>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</si>
  <si>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</si>
  <si>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</si>
  <si>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</si>
  <si>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</si>
  <si>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</si>
  <si>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</si>
  <si>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</si>
  <si>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</si>
  <si>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</si>
  <si>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</si>
  <si>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</si>
  <si>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</si>
  <si>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</si>
  <si>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</si>
  <si>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</si>
  <si>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</si>
  <si>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</si>
  <si>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</si>
  <si>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</si>
  <si>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</si>
  <si>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</si>
  <si>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</si>
  <si>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</si>
  <si>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</si>
  <si>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</si>
  <si>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</si>
  <si>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</si>
  <si>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</si>
  <si>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</si>
  <si>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</si>
  <si>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</si>
  <si>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</si>
  <si>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</si>
  <si>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</si>
  <si>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</si>
  <si>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</si>
  <si>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</si>
  <si>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</si>
  <si>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</si>
  <si>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</si>
  <si>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</si>
  <si>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</si>
  <si>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</si>
  <si>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</si>
  <si>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</si>
  <si>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</si>
  <si>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</si>
  <si>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</si>
  <si>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</si>
  <si>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</si>
  <si>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</si>
  <si>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</si>
  <si>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</si>
  <si>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</si>
  <si>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</si>
  <si>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</si>
  <si>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</si>
  <si>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</si>
  <si>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</si>
  <si>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</si>
  <si>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</si>
  <si>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</si>
  <si>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</si>
  <si>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</si>
  <si>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</si>
  <si>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</si>
  <si>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</si>
  <si>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</si>
  <si>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</si>
  <si>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</si>
  <si>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</si>
  <si>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</si>
  <si>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</si>
  <si>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</si>
  <si>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</si>
  <si>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</si>
  <si>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</si>
  <si>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</si>
  <si>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</si>
  <si>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</si>
  <si>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</si>
  <si>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</si>
  <si>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</si>
  <si>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</si>
  <si>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</si>
  <si>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</si>
  <si>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</si>
  <si>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</si>
  <si>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</si>
  <si>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</si>
  <si>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</si>
  <si>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</si>
  <si>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</si>
  <si>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</si>
  <si>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</si>
  <si>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</si>
  <si>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</si>
  <si>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</si>
  <si>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</si>
  <si>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</si>
  <si>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</si>
  <si>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</si>
  <si>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</si>
  <si>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</si>
  <si>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</si>
  <si>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</si>
  <si>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</si>
  <si>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</si>
  <si>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</si>
  <si>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</si>
  <si>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</si>
  <si>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</si>
  <si>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</si>
  <si>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</si>
  <si>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</si>
  <si>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</si>
  <si>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</si>
  <si>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</si>
  <si>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</si>
  <si>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</si>
  <si>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</si>
  <si>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</si>
  <si>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</si>
  <si>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</si>
  <si>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</si>
  <si>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</si>
  <si>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</si>
  <si>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</si>
  <si>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</si>
  <si>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</si>
  <si>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</si>
  <si>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</si>
  <si>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</si>
  <si>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</si>
  <si>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</si>
  <si>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</si>
  <si>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</si>
  <si>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</si>
  <si>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</si>
  <si>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</si>
  <si>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</si>
  <si>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</si>
  <si>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</si>
  <si>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</si>
  <si>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</si>
  <si>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</si>
  <si>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</si>
  <si>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</si>
  <si>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</si>
  <si>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</si>
  <si>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</si>
  <si>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</si>
  <si>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</si>
  <si>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</si>
  <si>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</si>
  <si>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</si>
  <si>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</si>
  <si>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</si>
  <si>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</si>
  <si>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</si>
  <si>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</si>
  <si>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</si>
  <si>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</si>
  <si>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</si>
  <si>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</si>
  <si>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</si>
  <si>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</si>
  <si>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</si>
  <si>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</si>
  <si>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</si>
  <si>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</si>
  <si>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</si>
  <si>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</si>
  <si>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</si>
  <si>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</si>
  <si>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</si>
  <si>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</si>
  <si>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</si>
  <si>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</si>
  <si>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</si>
  <si>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</si>
  <si>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</si>
  <si>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</si>
  <si>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</si>
  <si>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</si>
  <si>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</si>
  <si>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</si>
  <si>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</si>
  <si>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</si>
  <si>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</si>
  <si>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</si>
  <si>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</si>
  <si>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</si>
  <si>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</si>
  <si>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</si>
  <si>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</si>
  <si>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</si>
  <si>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</si>
  <si>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</si>
  <si>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</si>
  <si>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</si>
  <si>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</si>
  <si>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Table 6</t>
  </si>
  <si>
    <t>Information about supervisory board, directorate, beneficiary owners and shareholders</t>
  </si>
  <si>
    <t>Members of Supervisory Board</t>
  </si>
  <si>
    <t>H.H. Sheikh Nahayan Mabarak Al Nahayan (Chairman)</t>
  </si>
  <si>
    <t>H.E Sheikh Saif Mohammed Bin Buti Al Hamed (Deputy)</t>
  </si>
  <si>
    <t>Semi Edvard Adam Khalil (Member)</t>
  </si>
  <si>
    <t>Seiti Devdariani (Member)</t>
  </si>
  <si>
    <t>Geert Roelof De Korte (Member)</t>
  </si>
  <si>
    <t>Adel Safwat Guirguis Rupaeil (Advisor)</t>
  </si>
  <si>
    <t>Members of Board of Directors</t>
  </si>
  <si>
    <t>Thea Lortkipanidze (Chief Executive Officer)</t>
  </si>
  <si>
    <t>Sophia Jugeli (Chief Financial Officer)</t>
  </si>
  <si>
    <t>Teimuraz Abuladze (Chief Risks Officer)</t>
  </si>
  <si>
    <t>Vakhtang Khutsishvili (Chief Operating Officer)</t>
  </si>
  <si>
    <t>Zurab Azarashvili (Chief Commercial Officer)</t>
  </si>
  <si>
    <t xml:space="preserve">List of Shareholders owning 1% and more of issued capital, indicating Shares </t>
  </si>
  <si>
    <t>H.H. Sheikh Hamdan Bin Zayed Al Nehayan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</si>
  <si>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</si>
  <si>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</si>
  <si>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</si>
  <si>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</si>
  <si>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</si>
  <si>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</si>
  <si>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</si>
  <si>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</si>
  <si>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</si>
  <si>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</si>
  <si>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</si>
  <si>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</si>
  <si>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</si>
  <si>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</si>
  <si>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</si>
  <si>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</si>
  <si>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</si>
  <si>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</si>
  <si>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</si>
  <si>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</si>
  <si>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</si>
  <si>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</si>
  <si>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</si>
  <si>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</si>
  <si>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</si>
  <si>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</si>
  <si>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</si>
  <si>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</si>
  <si>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</si>
  <si>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</si>
  <si>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</si>
  <si>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</si>
  <si>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</si>
  <si>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</si>
  <si>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</si>
  <si>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</si>
  <si>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</si>
  <si>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</si>
  <si>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</si>
  <si>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</si>
  <si>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</si>
  <si>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</si>
  <si>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</si>
  <si>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</si>
  <si>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</si>
  <si>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</si>
  <si>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</si>
  <si>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</si>
  <si>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</si>
  <si>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</si>
  <si>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</si>
  <si>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</si>
  <si>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</si>
  <si>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</si>
  <si>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</si>
  <si>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</si>
  <si>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</si>
  <si>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</si>
  <si>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</si>
  <si>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</si>
  <si>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</si>
  <si>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</si>
  <si>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</si>
  <si>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</si>
  <si>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</si>
  <si>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</si>
  <si>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</si>
  <si>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</si>
  <si>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</si>
  <si>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</si>
  <si>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</si>
  <si>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</si>
  <si>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</si>
  <si>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</si>
  <si>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</si>
  <si>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</si>
  <si>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</si>
  <si>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</si>
  <si>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</si>
  <si>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</si>
  <si>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</si>
  <si>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</si>
  <si>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</si>
  <si>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</si>
  <si>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</si>
  <si>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</si>
  <si>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</si>
  <si>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</si>
  <si>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</si>
  <si>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</si>
  <si>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</si>
  <si>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</t>
  </si>
  <si>
    <t>CET1 Pillar 2 Requirement</t>
  </si>
  <si>
    <t>Tier 1 Pillar2 Requirement</t>
  </si>
  <si>
    <t>Regulatory capital Pillar 2 Requirement</t>
  </si>
  <si>
    <t>Total Requirements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</si>
  <si>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</si>
  <si>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</si>
  <si>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</si>
  <si>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</si>
  <si>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</si>
  <si>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</si>
  <si>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Of which intangible assets</t>
  </si>
  <si>
    <t>table 9 (Capital), N10</t>
  </si>
  <si>
    <t>Of which tier II capital qualifying instruments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</si>
  <si>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</si>
  <si>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</si>
  <si>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</si>
  <si>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</si>
  <si>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</si>
  <si>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</si>
  <si>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</si>
  <si>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</si>
  <si>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</si>
  <si>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</si>
  <si>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</si>
  <si>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</si>
  <si>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</si>
  <si>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</si>
  <si>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</si>
  <si>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</si>
  <si>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</si>
  <si>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</si>
  <si>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</si>
  <si>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</si>
  <si>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</si>
  <si>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</si>
  <si>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</si>
  <si>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</si>
  <si>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</si>
  <si>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</si>
  <si>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</si>
  <si>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</si>
  <si>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</si>
  <si>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</si>
  <si>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</si>
  <si>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</si>
  <si>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</si>
  <si>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</si>
  <si>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</si>
  <si>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</si>
  <si>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</si>
  <si>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</si>
  <si>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</si>
  <si>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</si>
  <si>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</si>
  <si>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</si>
  <si>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</si>
  <si>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</si>
  <si>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</si>
  <si>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</si>
  <si>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</si>
  <si>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</si>
  <si>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</si>
  <si>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</si>
  <si>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</si>
  <si>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</si>
  <si>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</si>
  <si>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</si>
  <si>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</si>
  <si>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</si>
  <si>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</si>
  <si>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</si>
  <si>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</si>
  <si>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</si>
  <si>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</si>
  <si>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</si>
  <si>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</si>
  <si>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</si>
  <si>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</si>
  <si>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</si>
  <si>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</si>
  <si>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</si>
  <si>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</si>
  <si>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</si>
  <si>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</si>
  <si>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</si>
  <si>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</si>
  <si>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</si>
  <si>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</si>
  <si>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</si>
  <si>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</si>
  <si>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</si>
  <si>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</si>
  <si>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</si>
  <si>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</si>
  <si>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</si>
  <si>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</si>
  <si>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</si>
  <si>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</si>
  <si>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</si>
  <si>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</si>
  <si>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</si>
  <si>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</si>
  <si>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</si>
  <si>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</si>
  <si>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</si>
  <si>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</si>
  <si>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</si>
  <si>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</si>
  <si>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</si>
  <si>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</si>
  <si>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</si>
  <si>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</si>
  <si>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</si>
  <si>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</si>
  <si>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</si>
  <si>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</si>
  <si>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</si>
  <si>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Table 15.1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</si>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</sst>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name val="Geo_Arial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6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5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0" fillId="0" borderId="0" xfId="0" applyAlignment="1"/>
    <xf numFmtId="49" fontId="1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left" vertical="center" wrapText="1" inden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164" fontId="16" fillId="3" borderId="0" xfId="6" applyBorder="1"/>
    <xf numFmtId="164" fontId="16" fillId="3" borderId="9" xfId="6" applyBorder="1"/>
    <xf numFmtId="0" fontId="3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6" fillId="3" borderId="0" xfId="6" applyBorder="1" applyProtection="1"/>
    <xf numFmtId="164" fontId="16" fillId="3" borderId="9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10" xfId="0" applyFont="1" applyBorder="1" applyAlignment="1">
      <alignment horizontal="right"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0" fontId="16" fillId="3" borderId="0" xfId="2" applyNumberFormat="1" applyFont="1" applyFill="1" applyBorder="1" applyProtection="1"/>
    <xf numFmtId="10" fontId="16" fillId="3" borderId="9" xfId="2" applyNumberFormat="1" applyFont="1" applyFill="1" applyBorder="1" applyProtection="1"/>
    <xf numFmtId="0" fontId="7" fillId="4" borderId="10" xfId="0" applyFont="1" applyFill="1" applyBorder="1" applyAlignment="1">
      <alignment horizontal="right"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8" fillId="4" borderId="1" xfId="2" applyNumberFormat="1" applyFont="1" applyFill="1" applyBorder="1" applyAlignment="1" applyProtection="1">
      <alignment vertical="center"/>
    </xf>
    <xf numFmtId="10" fontId="18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vertical="center"/>
    </xf>
    <xf numFmtId="165" fontId="18" fillId="4" borderId="11" xfId="0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5" applyFont="1" applyFill="1" applyBorder="1" applyProtection="1"/>
    <xf numFmtId="0" fontId="19" fillId="0" borderId="0" xfId="0" applyFont="1"/>
    <xf numFmtId="0" fontId="20" fillId="0" borderId="0" xfId="0" applyFont="1"/>
    <xf numFmtId="0" fontId="3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10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20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15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15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indent="1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5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 indent="2"/>
    </xf>
    <xf numFmtId="0" fontId="26" fillId="0" borderId="0" xfId="0" applyFont="1"/>
    <xf numFmtId="0" fontId="15" fillId="0" borderId="1" xfId="0" applyFont="1" applyFill="1" applyBorder="1" applyAlignment="1"/>
    <xf numFmtId="43" fontId="26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6" fillId="0" borderId="0" xfId="0" applyNumberFormat="1" applyFont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7" fillId="0" borderId="1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6" fillId="0" borderId="0" xfId="0" applyFont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20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15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6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5" borderId="1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14" fontId="3" fillId="2" borderId="1" xfId="8" quotePrefix="1" applyNumberFormat="1" applyFont="1" applyFill="1" applyBorder="1" applyAlignment="1" applyProtection="1">
      <alignment horizontal="left"/>
      <protection locked="0"/>
    </xf>
    <xf numFmtId="0" fontId="29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3" fontId="30" fillId="5" borderId="14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7" fillId="0" borderId="10" xfId="0" applyFont="1" applyBorder="1" applyAlignment="1">
      <alignment vertical="center"/>
    </xf>
    <xf numFmtId="0" fontId="32" fillId="0" borderId="19" xfId="0" applyFont="1" applyBorder="1" applyAlignment="1">
      <alignment wrapText="1"/>
    </xf>
    <xf numFmtId="0" fontId="2" fillId="0" borderId="27" xfId="0" applyFont="1" applyBorder="1" applyAlignment="1"/>
    <xf numFmtId="0" fontId="7" fillId="0" borderId="19" xfId="0" applyFont="1" applyBorder="1" applyAlignment="1">
      <alignment wrapText="1"/>
    </xf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9" fontId="2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9" fontId="2" fillId="0" borderId="29" xfId="0" applyNumberFormat="1" applyFont="1" applyBorder="1" applyAlignment="1"/>
    <xf numFmtId="0" fontId="7" fillId="0" borderId="12" xfId="0" applyFont="1" applyBorder="1"/>
    <xf numFmtId="0" fontId="32" fillId="0" borderId="30" xfId="0" applyFont="1" applyBorder="1" applyAlignment="1">
      <alignment wrapText="1"/>
    </xf>
    <xf numFmtId="0" fontId="2" fillId="0" borderId="31" xfId="0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10" xfId="0" applyBorder="1"/>
    <xf numFmtId="0" fontId="0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165" fontId="19" fillId="0" borderId="1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9" fillId="0" borderId="1" xfId="0" applyFont="1" applyFill="1" applyBorder="1" applyAlignment="1">
      <alignment horizontal="left" indent="1"/>
    </xf>
    <xf numFmtId="165" fontId="2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1" applyNumberFormat="1" applyFont="1"/>
    <xf numFmtId="0" fontId="22" fillId="0" borderId="1" xfId="0" applyFont="1" applyFill="1" applyBorder="1" applyAlignment="1">
      <alignment horizontal="left" indent="1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165" fontId="28" fillId="5" borderId="13" xfId="0" applyNumberFormat="1" applyFont="1" applyFill="1" applyBorder="1" applyAlignment="1">
      <alignment horizontal="left" vertical="center" wrapText="1"/>
    </xf>
    <xf numFmtId="165" fontId="28" fillId="5" borderId="13" xfId="0" applyNumberFormat="1" applyFont="1" applyFill="1" applyBorder="1" applyAlignment="1">
      <alignment horizontal="center" vertical="center"/>
    </xf>
    <xf numFmtId="165" fontId="28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3" fillId="0" borderId="0" xfId="5" applyFont="1" applyFill="1" applyBorder="1" applyAlignment="1" applyProtection="1"/>
    <xf numFmtId="0" fontId="28" fillId="0" borderId="5" xfId="0" applyFont="1" applyBorder="1" applyAlignment="1">
      <alignment horizontal="left"/>
    </xf>
    <xf numFmtId="0" fontId="23" fillId="0" borderId="0" xfId="5" applyFont="1" applyFill="1" applyBorder="1" applyAlignment="1" applyProtection="1">
      <alignment horizontal="right"/>
    </xf>
    <xf numFmtId="0" fontId="19" fillId="0" borderId="6" xfId="0" applyFont="1" applyBorder="1" applyAlignment="1">
      <alignment horizontal="center" vertical="center"/>
    </xf>
    <xf numFmtId="0" fontId="28" fillId="5" borderId="32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/>
    <xf numFmtId="165" fontId="0" fillId="0" borderId="11" xfId="0" applyNumberFormat="1" applyBorder="1" applyAlignment="1"/>
    <xf numFmtId="165" fontId="0" fillId="0" borderId="0" xfId="0" applyNumberFormat="1" applyAlignment="1"/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8" fillId="5" borderId="1" xfId="0" applyFont="1" applyFill="1" applyBorder="1" applyAlignment="1">
      <alignment wrapText="1"/>
    </xf>
    <xf numFmtId="165" fontId="0" fillId="5" borderId="11" xfId="0" applyNumberForma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165" fontId="0" fillId="0" borderId="11" xfId="0" applyNumberFormat="1" applyFill="1" applyBorder="1" applyAlignment="1"/>
    <xf numFmtId="0" fontId="19" fillId="0" borderId="1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8" fillId="5" borderId="13" xfId="0" applyFont="1" applyFill="1" applyBorder="1" applyAlignment="1">
      <alignment wrapText="1"/>
    </xf>
    <xf numFmtId="165" fontId="0" fillId="5" borderId="14" xfId="0" applyNumberForma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19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15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10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165" fontId="3" fillId="5" borderId="11" xfId="10" applyNumberFormat="1" applyFont="1" applyFill="1" applyBorder="1" applyAlignment="1" applyProtection="1">
      <alignment vertical="top"/>
    </xf>
    <xf numFmtId="0" fontId="3" fillId="2" borderId="25" xfId="11" applyFont="1" applyFill="1" applyBorder="1" applyAlignment="1" applyProtection="1">
      <alignment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15" fillId="5" borderId="1" xfId="10" applyNumberFormat="1" applyFont="1" applyFill="1" applyBorder="1" applyAlignment="1" applyProtection="1">
      <alignment horizontal="left" vertical="top" wrapText="1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15" fillId="2" borderId="1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15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15" fillId="5" borderId="13" xfId="11" applyFont="1" applyFill="1" applyBorder="1" applyAlignment="1" applyProtection="1">
      <alignment vertical="center" wrapText="1"/>
      <protection locked="0"/>
    </xf>
    <xf numFmtId="165" fontId="3" fillId="5" borderId="14" xfId="10" applyNumberFormat="1" applyFont="1" applyFill="1" applyBorder="1" applyAlignment="1" applyProtection="1">
      <alignment vertical="top" wrapText="1"/>
    </xf>
    <xf numFmtId="0" fontId="14" fillId="0" borderId="0" xfId="12" applyFont="1" applyFill="1" applyAlignment="1" applyProtection="1">
      <alignment horizontal="left" vertical="center"/>
      <protection locked="0"/>
    </xf>
    <xf numFmtId="0" fontId="14" fillId="5" borderId="34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left" vertical="center" wrapText="1"/>
    </xf>
    <xf numFmtId="166" fontId="2" fillId="0" borderId="11" xfId="1" applyNumberFormat="1" applyFont="1" applyFill="1" applyBorder="1" applyAlignment="1">
      <alignment horizontal="right" vertical="center" wrapText="1"/>
    </xf>
    <xf numFmtId="166" fontId="14" fillId="5" borderId="11" xfId="1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9" fontId="14" fillId="5" borderId="1" xfId="2" applyFont="1" applyFill="1" applyBorder="1" applyAlignment="1">
      <alignment horizontal="left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166" fontId="14" fillId="5" borderId="11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left" vertical="center" wrapText="1"/>
    </xf>
    <xf numFmtId="49" fontId="33" fillId="0" borderId="12" xfId="13" applyNumberFormat="1" applyFont="1" applyFill="1" applyBorder="1" applyAlignment="1" applyProtection="1">
      <alignment horizontal="left" vertical="center"/>
      <protection locked="0"/>
    </xf>
    <xf numFmtId="0" fontId="34" fillId="0" borderId="13" xfId="9" applyFont="1" applyFill="1" applyBorder="1" applyAlignment="1" applyProtection="1">
      <alignment horizontal="left" vertical="center" wrapText="1"/>
      <protection locked="0"/>
    </xf>
    <xf numFmtId="10" fontId="34" fillId="0" borderId="13" xfId="2" applyNumberFormat="1" applyFont="1" applyFill="1" applyBorder="1" applyAlignment="1" applyProtection="1">
      <alignment horizontal="left" vertical="center"/>
    </xf>
    <xf numFmtId="166" fontId="2" fillId="0" borderId="14" xfId="1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38" xfId="0" applyFont="1" applyBorder="1" applyAlignment="1">
      <alignment wrapText="1"/>
    </xf>
    <xf numFmtId="165" fontId="19" fillId="0" borderId="39" xfId="0" applyNumberFormat="1" applyFont="1" applyBorder="1" applyAlignment="1">
      <alignment vertical="center"/>
    </xf>
    <xf numFmtId="167" fontId="19" fillId="0" borderId="40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19" fillId="0" borderId="41" xfId="0" applyFont="1" applyBorder="1" applyAlignment="1">
      <alignment wrapText="1"/>
    </xf>
    <xf numFmtId="165" fontId="19" fillId="0" borderId="33" xfId="0" applyNumberFormat="1" applyFont="1" applyBorder="1" applyAlignment="1">
      <alignment vertical="center"/>
    </xf>
    <xf numFmtId="167" fontId="19" fillId="0" borderId="42" xfId="0" applyNumberFormat="1" applyFont="1" applyBorder="1" applyAlignment="1">
      <alignment horizontal="center"/>
    </xf>
    <xf numFmtId="0" fontId="19" fillId="0" borderId="41" xfId="0" applyFont="1" applyBorder="1" applyAlignment="1">
      <alignment horizontal="left" wrapText="1" indent="1"/>
    </xf>
    <xf numFmtId="165" fontId="22" fillId="0" borderId="33" xfId="0" applyNumberFormat="1" applyFont="1" applyBorder="1" applyAlignment="1">
      <alignment vertical="center"/>
    </xf>
    <xf numFmtId="167" fontId="35" fillId="0" borderId="0" xfId="0" applyNumberFormat="1" applyFont="1" applyBorder="1" applyAlignment="1">
      <alignment horizontal="center"/>
    </xf>
    <xf numFmtId="0" fontId="22" fillId="0" borderId="41" xfId="0" applyFont="1" applyBorder="1" applyAlignment="1">
      <alignment horizontal="left" wrapText="1" indent="1"/>
    </xf>
    <xf numFmtId="165" fontId="19" fillId="5" borderId="33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wrapText="1"/>
    </xf>
    <xf numFmtId="0" fontId="22" fillId="0" borderId="41" xfId="0" applyFont="1" applyBorder="1" applyAlignment="1">
      <alignment horizontal="right" wrapText="1"/>
    </xf>
    <xf numFmtId="167" fontId="21" fillId="6" borderId="42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wrapText="1"/>
    </xf>
    <xf numFmtId="165" fontId="19" fillId="0" borderId="44" xfId="0" applyNumberFormat="1" applyFont="1" applyBorder="1" applyAlignment="1">
      <alignment vertical="center"/>
    </xf>
    <xf numFmtId="167" fontId="19" fillId="0" borderId="45" xfId="0" applyNumberFormat="1" applyFont="1" applyBorder="1" applyAlignment="1">
      <alignment horizontal="center"/>
    </xf>
    <xf numFmtId="0" fontId="28" fillId="5" borderId="46" xfId="0" applyFont="1" applyFill="1" applyBorder="1" applyAlignment="1">
      <alignment wrapText="1"/>
    </xf>
    <xf numFmtId="165" fontId="28" fillId="5" borderId="47" xfId="0" applyNumberFormat="1" applyFont="1" applyFill="1" applyBorder="1" applyAlignment="1">
      <alignment vertical="center"/>
    </xf>
    <xf numFmtId="167" fontId="28" fillId="5" borderId="48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65" fontId="19" fillId="0" borderId="49" xfId="0" applyNumberFormat="1" applyFont="1" applyBorder="1" applyAlignment="1">
      <alignment vertical="center"/>
    </xf>
    <xf numFmtId="167" fontId="19" fillId="0" borderId="50" xfId="0" applyNumberFormat="1" applyFont="1" applyBorder="1" applyAlignment="1">
      <alignment horizontal="center"/>
    </xf>
    <xf numFmtId="0" fontId="22" fillId="0" borderId="43" xfId="0" applyFont="1" applyBorder="1" applyAlignment="1">
      <alignment horizontal="right" wrapText="1"/>
    </xf>
    <xf numFmtId="0" fontId="19" fillId="0" borderId="12" xfId="0" applyFont="1" applyBorder="1" applyAlignment="1">
      <alignment horizontal="center"/>
    </xf>
    <xf numFmtId="0" fontId="28" fillId="5" borderId="51" xfId="0" applyFont="1" applyFill="1" applyBorder="1" applyAlignment="1">
      <alignment wrapText="1"/>
    </xf>
    <xf numFmtId="165" fontId="28" fillId="5" borderId="52" xfId="0" applyNumberFormat="1" applyFont="1" applyFill="1" applyBorder="1" applyAlignment="1">
      <alignment vertical="center"/>
    </xf>
    <xf numFmtId="167" fontId="28" fillId="5" borderId="5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wrapText="1"/>
    </xf>
    <xf numFmtId="0" fontId="2" fillId="0" borderId="54" xfId="0" applyFont="1" applyBorder="1"/>
    <xf numFmtId="0" fontId="2" fillId="0" borderId="55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/>
    <xf numFmtId="0" fontId="19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3" fillId="2" borderId="1" xfId="5" applyFont="1" applyFill="1" applyBorder="1" applyAlignment="1">
      <alignment horizontal="left" vertical="center" wrapText="1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6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5" fillId="2" borderId="13" xfId="14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37" fillId="0" borderId="0" xfId="0" applyFont="1"/>
    <xf numFmtId="0" fontId="19" fillId="0" borderId="6" xfId="0" applyFont="1" applyBorder="1"/>
    <xf numFmtId="0" fontId="19" fillId="0" borderId="8" xfId="0" applyFont="1" applyBorder="1"/>
    <xf numFmtId="0" fontId="19" fillId="0" borderId="11" xfId="0" applyFont="1" applyBorder="1" applyAlignment="1">
      <alignment horizontal="center" vertical="center"/>
    </xf>
    <xf numFmtId="166" fontId="3" fillId="2" borderId="10" xfId="15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3" fillId="2" borderId="10" xfId="13" applyFont="1" applyFill="1" applyBorder="1" applyAlignment="1" applyProtection="1">
      <alignment horizontal="right" vertical="center"/>
      <protection locked="0"/>
    </xf>
    <xf numFmtId="166" fontId="19" fillId="0" borderId="10" xfId="1" applyNumberFormat="1" applyFont="1" applyBorder="1" applyAlignment="1"/>
    <xf numFmtId="166" fontId="19" fillId="0" borderId="1" xfId="1" applyNumberFormat="1" applyFont="1" applyBorder="1" applyAlignment="1"/>
    <xf numFmtId="166" fontId="19" fillId="0" borderId="11" xfId="1" applyNumberFormat="1" applyFont="1" applyBorder="1" applyAlignment="1"/>
    <xf numFmtId="166" fontId="19" fillId="0" borderId="27" xfId="1" applyNumberFormat="1" applyFont="1" applyBorder="1" applyAlignment="1"/>
    <xf numFmtId="166" fontId="19" fillId="5" borderId="62" xfId="1" applyNumberFormat="1" applyFont="1" applyFill="1" applyBorder="1" applyAlignment="1"/>
    <xf numFmtId="0" fontId="37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15" fillId="2" borderId="14" xfId="14" applyFont="1" applyFill="1" applyBorder="1" applyAlignment="1" applyProtection="1">
      <protection locked="0"/>
    </xf>
    <xf numFmtId="166" fontId="19" fillId="5" borderId="12" xfId="1" applyNumberFormat="1" applyFont="1" applyFill="1" applyBorder="1"/>
    <xf numFmtId="166" fontId="19" fillId="5" borderId="13" xfId="1" applyNumberFormat="1" applyFont="1" applyFill="1" applyBorder="1"/>
    <xf numFmtId="166" fontId="19" fillId="5" borderId="14" xfId="1" applyNumberFormat="1" applyFont="1" applyFill="1" applyBorder="1"/>
    <xf numFmtId="166" fontId="19" fillId="5" borderId="63" xfId="1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7" fillId="0" borderId="0" xfId="0" applyFont="1" applyAlignment="1">
      <alignment wrapText="1"/>
    </xf>
    <xf numFmtId="0" fontId="19" fillId="0" borderId="10" xfId="0" applyFont="1" applyBorder="1"/>
    <xf numFmtId="0" fontId="19" fillId="0" borderId="56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6" fontId="2" fillId="0" borderId="19" xfId="1" applyNumberFormat="1" applyFont="1" applyBorder="1"/>
    <xf numFmtId="9" fontId="2" fillId="0" borderId="11" xfId="2" applyFont="1" applyBorder="1"/>
    <xf numFmtId="0" fontId="19" fillId="0" borderId="12" xfId="0" applyFont="1" applyBorder="1"/>
    <xf numFmtId="0" fontId="28" fillId="0" borderId="13" xfId="0" applyFont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8" fillId="2" borderId="67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68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6" fillId="3" borderId="55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6" fillId="3" borderId="30" xfId="6" applyBorder="1"/>
    <xf numFmtId="164" fontId="16" fillId="3" borderId="69" xfId="6" applyBorder="1"/>
    <xf numFmtId="164" fontId="16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57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6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" fillId="2" borderId="10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3" fillId="2" borderId="1" xfId="5" applyFont="1" applyFill="1" applyBorder="1" applyAlignment="1">
      <alignment horizontal="center" vertical="center" wrapText="1"/>
    </xf>
    <xf numFmtId="0" fontId="39" fillId="2" borderId="1" xfId="5" applyFont="1" applyFill="1" applyBorder="1" applyAlignment="1">
      <alignment horizontal="left" vertical="center"/>
    </xf>
    <xf numFmtId="0" fontId="40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5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39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39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40" fillId="0" borderId="1" xfId="5" applyFont="1" applyFill="1" applyBorder="1" applyAlignment="1">
      <alignment wrapText="1"/>
    </xf>
    <xf numFmtId="165" fontId="3" fillId="0" borderId="1" xfId="15" applyNumberFormat="1" applyFont="1" applyFill="1" applyBorder="1" applyProtection="1">
      <protection locked="0"/>
    </xf>
    <xf numFmtId="0" fontId="39" fillId="2" borderId="1" xfId="9" applyFont="1" applyFill="1" applyBorder="1" applyAlignment="1" applyProtection="1">
      <alignment horizontal="left" vertical="center"/>
      <protection locked="0"/>
    </xf>
    <xf numFmtId="0" fontId="40" fillId="2" borderId="1" xfId="17" applyFont="1" applyFill="1" applyBorder="1" applyAlignment="1" applyProtection="1"/>
    <xf numFmtId="165" fontId="15" fillId="5" borderId="13" xfId="14" applyNumberFormat="1" applyFont="1" applyFill="1" applyBorder="1" applyAlignment="1" applyProtection="1">
      <protection locked="0"/>
    </xf>
    <xf numFmtId="3" fontId="15" fillId="5" borderId="13" xfId="14" applyNumberFormat="1" applyFont="1" applyFill="1" applyBorder="1" applyAlignment="1" applyProtection="1">
      <protection locked="0"/>
    </xf>
    <xf numFmtId="165" fontId="15" fillId="5" borderId="13" xfId="15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15" fillId="5" borderId="14" xfId="15" applyNumberFormat="1" applyFont="1" applyFill="1" applyBorder="1" applyAlignment="1" applyProtection="1">
      <protection locked="0"/>
    </xf>
    <xf numFmtId="165" fontId="19" fillId="0" borderId="0" xfId="0" applyNumberFormat="1" applyFont="1"/>
    <xf numFmtId="0" fontId="3" fillId="0" borderId="0" xfId="18"/>
    <xf numFmtId="0" fontId="15" fillId="8" borderId="19" xfId="19" applyFont="1" applyFill="1" applyBorder="1" applyAlignment="1">
      <alignment vertical="center"/>
    </xf>
    <xf numFmtId="0" fontId="15" fillId="8" borderId="68" xfId="19" applyFont="1" applyFill="1" applyBorder="1" applyAlignment="1">
      <alignment vertical="center"/>
    </xf>
    <xf numFmtId="0" fontId="15" fillId="8" borderId="20" xfId="19" applyFont="1" applyFill="1" applyBorder="1" applyAlignment="1">
      <alignment vertical="center"/>
    </xf>
    <xf numFmtId="0" fontId="41" fillId="9" borderId="2" xfId="19" applyFont="1" applyFill="1" applyBorder="1" applyAlignment="1">
      <alignment horizontal="center" vertical="center"/>
    </xf>
    <xf numFmtId="0" fontId="41" fillId="9" borderId="20" xfId="19" applyFont="1" applyFill="1" applyBorder="1" applyAlignment="1">
      <alignment horizontal="left" vertical="center" wrapText="1"/>
    </xf>
    <xf numFmtId="166" fontId="41" fillId="0" borderId="1" xfId="20" applyNumberFormat="1" applyFont="1" applyFill="1" applyBorder="1" applyAlignment="1" applyProtection="1">
      <alignment horizontal="right" vertical="center"/>
      <protection locked="0"/>
    </xf>
    <xf numFmtId="0" fontId="42" fillId="10" borderId="1" xfId="19" applyFont="1" applyFill="1" applyBorder="1" applyAlignment="1">
      <alignment horizontal="center" vertical="center"/>
    </xf>
    <xf numFmtId="0" fontId="42" fillId="10" borderId="68" xfId="19" applyFont="1" applyFill="1" applyBorder="1" applyAlignment="1">
      <alignment vertical="top" wrapText="1"/>
    </xf>
    <xf numFmtId="166" fontId="15" fillId="8" borderId="20" xfId="20" applyNumberFormat="1" applyFont="1" applyFill="1" applyBorder="1" applyAlignment="1">
      <alignment horizontal="right" vertical="center"/>
    </xf>
    <xf numFmtId="0" fontId="43" fillId="9" borderId="2" xfId="19" applyFont="1" applyFill="1" applyBorder="1" applyAlignment="1">
      <alignment horizontal="center" vertical="center"/>
    </xf>
    <xf numFmtId="0" fontId="41" fillId="9" borderId="68" xfId="19" applyFont="1" applyFill="1" applyBorder="1" applyAlignment="1">
      <alignment vertical="center" wrapText="1"/>
    </xf>
    <xf numFmtId="0" fontId="41" fillId="9" borderId="20" xfId="19" applyFont="1" applyFill="1" applyBorder="1" applyAlignment="1">
      <alignment horizontal="left" vertical="center"/>
    </xf>
    <xf numFmtId="0" fontId="43" fillId="2" borderId="2" xfId="19" applyFont="1" applyFill="1" applyBorder="1" applyAlignment="1">
      <alignment horizontal="center" vertical="center"/>
    </xf>
    <xf numFmtId="0" fontId="41" fillId="2" borderId="20" xfId="19" applyFont="1" applyFill="1" applyBorder="1" applyAlignment="1">
      <alignment horizontal="left" vertical="center"/>
    </xf>
    <xf numFmtId="0" fontId="43" fillId="0" borderId="2" xfId="19" applyFont="1" applyFill="1" applyBorder="1" applyAlignment="1">
      <alignment horizontal="center" vertical="center"/>
    </xf>
    <xf numFmtId="0" fontId="41" fillId="0" borderId="20" xfId="19" applyFont="1" applyFill="1" applyBorder="1" applyAlignment="1">
      <alignment horizontal="left" vertical="center"/>
    </xf>
    <xf numFmtId="0" fontId="45" fillId="10" borderId="1" xfId="19" applyFont="1" applyFill="1" applyBorder="1" applyAlignment="1">
      <alignment horizontal="center" vertical="center"/>
    </xf>
    <xf numFmtId="0" fontId="42" fillId="10" borderId="68" xfId="19" applyFont="1" applyFill="1" applyBorder="1" applyAlignment="1">
      <alignment vertical="center"/>
    </xf>
    <xf numFmtId="166" fontId="41" fillId="10" borderId="1" xfId="20" applyNumberFormat="1" applyFont="1" applyFill="1" applyBorder="1" applyAlignment="1" applyProtection="1">
      <alignment horizontal="right" vertical="center"/>
      <protection locked="0"/>
    </xf>
    <xf numFmtId="0" fontId="42" fillId="8" borderId="19" xfId="19" applyFont="1" applyFill="1" applyBorder="1" applyAlignment="1">
      <alignment vertical="center"/>
    </xf>
    <xf numFmtId="0" fontId="42" fillId="8" borderId="68" xfId="19" applyFont="1" applyFill="1" applyBorder="1" applyAlignment="1">
      <alignment vertical="center"/>
    </xf>
    <xf numFmtId="166" fontId="42" fillId="8" borderId="20" xfId="20" applyNumberFormat="1" applyFont="1" applyFill="1" applyBorder="1" applyAlignment="1">
      <alignment horizontal="right" vertical="center"/>
    </xf>
    <xf numFmtId="0" fontId="46" fillId="2" borderId="2" xfId="19" applyFont="1" applyFill="1" applyBorder="1" applyAlignment="1">
      <alignment horizontal="center" vertical="center"/>
    </xf>
    <xf numFmtId="0" fontId="47" fillId="10" borderId="1" xfId="19" applyFont="1" applyFill="1" applyBorder="1" applyAlignment="1">
      <alignment horizontal="center" vertical="center"/>
    </xf>
    <xf numFmtId="0" fontId="15" fillId="10" borderId="68" xfId="19" applyFont="1" applyFill="1" applyBorder="1" applyAlignment="1">
      <alignment vertical="center"/>
    </xf>
    <xf numFmtId="0" fontId="46" fillId="9" borderId="2" xfId="19" applyFont="1" applyFill="1" applyBorder="1" applyAlignment="1">
      <alignment horizontal="center" vertical="center"/>
    </xf>
    <xf numFmtId="166" fontId="41" fillId="2" borderId="1" xfId="20" applyNumberFormat="1" applyFont="1" applyFill="1" applyBorder="1" applyAlignment="1" applyProtection="1">
      <alignment horizontal="right" vertical="center"/>
      <protection locked="0"/>
    </xf>
    <xf numFmtId="0" fontId="47" fillId="2" borderId="1" xfId="19" applyFont="1" applyFill="1" applyBorder="1" applyAlignment="1">
      <alignment horizontal="center" vertical="center"/>
    </xf>
    <xf numFmtId="0" fontId="15" fillId="2" borderId="68" xfId="19" applyFont="1" applyFill="1" applyBorder="1" applyAlignment="1">
      <alignment vertical="center"/>
    </xf>
    <xf numFmtId="10" fontId="41" fillId="0" borderId="1" xfId="21" applyNumberFormat="1" applyFont="1" applyFill="1" applyBorder="1" applyAlignment="1" applyProtection="1">
      <alignment horizontal="right" vertical="center"/>
      <protection locked="0"/>
    </xf>
    <xf numFmtId="0" fontId="43" fillId="9" borderId="1" xfId="19" applyFont="1" applyFill="1" applyBorder="1" applyAlignment="1">
      <alignment horizontal="center" vertical="center"/>
    </xf>
    <xf numFmtId="0" fontId="48" fillId="9" borderId="1" xfId="19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32" fillId="0" borderId="19" xfId="0" applyFont="1" applyBorder="1" applyAlignment="1">
      <alignment wrapText="1"/>
    </xf>
    <xf numFmtId="0" fontId="32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15" fillId="0" borderId="11" xfId="5" applyFont="1" applyFill="1" applyBorder="1" applyAlignment="1" applyProtection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" fillId="2" borderId="57" xfId="11" applyFont="1" applyFill="1" applyBorder="1" applyAlignment="1" applyProtection="1">
      <alignment horizontal="center" vertical="center" wrapText="1"/>
      <protection locked="0"/>
    </xf>
    <xf numFmtId="0" fontId="3" fillId="2" borderId="58" xfId="1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6" fontId="15" fillId="2" borderId="34" xfId="15" applyNumberFormat="1" applyFont="1" applyFill="1" applyBorder="1" applyAlignment="1" applyProtection="1">
      <alignment horizontal="center"/>
      <protection locked="0"/>
    </xf>
    <xf numFmtId="166" fontId="15" fillId="2" borderId="16" xfId="15" applyNumberFormat="1" applyFont="1" applyFill="1" applyBorder="1" applyAlignment="1" applyProtection="1">
      <alignment horizontal="center"/>
      <protection locked="0"/>
    </xf>
    <xf numFmtId="166" fontId="15" fillId="2" borderId="18" xfId="15" applyNumberFormat="1" applyFont="1" applyFill="1" applyBorder="1" applyAlignment="1" applyProtection="1">
      <alignment horizontal="center"/>
      <protection locked="0"/>
    </xf>
    <xf numFmtId="166" fontId="15" fillId="0" borderId="6" xfId="15" applyNumberFormat="1" applyFont="1" applyFill="1" applyBorder="1" applyAlignment="1" applyProtection="1">
      <alignment horizontal="center"/>
      <protection locked="0"/>
    </xf>
    <xf numFmtId="166" fontId="15" fillId="0" borderId="7" xfId="15" applyNumberFormat="1" applyFont="1" applyFill="1" applyBorder="1" applyAlignment="1" applyProtection="1">
      <alignment horizontal="center"/>
      <protection locked="0"/>
    </xf>
    <xf numFmtId="166" fontId="15" fillId="0" borderId="8" xfId="15" applyNumberFormat="1" applyFont="1" applyFill="1" applyBorder="1" applyAlignment="1" applyProtection="1">
      <alignment horizontal="center"/>
      <protection locked="0"/>
    </xf>
    <xf numFmtId="166" fontId="15" fillId="0" borderId="59" xfId="15" applyNumberFormat="1" applyFont="1" applyFill="1" applyBorder="1" applyAlignment="1" applyProtection="1">
      <alignment horizontal="center" vertical="center" wrapText="1"/>
      <protection locked="0"/>
    </xf>
    <xf numFmtId="166" fontId="15" fillId="0" borderId="61" xfId="15" applyNumberFormat="1" applyFont="1" applyFill="1" applyBorder="1" applyAlignment="1" applyProtection="1">
      <alignment horizontal="center" vertical="center" wrapText="1"/>
      <protection locked="0"/>
    </xf>
    <xf numFmtId="0" fontId="28" fillId="0" borderId="60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8" fillId="0" borderId="64" xfId="0" applyFont="1" applyBorder="1" applyAlignment="1">
      <alignment horizontal="center"/>
    </xf>
    <xf numFmtId="0" fontId="28" fillId="0" borderId="65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38" fillId="0" borderId="54" xfId="0" applyFont="1" applyFill="1" applyBorder="1" applyAlignment="1">
      <alignment horizontal="left" vertical="center"/>
    </xf>
    <xf numFmtId="0" fontId="38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</cellXfs>
  <cellStyles count="22">
    <cellStyle name="=C:\WINNT35\SYSTEM32\COMMAND.COM" xfId="19"/>
    <cellStyle name="1Normal 2" xfId="6"/>
    <cellStyle name="Comma" xfId="1" builtinId="3"/>
    <cellStyle name="Comma 10" xfId="20"/>
    <cellStyle name="Comma 2" xfId="15"/>
    <cellStyle name="Comma 3" xfId="10"/>
    <cellStyle name="Hyperlink" xfId="4" builtinId="8"/>
    <cellStyle name="Normal" xfId="0" builtinId="0"/>
    <cellStyle name="Normal 10" xfId="18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4"/>
    <cellStyle name="Normal_Capital &amp; RWA N 2 2" xfId="17"/>
    <cellStyle name="Normal_Casestdy draft" xfId="16"/>
    <cellStyle name="Normal_Casestdy draft 2" xfId="9"/>
    <cellStyle name="Percent" xfId="2" builtinId="5"/>
    <cellStyle name="Percent 10 3" xfId="21"/>
    <cellStyle name="Percent 2" xfId="7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Dep/NBG/Monthly%20Reports/2019/03/Workings/FRM-BKS-MM-20190331Working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D"/>
      <sheetName val="NSFR Ratio"/>
      <sheetName val="AI"/>
      <sheetName val="LoansByProducts"/>
      <sheetName val="RCForBanks"/>
      <sheetName val="Info"/>
      <sheetName val="RC (2)"/>
      <sheetName val="D2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A-L"/>
      <sheetName val="A-G"/>
      <sheetName val="A-CP"/>
      <sheetName val="A-D"/>
      <sheetName val="A_CI"/>
      <sheetName val="FXD"/>
      <sheetName val="FX"/>
      <sheetName val="A-LD"/>
      <sheetName val="A-LS"/>
      <sheetName val="A"/>
      <sheetName val="Capital"/>
      <sheetName val="Capital Requirements"/>
      <sheetName val="Risk Weighted Risk Exposures"/>
      <sheetName val="CR-RWA"/>
      <sheetName val="CICR Buffer"/>
      <sheetName val="HHI Buffer"/>
      <sheetName val="CRM"/>
      <sheetName val="LCR"/>
      <sheetName val="LR"/>
      <sheetName val="GEL"/>
      <sheetName val="USD"/>
      <sheetName val="EUR"/>
      <sheetName val="OTHER"/>
      <sheetName val="RC by currency"/>
      <sheetName val="Loan by Products"/>
      <sheetName val="ROL"/>
      <sheetName val="Geographic"/>
      <sheetName val="Instruction"/>
      <sheetName val="ND"/>
      <sheetName val="LD"/>
      <sheetName val="Ratings"/>
      <sheetName val="CI"/>
      <sheetName val="Countries"/>
      <sheetName val="204"/>
      <sheetName val="Currency Codes"/>
      <sheetName val="Validation"/>
      <sheetName val="Branches and Service Centers"/>
      <sheetName val="ინსტრუქციები"/>
      <sheetName val="Sheet1"/>
      <sheetName val="Regional Data"/>
      <sheetName val="ინსტრუქციები 2"/>
      <sheetName val="RegionalData FromDB"/>
      <sheetName val="InterbankingAssetsLiabilities"/>
      <sheetName val="Balance"/>
      <sheetName val="OffBalance"/>
      <sheetName val="OFF balance Guarantees"/>
      <sheetName val="Reserve Changes"/>
      <sheetName val="LoansGuarantees"/>
      <sheetName val="NBG Loan Customers Number"/>
      <sheetName val="Borrowings"/>
      <sheetName val="BalanceByAccounts"/>
      <sheetName val="Deposits"/>
      <sheetName val="Consolidated Deposits"/>
      <sheetName val="LoanWriteOffRecovery"/>
      <sheetName val="Investment Securities"/>
      <sheetName val="LoanScedule"/>
      <sheetName val="Insiders List"/>
      <sheetName val="Previous Mont PNL"/>
      <sheetName val="Previous Month RI-A"/>
      <sheetName val="Manual Corrections"/>
      <sheetName val="Liquid Assets"/>
      <sheetName val="Checks"/>
      <sheetName val="Checks Summery"/>
      <sheetName val="RWA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</sheetData>
      <sheetData sheetId="57"/>
      <sheetData sheetId="58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59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0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</sheetData>
      <sheetData sheetId="60"/>
      <sheetData sheetId="61"/>
      <sheetData sheetId="62">
        <row r="1">
          <cell r="C1" t="str">
            <v>აბაშა</v>
          </cell>
        </row>
        <row r="2">
          <cell r="C2" t="str">
            <v xml:space="preserve"> ადიგენი</v>
          </cell>
        </row>
        <row r="3">
          <cell r="C3" t="str">
            <v xml:space="preserve"> ამბროლაური</v>
          </cell>
        </row>
        <row r="4">
          <cell r="C4" t="str">
            <v xml:space="preserve"> ასპინძა</v>
          </cell>
        </row>
        <row r="5">
          <cell r="C5" t="str">
            <v xml:space="preserve"> ახალგორი</v>
          </cell>
        </row>
        <row r="6">
          <cell r="C6" t="str">
            <v xml:space="preserve"> ახალქალაქი</v>
          </cell>
        </row>
        <row r="7">
          <cell r="C7" t="str">
            <v xml:space="preserve"> ახალციხე</v>
          </cell>
        </row>
        <row r="8">
          <cell r="C8" t="str">
            <v xml:space="preserve"> ახმეტა</v>
          </cell>
        </row>
        <row r="9">
          <cell r="C9" t="str">
            <v xml:space="preserve"> ბათუმი</v>
          </cell>
        </row>
        <row r="10">
          <cell r="C10" t="str">
            <v xml:space="preserve"> ბაკურიანი</v>
          </cell>
        </row>
        <row r="11">
          <cell r="C11" t="str">
            <v xml:space="preserve"> ბაღდათი</v>
          </cell>
        </row>
        <row r="12">
          <cell r="C12" t="str">
            <v xml:space="preserve"> ბოლნისი</v>
          </cell>
        </row>
        <row r="13">
          <cell r="C13" t="str">
            <v xml:space="preserve"> ბორჯომი</v>
          </cell>
        </row>
        <row r="14">
          <cell r="C14" t="str">
            <v xml:space="preserve"> გაგრა</v>
          </cell>
        </row>
        <row r="15">
          <cell r="C15" t="str">
            <v xml:space="preserve"> გალი</v>
          </cell>
        </row>
        <row r="16">
          <cell r="C16" t="str">
            <v xml:space="preserve"> გარდაბანი</v>
          </cell>
        </row>
        <row r="17">
          <cell r="C17" t="str">
            <v xml:space="preserve"> გორი</v>
          </cell>
        </row>
        <row r="18">
          <cell r="C18" t="str">
            <v xml:space="preserve"> გუდაუთა</v>
          </cell>
        </row>
        <row r="19">
          <cell r="C19" t="str">
            <v xml:space="preserve"> გუდაური</v>
          </cell>
        </row>
        <row r="20">
          <cell r="C20" t="str">
            <v xml:space="preserve"> გულრიფში</v>
          </cell>
        </row>
        <row r="21">
          <cell r="C21" t="str">
            <v xml:space="preserve"> გურჯაანი</v>
          </cell>
        </row>
        <row r="22">
          <cell r="C22" t="str">
            <v xml:space="preserve"> დედოფლის წყარო</v>
          </cell>
        </row>
        <row r="23">
          <cell r="C23" t="str">
            <v xml:space="preserve">  დმანისი</v>
          </cell>
        </row>
        <row r="24">
          <cell r="C24" t="str">
            <v xml:space="preserve"> დუშეთი</v>
          </cell>
        </row>
        <row r="25">
          <cell r="C25" t="str">
            <v xml:space="preserve"> ვაზისუბანი</v>
          </cell>
        </row>
        <row r="26">
          <cell r="C26" t="str">
            <v xml:space="preserve"> ვანი</v>
          </cell>
        </row>
        <row r="27">
          <cell r="C27" t="str">
            <v xml:space="preserve"> ვეჯინი</v>
          </cell>
        </row>
        <row r="28">
          <cell r="C28" t="str">
            <v xml:space="preserve"> ზესტაფონი</v>
          </cell>
        </row>
        <row r="29">
          <cell r="C29" t="str">
            <v xml:space="preserve"> ზნაური</v>
          </cell>
        </row>
        <row r="30">
          <cell r="C30" t="str">
            <v xml:space="preserve"> ზუგდიდი</v>
          </cell>
        </row>
        <row r="31">
          <cell r="C31" t="str">
            <v xml:space="preserve"> თბილისი</v>
          </cell>
        </row>
        <row r="32">
          <cell r="C32" t="str">
            <v xml:space="preserve"> თეთრიწყარო</v>
          </cell>
        </row>
        <row r="33">
          <cell r="C33" t="str">
            <v xml:space="preserve"> თელავი</v>
          </cell>
        </row>
        <row r="34">
          <cell r="C34" t="str">
            <v xml:space="preserve"> თერჯოლა</v>
          </cell>
        </row>
        <row r="35">
          <cell r="C35" t="str">
            <v xml:space="preserve"> თიანეთი</v>
          </cell>
        </row>
        <row r="36">
          <cell r="C36" t="str">
            <v xml:space="preserve"> კარდენახი</v>
          </cell>
        </row>
        <row r="37">
          <cell r="C37" t="str">
            <v xml:space="preserve"> კასპი</v>
          </cell>
        </row>
        <row r="38">
          <cell r="C38" t="str">
            <v xml:space="preserve"> კაჭრეთი</v>
          </cell>
        </row>
        <row r="39">
          <cell r="C39" t="str">
            <v xml:space="preserve"> ლაგოდეხი</v>
          </cell>
        </row>
        <row r="40">
          <cell r="C40" t="str">
            <v xml:space="preserve"> ლანჩხუთი</v>
          </cell>
        </row>
        <row r="41">
          <cell r="C41" t="str">
            <v xml:space="preserve"> ლენტეხი</v>
          </cell>
        </row>
        <row r="42">
          <cell r="C42" t="str">
            <v xml:space="preserve"> მარნეული</v>
          </cell>
        </row>
        <row r="43">
          <cell r="C43" t="str">
            <v xml:space="preserve"> მარტვილი</v>
          </cell>
        </row>
        <row r="44">
          <cell r="C44" t="str">
            <v xml:space="preserve"> მესტია</v>
          </cell>
        </row>
        <row r="45">
          <cell r="C45" t="str">
            <v xml:space="preserve"> მცხეთა</v>
          </cell>
        </row>
        <row r="46">
          <cell r="C46" t="str">
            <v xml:space="preserve"> ნინოწმინდა</v>
          </cell>
        </row>
        <row r="47">
          <cell r="C47" t="str">
            <v xml:space="preserve"> ოზურგეთი</v>
          </cell>
        </row>
        <row r="48">
          <cell r="C48" t="str">
            <v xml:space="preserve"> ონი</v>
          </cell>
        </row>
        <row r="49">
          <cell r="C49" t="str">
            <v xml:space="preserve"> რუსთავი</v>
          </cell>
        </row>
        <row r="50">
          <cell r="C50" t="str">
            <v xml:space="preserve"> საჩხერე</v>
          </cell>
        </row>
        <row r="51">
          <cell r="C51" t="str">
            <v xml:space="preserve"> საგარეჯო</v>
          </cell>
        </row>
        <row r="52">
          <cell r="C52" t="str">
            <v xml:space="preserve"> სამტრედია</v>
          </cell>
        </row>
        <row r="53">
          <cell r="C53" t="str">
            <v xml:space="preserve"> სენაკი</v>
          </cell>
        </row>
        <row r="54">
          <cell r="C54" t="str">
            <v xml:space="preserve"> სიღნაღი</v>
          </cell>
        </row>
        <row r="55">
          <cell r="C55" t="str">
            <v xml:space="preserve"> სოხუმი</v>
          </cell>
        </row>
        <row r="56">
          <cell r="C56" t="str">
            <v xml:space="preserve"> სურამი</v>
          </cell>
        </row>
        <row r="57">
          <cell r="C57" t="str">
            <v xml:space="preserve"> ტყვარჩელი</v>
          </cell>
        </row>
        <row r="58">
          <cell r="C58" t="str">
            <v xml:space="preserve"> ტყიბული</v>
          </cell>
        </row>
        <row r="59">
          <cell r="C59" t="str">
            <v xml:space="preserve"> ფოთი</v>
          </cell>
        </row>
        <row r="60">
          <cell r="C60" t="str">
            <v xml:space="preserve"> ქარელი</v>
          </cell>
        </row>
        <row r="61">
          <cell r="C61" t="str">
            <v xml:space="preserve"> ქედა</v>
          </cell>
        </row>
        <row r="62">
          <cell r="C62" t="str">
            <v xml:space="preserve"> ქობულეთი</v>
          </cell>
        </row>
        <row r="63">
          <cell r="C63" t="str">
            <v xml:space="preserve"> ქუთაისი</v>
          </cell>
        </row>
        <row r="64">
          <cell r="C64" t="str">
            <v xml:space="preserve"> ყაზბეგი</v>
          </cell>
        </row>
        <row r="65">
          <cell r="C65" t="str">
            <v xml:space="preserve"> ყვარელი</v>
          </cell>
        </row>
        <row r="66">
          <cell r="C66" t="str">
            <v xml:space="preserve"> ყორნისი</v>
          </cell>
        </row>
        <row r="67">
          <cell r="C67" t="str">
            <v xml:space="preserve"> შუახევი</v>
          </cell>
        </row>
        <row r="68">
          <cell r="C68" t="str">
            <v xml:space="preserve"> ჩოხატაური</v>
          </cell>
        </row>
        <row r="69">
          <cell r="C69" t="str">
            <v xml:space="preserve"> ჩხოროწყუ</v>
          </cell>
        </row>
        <row r="70">
          <cell r="C70" t="str">
            <v xml:space="preserve"> ცაგერი</v>
          </cell>
        </row>
        <row r="71">
          <cell r="C71" t="str">
            <v xml:space="preserve"> ცხინვალი</v>
          </cell>
        </row>
        <row r="72">
          <cell r="C72" t="str">
            <v xml:space="preserve"> წალენჯიხა</v>
          </cell>
        </row>
        <row r="73">
          <cell r="C73" t="str">
            <v xml:space="preserve"> წალკა</v>
          </cell>
        </row>
        <row r="74">
          <cell r="C74" t="str">
            <v xml:space="preserve"> წინანდალი</v>
          </cell>
        </row>
        <row r="75">
          <cell r="C75" t="str">
            <v xml:space="preserve"> წყალტუბო</v>
          </cell>
        </row>
        <row r="76">
          <cell r="C76" t="str">
            <v xml:space="preserve"> ჭიათურა</v>
          </cell>
        </row>
        <row r="77">
          <cell r="C77" t="str">
            <v xml:space="preserve"> ხარაგაული</v>
          </cell>
        </row>
        <row r="78">
          <cell r="C78" t="str">
            <v xml:space="preserve"> ხაშური</v>
          </cell>
        </row>
        <row r="79">
          <cell r="C79" t="str">
            <v xml:space="preserve"> ხელვაჩაური</v>
          </cell>
        </row>
        <row r="80">
          <cell r="C80" t="str">
            <v xml:space="preserve"> ხობი</v>
          </cell>
        </row>
        <row r="81">
          <cell r="C81" t="str">
            <v xml:space="preserve"> ხონი</v>
          </cell>
        </row>
        <row r="82">
          <cell r="C82" t="str">
            <v xml:space="preserve"> ხულო</v>
          </cell>
        </row>
        <row r="83">
          <cell r="C83" t="str">
            <v xml:space="preserve"> ჯავა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tabSelected="1" zoomScaleNormal="100" workbookViewId="0">
      <selection activeCell="B38" sqref="B38"/>
    </sheetView>
  </sheetViews>
  <sheetFormatPr defaultRowHeight="15" x14ac:dyDescent="0.25"/>
  <cols>
    <col min="1" max="1" width="10.28515625" style="19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2" customFormat="1" ht="65.25" customHeight="1" x14ac:dyDescent="0.3">
      <c r="A6" s="540" t="s">
        <v>9</v>
      </c>
      <c r="B6" s="541"/>
      <c r="C6" s="541"/>
    </row>
    <row r="7" spans="1:3" x14ac:dyDescent="0.25">
      <c r="A7" s="13" t="s">
        <v>10</v>
      </c>
      <c r="B7" s="2" t="s">
        <v>11</v>
      </c>
    </row>
    <row r="8" spans="1:3" x14ac:dyDescent="0.25">
      <c r="A8" s="1">
        <v>1</v>
      </c>
      <c r="B8" s="11" t="s">
        <v>12</v>
      </c>
    </row>
    <row r="9" spans="1:3" x14ac:dyDescent="0.25">
      <c r="A9" s="1">
        <v>2</v>
      </c>
      <c r="B9" s="11" t="s">
        <v>13</v>
      </c>
    </row>
    <row r="10" spans="1:3" x14ac:dyDescent="0.25">
      <c r="A10" s="1">
        <v>3</v>
      </c>
      <c r="B10" s="11" t="s">
        <v>14</v>
      </c>
    </row>
    <row r="11" spans="1:3" x14ac:dyDescent="0.25">
      <c r="A11" s="1">
        <v>4</v>
      </c>
      <c r="B11" s="11" t="s">
        <v>15</v>
      </c>
      <c r="C11" s="14"/>
    </row>
    <row r="12" spans="1:3" x14ac:dyDescent="0.25">
      <c r="A12" s="1">
        <v>5</v>
      </c>
      <c r="B12" s="11" t="s">
        <v>16</v>
      </c>
    </row>
    <row r="13" spans="1:3" x14ac:dyDescent="0.25">
      <c r="A13" s="1">
        <v>6</v>
      </c>
      <c r="B13" s="11" t="s">
        <v>17</v>
      </c>
    </row>
    <row r="14" spans="1:3" x14ac:dyDescent="0.25">
      <c r="A14" s="1">
        <v>7</v>
      </c>
      <c r="B14" s="11" t="s">
        <v>18</v>
      </c>
    </row>
    <row r="15" spans="1:3" x14ac:dyDescent="0.25">
      <c r="A15" s="1">
        <v>8</v>
      </c>
      <c r="B15" s="11" t="s">
        <v>19</v>
      </c>
    </row>
    <row r="16" spans="1:3" x14ac:dyDescent="0.25">
      <c r="A16" s="1">
        <v>9</v>
      </c>
      <c r="B16" s="11" t="s">
        <v>20</v>
      </c>
    </row>
    <row r="17" spans="1:2" x14ac:dyDescent="0.25">
      <c r="A17" s="15" t="s">
        <v>21</v>
      </c>
      <c r="B17" s="11" t="s">
        <v>22</v>
      </c>
    </row>
    <row r="18" spans="1:2" x14ac:dyDescent="0.25">
      <c r="A18" s="1">
        <v>10</v>
      </c>
      <c r="B18" s="11" t="s">
        <v>23</v>
      </c>
    </row>
    <row r="19" spans="1:2" x14ac:dyDescent="0.25">
      <c r="A19" s="1">
        <v>11</v>
      </c>
      <c r="B19" s="11" t="s">
        <v>24</v>
      </c>
    </row>
    <row r="20" spans="1:2" x14ac:dyDescent="0.25">
      <c r="A20" s="1">
        <v>12</v>
      </c>
      <c r="B20" s="11" t="s">
        <v>25</v>
      </c>
    </row>
    <row r="21" spans="1:2" x14ac:dyDescent="0.25">
      <c r="A21" s="1">
        <v>13</v>
      </c>
      <c r="B21" s="11" t="s">
        <v>26</v>
      </c>
    </row>
    <row r="22" spans="1:2" x14ac:dyDescent="0.25">
      <c r="A22" s="1">
        <v>14</v>
      </c>
      <c r="B22" s="11" t="s">
        <v>27</v>
      </c>
    </row>
    <row r="23" spans="1:2" x14ac:dyDescent="0.25">
      <c r="A23" s="16">
        <v>15</v>
      </c>
      <c r="B23" s="11" t="s">
        <v>28</v>
      </c>
    </row>
    <row r="24" spans="1:2" x14ac:dyDescent="0.25">
      <c r="A24" s="16">
        <v>15.1</v>
      </c>
      <c r="B24" s="11" t="s">
        <v>29</v>
      </c>
    </row>
    <row r="25" spans="1:2" x14ac:dyDescent="0.25">
      <c r="A25" s="17"/>
      <c r="B25" s="18"/>
    </row>
    <row r="26" spans="1:2" x14ac:dyDescent="0.25">
      <c r="A26" s="17"/>
      <c r="B26" s="18"/>
    </row>
  </sheetData>
  <mergeCells count="1">
    <mergeCell ref="A6:C6"/>
  </mergeCells>
  <hyperlinks>
    <hyperlink ref="C5" r:id="rId1"/>
    <hyperlink ref="B24" location="'15.1 LRE'!A1" display="Leverage Ratio"/>
    <hyperlink ref="B8" location="'1. key ratiosE  '!A1" display="Key ratios"/>
    <hyperlink ref="B9" location="'2.RCE '!A1" display="Balance Sheet"/>
    <hyperlink ref="B10" location="'3.PLE '!A1" display="Income statement"/>
    <hyperlink ref="B11" location="'4. Off-BalanceE '!A1" display="Off-balance sheet"/>
    <hyperlink ref="B12" location="'5. RWAE  '!A1" display="Risk-Weighted Assets (RWA)"/>
    <hyperlink ref="B13" location="'6. Administrators-shareholdersE'!A1" display="Information about supervisory board, senior management and shareholders"/>
    <hyperlink ref="B14" location="'7. LI1E '!A1" display="Linkages between financial statement assets and  balance sheet items subject to credit risk weighting"/>
    <hyperlink ref="B15" location="'8. LI2E'!A1" display="Differences between carrying values of balance sheet items and exposure amounts subject to credit risk weighting"/>
    <hyperlink ref="B16" location="'9.CapitalE'!A1" display="Regulatory Capital"/>
    <hyperlink ref="B17" location="'9.1. Capital RequirementsE'!A1" display="Capital Adequacy Requirements"/>
    <hyperlink ref="B18" location="'10. CC2E'!A1" display="Reconciliation of regulatory capital to balance sheet "/>
    <hyperlink ref="B19" location="'11. CRWA E'!A1" display="Credit risk weighted exposures"/>
    <hyperlink ref="B20" location="'12. CRME'!A1" display="Credit risk mitigation"/>
    <hyperlink ref="B21" location="'13. CRME E'!A1" display="Standardized approach - effect of credit risk mitigation"/>
    <hyperlink ref="B22" location="'14. LCRE'!A1" display="Liquidity Coverage Ratio"/>
    <hyperlink ref="B23" location="'15. CCR E'!A1" display="Counterparty credit risk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zoomScale="90" zoomScaleNormal="90" workbookViewId="0">
      <pane xSplit="1" ySplit="5" topLeftCell="B36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ColWidth="9.140625" defaultRowHeight="12.75" x14ac:dyDescent="0.2"/>
  <cols>
    <col min="1" max="1" width="9.5703125" style="274" bestFit="1" customWidth="1"/>
    <col min="2" max="2" width="132.42578125" style="78" customWidth="1"/>
    <col min="3" max="3" width="18.42578125" style="78" customWidth="1"/>
    <col min="4" max="16384" width="9.140625" style="78"/>
  </cols>
  <sheetData>
    <row r="1" spans="1:3" x14ac:dyDescent="0.2">
      <c r="A1" s="77" t="s">
        <v>30</v>
      </c>
      <c r="B1" s="21" t="str">
        <f>Info!C2</f>
        <v>Terabank</v>
      </c>
    </row>
    <row r="2" spans="1:3" s="249" customFormat="1" ht="15.75" customHeight="1" x14ac:dyDescent="0.2">
      <c r="A2" s="249" t="s">
        <v>31</v>
      </c>
      <c r="B2" s="22">
        <v>43555</v>
      </c>
    </row>
    <row r="3" spans="1:3" s="249" customFormat="1" ht="15.75" customHeight="1" x14ac:dyDescent="0.2"/>
    <row r="4" spans="1:3" ht="13.5" thickBot="1" x14ac:dyDescent="0.25">
      <c r="A4" s="274" t="s">
        <v>275</v>
      </c>
      <c r="B4" s="275" t="s">
        <v>276</v>
      </c>
    </row>
    <row r="5" spans="1:3" x14ac:dyDescent="0.2">
      <c r="A5" s="276" t="s">
        <v>34</v>
      </c>
      <c r="B5" s="277"/>
      <c r="C5" s="278" t="s">
        <v>67</v>
      </c>
    </row>
    <row r="6" spans="1:3" x14ac:dyDescent="0.2">
      <c r="A6" s="279">
        <v>1</v>
      </c>
      <c r="B6" s="280" t="s">
        <v>277</v>
      </c>
      <c r="C6" s="281">
        <f>SUM(C7:C11)</f>
        <v>133936783.77000006</v>
      </c>
    </row>
    <row r="7" spans="1:3" x14ac:dyDescent="0.2">
      <c r="A7" s="279">
        <v>2</v>
      </c>
      <c r="B7" s="282" t="s">
        <v>278</v>
      </c>
      <c r="C7" s="283">
        <v>121372000.00000001</v>
      </c>
    </row>
    <row r="8" spans="1:3" x14ac:dyDescent="0.2">
      <c r="A8" s="279">
        <v>3</v>
      </c>
      <c r="B8" s="284" t="s">
        <v>279</v>
      </c>
      <c r="C8" s="283">
        <v>0</v>
      </c>
    </row>
    <row r="9" spans="1:3" x14ac:dyDescent="0.2">
      <c r="A9" s="279">
        <v>4</v>
      </c>
      <c r="B9" s="284" t="s">
        <v>280</v>
      </c>
      <c r="C9" s="283">
        <v>0</v>
      </c>
    </row>
    <row r="10" spans="1:3" x14ac:dyDescent="0.2">
      <c r="A10" s="279">
        <v>5</v>
      </c>
      <c r="B10" s="284" t="s">
        <v>281</v>
      </c>
      <c r="C10" s="283">
        <v>0</v>
      </c>
    </row>
    <row r="11" spans="1:3" x14ac:dyDescent="0.2">
      <c r="A11" s="279">
        <v>6</v>
      </c>
      <c r="B11" s="285" t="s">
        <v>282</v>
      </c>
      <c r="C11" s="283">
        <v>12564783.770000041</v>
      </c>
    </row>
    <row r="12" spans="1:3" s="287" customFormat="1" x14ac:dyDescent="0.2">
      <c r="A12" s="279">
        <v>7</v>
      </c>
      <c r="B12" s="280" t="s">
        <v>283</v>
      </c>
      <c r="C12" s="286">
        <f>SUM(C13:C27)</f>
        <v>22958343</v>
      </c>
    </row>
    <row r="13" spans="1:3" s="287" customFormat="1" x14ac:dyDescent="0.2">
      <c r="A13" s="279">
        <v>8</v>
      </c>
      <c r="B13" s="288" t="s">
        <v>284</v>
      </c>
      <c r="C13" s="289">
        <v>0</v>
      </c>
    </row>
    <row r="14" spans="1:3" s="287" customFormat="1" ht="25.5" x14ac:dyDescent="0.2">
      <c r="A14" s="279">
        <v>9</v>
      </c>
      <c r="B14" s="290" t="s">
        <v>285</v>
      </c>
      <c r="C14" s="289">
        <v>0</v>
      </c>
    </row>
    <row r="15" spans="1:3" s="287" customFormat="1" x14ac:dyDescent="0.2">
      <c r="A15" s="279">
        <v>10</v>
      </c>
      <c r="B15" s="291" t="s">
        <v>286</v>
      </c>
      <c r="C15" s="289">
        <v>22958343</v>
      </c>
    </row>
    <row r="16" spans="1:3" s="287" customFormat="1" x14ac:dyDescent="0.2">
      <c r="A16" s="279">
        <v>11</v>
      </c>
      <c r="B16" s="292" t="s">
        <v>287</v>
      </c>
      <c r="C16" s="289">
        <v>0</v>
      </c>
    </row>
    <row r="17" spans="1:3" s="287" customFormat="1" x14ac:dyDescent="0.2">
      <c r="A17" s="279">
        <v>12</v>
      </c>
      <c r="B17" s="291" t="s">
        <v>288</v>
      </c>
      <c r="C17" s="289">
        <v>0</v>
      </c>
    </row>
    <row r="18" spans="1:3" s="287" customFormat="1" x14ac:dyDescent="0.2">
      <c r="A18" s="279">
        <v>13</v>
      </c>
      <c r="B18" s="291" t="s">
        <v>289</v>
      </c>
      <c r="C18" s="289">
        <v>0</v>
      </c>
    </row>
    <row r="19" spans="1:3" s="287" customFormat="1" x14ac:dyDescent="0.2">
      <c r="A19" s="279">
        <v>14</v>
      </c>
      <c r="B19" s="291" t="s">
        <v>290</v>
      </c>
      <c r="C19" s="289">
        <v>0</v>
      </c>
    </row>
    <row r="20" spans="1:3" s="287" customFormat="1" x14ac:dyDescent="0.2">
      <c r="A20" s="279">
        <v>15</v>
      </c>
      <c r="B20" s="291" t="s">
        <v>291</v>
      </c>
      <c r="C20" s="289">
        <v>0</v>
      </c>
    </row>
    <row r="21" spans="1:3" s="287" customFormat="1" ht="25.5" x14ac:dyDescent="0.2">
      <c r="A21" s="279">
        <v>16</v>
      </c>
      <c r="B21" s="290" t="s">
        <v>292</v>
      </c>
      <c r="C21" s="289">
        <v>0</v>
      </c>
    </row>
    <row r="22" spans="1:3" s="287" customFormat="1" x14ac:dyDescent="0.2">
      <c r="A22" s="279">
        <v>17</v>
      </c>
      <c r="B22" s="293" t="s">
        <v>293</v>
      </c>
      <c r="C22" s="289">
        <v>0</v>
      </c>
    </row>
    <row r="23" spans="1:3" s="287" customFormat="1" x14ac:dyDescent="0.2">
      <c r="A23" s="279">
        <v>18</v>
      </c>
      <c r="B23" s="290" t="s">
        <v>294</v>
      </c>
      <c r="C23" s="289">
        <v>0</v>
      </c>
    </row>
    <row r="24" spans="1:3" s="287" customFormat="1" ht="25.5" x14ac:dyDescent="0.2">
      <c r="A24" s="279">
        <v>19</v>
      </c>
      <c r="B24" s="290" t="s">
        <v>295</v>
      </c>
      <c r="C24" s="289">
        <v>0</v>
      </c>
    </row>
    <row r="25" spans="1:3" s="287" customFormat="1" x14ac:dyDescent="0.2">
      <c r="A25" s="279">
        <v>20</v>
      </c>
      <c r="B25" s="294" t="s">
        <v>296</v>
      </c>
      <c r="C25" s="289">
        <v>0</v>
      </c>
    </row>
    <row r="26" spans="1:3" s="287" customFormat="1" x14ac:dyDescent="0.2">
      <c r="A26" s="279">
        <v>21</v>
      </c>
      <c r="B26" s="294" t="s">
        <v>297</v>
      </c>
      <c r="C26" s="289">
        <v>0</v>
      </c>
    </row>
    <row r="27" spans="1:3" s="287" customFormat="1" x14ac:dyDescent="0.2">
      <c r="A27" s="279">
        <v>22</v>
      </c>
      <c r="B27" s="294" t="s">
        <v>298</v>
      </c>
      <c r="C27" s="289">
        <v>0</v>
      </c>
    </row>
    <row r="28" spans="1:3" s="287" customFormat="1" x14ac:dyDescent="0.2">
      <c r="A28" s="279">
        <v>23</v>
      </c>
      <c r="B28" s="295" t="s">
        <v>299</v>
      </c>
      <c r="C28" s="286">
        <f>C6-C12</f>
        <v>110978440.77000006</v>
      </c>
    </row>
    <row r="29" spans="1:3" s="287" customFormat="1" x14ac:dyDescent="0.2">
      <c r="A29" s="296"/>
      <c r="B29" s="297"/>
      <c r="C29" s="289"/>
    </row>
    <row r="30" spans="1:3" s="287" customFormat="1" x14ac:dyDescent="0.2">
      <c r="A30" s="296">
        <v>24</v>
      </c>
      <c r="B30" s="295" t="s">
        <v>300</v>
      </c>
      <c r="C30" s="286">
        <f>C31+C34</f>
        <v>0</v>
      </c>
    </row>
    <row r="31" spans="1:3" s="287" customFormat="1" x14ac:dyDescent="0.2">
      <c r="A31" s="296">
        <v>25</v>
      </c>
      <c r="B31" s="284" t="s">
        <v>301</v>
      </c>
      <c r="C31" s="298">
        <f>C32+C33</f>
        <v>0</v>
      </c>
    </row>
    <row r="32" spans="1:3" s="287" customFormat="1" x14ac:dyDescent="0.2">
      <c r="A32" s="296">
        <v>26</v>
      </c>
      <c r="B32" s="299" t="s">
        <v>302</v>
      </c>
      <c r="C32" s="289">
        <v>0</v>
      </c>
    </row>
    <row r="33" spans="1:3" s="287" customFormat="1" x14ac:dyDescent="0.2">
      <c r="A33" s="296">
        <v>27</v>
      </c>
      <c r="B33" s="299" t="s">
        <v>303</v>
      </c>
      <c r="C33" s="289">
        <v>0</v>
      </c>
    </row>
    <row r="34" spans="1:3" s="287" customFormat="1" x14ac:dyDescent="0.2">
      <c r="A34" s="296">
        <v>28</v>
      </c>
      <c r="B34" s="284" t="s">
        <v>304</v>
      </c>
      <c r="C34" s="289">
        <v>0</v>
      </c>
    </row>
    <row r="35" spans="1:3" s="287" customFormat="1" x14ac:dyDescent="0.2">
      <c r="A35" s="296">
        <v>29</v>
      </c>
      <c r="B35" s="295" t="s">
        <v>305</v>
      </c>
      <c r="C35" s="286">
        <f>SUM(C36:C40)</f>
        <v>0</v>
      </c>
    </row>
    <row r="36" spans="1:3" s="287" customFormat="1" x14ac:dyDescent="0.2">
      <c r="A36" s="296">
        <v>30</v>
      </c>
      <c r="B36" s="290" t="s">
        <v>306</v>
      </c>
      <c r="C36" s="289">
        <v>0</v>
      </c>
    </row>
    <row r="37" spans="1:3" s="287" customFormat="1" x14ac:dyDescent="0.2">
      <c r="A37" s="296">
        <v>31</v>
      </c>
      <c r="B37" s="291" t="s">
        <v>307</v>
      </c>
      <c r="C37" s="289">
        <v>0</v>
      </c>
    </row>
    <row r="38" spans="1:3" s="287" customFormat="1" ht="25.5" x14ac:dyDescent="0.2">
      <c r="A38" s="296">
        <v>32</v>
      </c>
      <c r="B38" s="290" t="s">
        <v>308</v>
      </c>
      <c r="C38" s="289">
        <v>0</v>
      </c>
    </row>
    <row r="39" spans="1:3" s="287" customFormat="1" ht="25.5" x14ac:dyDescent="0.2">
      <c r="A39" s="296">
        <v>33</v>
      </c>
      <c r="B39" s="290" t="s">
        <v>295</v>
      </c>
      <c r="C39" s="289">
        <v>0</v>
      </c>
    </row>
    <row r="40" spans="1:3" s="287" customFormat="1" x14ac:dyDescent="0.2">
      <c r="A40" s="296">
        <v>34</v>
      </c>
      <c r="B40" s="294" t="s">
        <v>309</v>
      </c>
      <c r="C40" s="289">
        <v>0</v>
      </c>
    </row>
    <row r="41" spans="1:3" s="287" customFormat="1" x14ac:dyDescent="0.2">
      <c r="A41" s="296">
        <v>35</v>
      </c>
      <c r="B41" s="295" t="s">
        <v>310</v>
      </c>
      <c r="C41" s="286">
        <f>C30-C35</f>
        <v>0</v>
      </c>
    </row>
    <row r="42" spans="1:3" s="287" customFormat="1" x14ac:dyDescent="0.2">
      <c r="A42" s="296"/>
      <c r="B42" s="297"/>
      <c r="C42" s="289"/>
    </row>
    <row r="43" spans="1:3" s="287" customFormat="1" x14ac:dyDescent="0.2">
      <c r="A43" s="296">
        <v>36</v>
      </c>
      <c r="B43" s="300" t="s">
        <v>311</v>
      </c>
      <c r="C43" s="286">
        <f>SUM(C44:C46)</f>
        <v>53736891.969969034</v>
      </c>
    </row>
    <row r="44" spans="1:3" s="287" customFormat="1" x14ac:dyDescent="0.2">
      <c r="A44" s="296">
        <v>37</v>
      </c>
      <c r="B44" s="284" t="s">
        <v>312</v>
      </c>
      <c r="C44" s="289">
        <v>43766236.700000003</v>
      </c>
    </row>
    <row r="45" spans="1:3" s="287" customFormat="1" x14ac:dyDescent="0.2">
      <c r="A45" s="296">
        <v>38</v>
      </c>
      <c r="B45" s="284" t="s">
        <v>313</v>
      </c>
      <c r="C45" s="289">
        <v>0</v>
      </c>
    </row>
    <row r="46" spans="1:3" s="287" customFormat="1" x14ac:dyDescent="0.2">
      <c r="A46" s="296">
        <v>39</v>
      </c>
      <c r="B46" s="284" t="s">
        <v>314</v>
      </c>
      <c r="C46" s="289">
        <v>9970655.2699690294</v>
      </c>
    </row>
    <row r="47" spans="1:3" s="287" customFormat="1" x14ac:dyDescent="0.2">
      <c r="A47" s="296">
        <v>40</v>
      </c>
      <c r="B47" s="300" t="s">
        <v>315</v>
      </c>
      <c r="C47" s="286">
        <f>SUM(C48:C51)</f>
        <v>0</v>
      </c>
    </row>
    <row r="48" spans="1:3" s="287" customFormat="1" x14ac:dyDescent="0.2">
      <c r="A48" s="296">
        <v>41</v>
      </c>
      <c r="B48" s="290" t="s">
        <v>316</v>
      </c>
      <c r="C48" s="289">
        <v>0</v>
      </c>
    </row>
    <row r="49" spans="1:3" s="287" customFormat="1" x14ac:dyDescent="0.2">
      <c r="A49" s="296">
        <v>42</v>
      </c>
      <c r="B49" s="291" t="s">
        <v>317</v>
      </c>
      <c r="C49" s="289">
        <v>0</v>
      </c>
    </row>
    <row r="50" spans="1:3" s="287" customFormat="1" x14ac:dyDescent="0.2">
      <c r="A50" s="296">
        <v>43</v>
      </c>
      <c r="B50" s="290" t="s">
        <v>318</v>
      </c>
      <c r="C50" s="289">
        <v>0</v>
      </c>
    </row>
    <row r="51" spans="1:3" s="287" customFormat="1" ht="25.5" x14ac:dyDescent="0.2">
      <c r="A51" s="296">
        <v>44</v>
      </c>
      <c r="B51" s="290" t="s">
        <v>295</v>
      </c>
      <c r="C51" s="289">
        <v>0</v>
      </c>
    </row>
    <row r="52" spans="1:3" s="287" customFormat="1" ht="13.5" thickBot="1" x14ac:dyDescent="0.25">
      <c r="A52" s="301">
        <v>45</v>
      </c>
      <c r="B52" s="302" t="s">
        <v>319</v>
      </c>
      <c r="C52" s="303">
        <f>C43-C47</f>
        <v>53736891.969969034</v>
      </c>
    </row>
    <row r="55" spans="1:3" x14ac:dyDescent="0.2">
      <c r="B55" s="78" t="s">
        <v>320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22"/>
  <sheetViews>
    <sheetView zoomScaleNormal="100" workbookViewId="0">
      <selection activeCell="B38" sqref="B38"/>
    </sheetView>
  </sheetViews>
  <sheetFormatPr defaultColWidth="9.140625" defaultRowHeight="12.75" x14ac:dyDescent="0.2"/>
  <cols>
    <col min="1" max="1" width="9.42578125" style="19" bestFit="1" customWidth="1"/>
    <col min="2" max="2" width="59" style="19" customWidth="1"/>
    <col min="3" max="3" width="16.7109375" style="19" bestFit="1" customWidth="1"/>
    <col min="4" max="4" width="14.28515625" style="19" bestFit="1" customWidth="1"/>
    <col min="5" max="16384" width="9.140625" style="19"/>
  </cols>
  <sheetData>
    <row r="1" spans="1:4" ht="15" x14ac:dyDescent="0.3">
      <c r="A1" s="20" t="s">
        <v>30</v>
      </c>
      <c r="B1" s="21" t="str">
        <f>Info!C2</f>
        <v>Terabank</v>
      </c>
    </row>
    <row r="2" spans="1:4" s="215" customFormat="1" ht="15.75" customHeight="1" x14ac:dyDescent="0.3">
      <c r="A2" s="215" t="s">
        <v>31</v>
      </c>
      <c r="B2" s="22">
        <v>43555</v>
      </c>
    </row>
    <row r="3" spans="1:4" s="215" customFormat="1" ht="15.75" customHeight="1" x14ac:dyDescent="0.3"/>
    <row r="4" spans="1:4" ht="13.5" thickBot="1" x14ac:dyDescent="0.25">
      <c r="A4" s="17" t="s">
        <v>321</v>
      </c>
      <c r="B4" s="304" t="s">
        <v>22</v>
      </c>
    </row>
    <row r="5" spans="1:4" s="309" customFormat="1" ht="12.75" customHeight="1" x14ac:dyDescent="0.25">
      <c r="A5" s="305"/>
      <c r="B5" s="306" t="s">
        <v>322</v>
      </c>
      <c r="C5" s="307" t="s">
        <v>323</v>
      </c>
      <c r="D5" s="308" t="s">
        <v>324</v>
      </c>
    </row>
    <row r="6" spans="1:4" s="313" customFormat="1" x14ac:dyDescent="0.25">
      <c r="A6" s="310">
        <v>1</v>
      </c>
      <c r="B6" s="311" t="s">
        <v>325</v>
      </c>
      <c r="C6" s="311"/>
      <c r="D6" s="312"/>
    </row>
    <row r="7" spans="1:4" s="313" customFormat="1" x14ac:dyDescent="0.25">
      <c r="A7" s="314" t="s">
        <v>326</v>
      </c>
      <c r="B7" s="315" t="s">
        <v>327</v>
      </c>
      <c r="C7" s="316">
        <v>4.4999999999999998E-2</v>
      </c>
      <c r="D7" s="317">
        <f>C7*'5. RWA'!$C$13</f>
        <v>40027988.643582255</v>
      </c>
    </row>
    <row r="8" spans="1:4" s="313" customFormat="1" x14ac:dyDescent="0.25">
      <c r="A8" s="314" t="s">
        <v>328</v>
      </c>
      <c r="B8" s="315" t="s">
        <v>329</v>
      </c>
      <c r="C8" s="316">
        <v>0.06</v>
      </c>
      <c r="D8" s="317">
        <f>C8*'5. RWA'!$C$13</f>
        <v>53370651.52477634</v>
      </c>
    </row>
    <row r="9" spans="1:4" s="313" customFormat="1" x14ac:dyDescent="0.25">
      <c r="A9" s="314" t="s">
        <v>330</v>
      </c>
      <c r="B9" s="315" t="s">
        <v>331</v>
      </c>
      <c r="C9" s="316">
        <v>0.08</v>
      </c>
      <c r="D9" s="317">
        <f>C9*'5. RWA'!$C$13</f>
        <v>71160868.699701786</v>
      </c>
    </row>
    <row r="10" spans="1:4" s="313" customFormat="1" x14ac:dyDescent="0.25">
      <c r="A10" s="310" t="s">
        <v>332</v>
      </c>
      <c r="B10" s="311" t="s">
        <v>333</v>
      </c>
      <c r="C10" s="311"/>
      <c r="D10" s="318"/>
    </row>
    <row r="11" spans="1:4" s="321" customFormat="1" x14ac:dyDescent="0.25">
      <c r="A11" s="319" t="s">
        <v>334</v>
      </c>
      <c r="B11" s="320" t="s">
        <v>335</v>
      </c>
      <c r="C11" s="316">
        <v>2.5000000000000001E-2</v>
      </c>
      <c r="D11" s="317">
        <f>C11*'5. RWA'!$C$13</f>
        <v>22237771.468656808</v>
      </c>
    </row>
    <row r="12" spans="1:4" s="321" customFormat="1" x14ac:dyDescent="0.25">
      <c r="A12" s="319" t="s">
        <v>336</v>
      </c>
      <c r="B12" s="320" t="s">
        <v>337</v>
      </c>
      <c r="C12" s="316">
        <v>0</v>
      </c>
      <c r="D12" s="317">
        <f>C12*'5. RWA'!$C$13</f>
        <v>0</v>
      </c>
    </row>
    <row r="13" spans="1:4" s="321" customFormat="1" x14ac:dyDescent="0.25">
      <c r="A13" s="319" t="s">
        <v>338</v>
      </c>
      <c r="B13" s="320" t="s">
        <v>339</v>
      </c>
      <c r="C13" s="316">
        <v>0</v>
      </c>
      <c r="D13" s="317">
        <f>C13*'5. RWA'!$C$13</f>
        <v>0</v>
      </c>
    </row>
    <row r="14" spans="1:4" s="321" customFormat="1" x14ac:dyDescent="0.25">
      <c r="A14" s="310" t="s">
        <v>340</v>
      </c>
      <c r="B14" s="311" t="s">
        <v>341</v>
      </c>
      <c r="C14" s="322"/>
      <c r="D14" s="318"/>
    </row>
    <row r="15" spans="1:4" s="321" customFormat="1" x14ac:dyDescent="0.25">
      <c r="A15" s="319">
        <v>3.1</v>
      </c>
      <c r="B15" s="320" t="s">
        <v>342</v>
      </c>
      <c r="C15" s="316">
        <v>2.1292599329694024E-2</v>
      </c>
      <c r="D15" s="317">
        <f>C15*'5. RWA'!$C$13</f>
        <v>18939998.314696435</v>
      </c>
    </row>
    <row r="16" spans="1:4" s="321" customFormat="1" x14ac:dyDescent="0.25">
      <c r="A16" s="319">
        <v>3.2</v>
      </c>
      <c r="B16" s="320" t="s">
        <v>343</v>
      </c>
      <c r="C16" s="316">
        <v>2.8479567509370137E-2</v>
      </c>
      <c r="D16" s="317">
        <f>C16*'5. RWA'!$C$13</f>
        <v>25332884.551982265</v>
      </c>
    </row>
    <row r="17" spans="1:6" s="313" customFormat="1" x14ac:dyDescent="0.25">
      <c r="A17" s="319">
        <v>3.3</v>
      </c>
      <c r="B17" s="320" t="s">
        <v>344</v>
      </c>
      <c r="C17" s="323">
        <v>6.861390497990949E-2</v>
      </c>
      <c r="D17" s="317">
        <f>C17*'5. RWA'!$C$13</f>
        <v>61032813.540614419</v>
      </c>
    </row>
    <row r="18" spans="1:6" s="309" customFormat="1" ht="12.75" customHeight="1" x14ac:dyDescent="0.25">
      <c r="A18" s="324"/>
      <c r="B18" s="325" t="s">
        <v>345</v>
      </c>
      <c r="C18" s="326" t="s">
        <v>323</v>
      </c>
      <c r="D18" s="327" t="s">
        <v>324</v>
      </c>
    </row>
    <row r="19" spans="1:6" s="313" customFormat="1" x14ac:dyDescent="0.25">
      <c r="A19" s="328">
        <v>4</v>
      </c>
      <c r="B19" s="320" t="s">
        <v>346</v>
      </c>
      <c r="C19" s="329">
        <f>C7+C11+C12+C13+C15</f>
        <v>9.1292599329694024E-2</v>
      </c>
      <c r="D19" s="317">
        <f>C19*'5. RWA'!$C$13</f>
        <v>81205758.426935494</v>
      </c>
    </row>
    <row r="20" spans="1:6" s="313" customFormat="1" x14ac:dyDescent="0.25">
      <c r="A20" s="328">
        <v>5</v>
      </c>
      <c r="B20" s="320" t="s">
        <v>38</v>
      </c>
      <c r="C20" s="329">
        <f>C8+C11+C12+C13+C16</f>
        <v>0.11347956750937013</v>
      </c>
      <c r="D20" s="317">
        <f>C20*'5. RWA'!$C$13</f>
        <v>100941307.54541542</v>
      </c>
    </row>
    <row r="21" spans="1:6" s="313" customFormat="1" ht="13.5" thickBot="1" x14ac:dyDescent="0.3">
      <c r="A21" s="330" t="s">
        <v>347</v>
      </c>
      <c r="B21" s="331" t="s">
        <v>348</v>
      </c>
      <c r="C21" s="332">
        <f>C9+C11+C12+C13+C17</f>
        <v>0.1736139049799095</v>
      </c>
      <c r="D21" s="333">
        <f>C21*'5. RWA'!$C$13</f>
        <v>154431453.70897302</v>
      </c>
    </row>
    <row r="22" spans="1:6" x14ac:dyDescent="0.2">
      <c r="F22" s="17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39"/>
  <sheetViews>
    <sheetView zoomScaleNormal="100" workbookViewId="0">
      <pane xSplit="1" ySplit="5" topLeftCell="B24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ColWidth="9.140625" defaultRowHeight="14.25" x14ac:dyDescent="0.2"/>
  <cols>
    <col min="1" max="1" width="10.7109375" style="78" customWidth="1"/>
    <col min="2" max="2" width="91.85546875" style="78" customWidth="1"/>
    <col min="3" max="3" width="53.140625" style="78" customWidth="1"/>
    <col min="4" max="4" width="32.28515625" style="78" customWidth="1"/>
    <col min="5" max="5" width="9.42578125" style="79" customWidth="1"/>
    <col min="6" max="16384" width="9.140625" style="79"/>
  </cols>
  <sheetData>
    <row r="1" spans="1:6" x14ac:dyDescent="0.2">
      <c r="A1" s="77" t="s">
        <v>30</v>
      </c>
      <c r="B1" s="21" t="str">
        <f>Info!C2</f>
        <v>Terabank</v>
      </c>
      <c r="E1" s="78"/>
      <c r="F1" s="78"/>
    </row>
    <row r="2" spans="1:6" s="249" customFormat="1" ht="15.75" customHeight="1" x14ac:dyDescent="0.2">
      <c r="A2" s="77" t="s">
        <v>31</v>
      </c>
      <c r="B2" s="22">
        <v>43555</v>
      </c>
    </row>
    <row r="3" spans="1:6" s="249" customFormat="1" ht="15.75" customHeight="1" x14ac:dyDescent="0.2">
      <c r="A3" s="334"/>
    </row>
    <row r="4" spans="1:6" s="249" customFormat="1" ht="15.75" customHeight="1" thickBot="1" x14ac:dyDescent="0.25">
      <c r="A4" s="249" t="s">
        <v>349</v>
      </c>
      <c r="B4" s="335" t="s">
        <v>350</v>
      </c>
      <c r="D4" s="336" t="s">
        <v>67</v>
      </c>
    </row>
    <row r="5" spans="1:6" ht="25.5" x14ac:dyDescent="0.2">
      <c r="A5" s="337" t="s">
        <v>34</v>
      </c>
      <c r="B5" s="338" t="s">
        <v>168</v>
      </c>
      <c r="C5" s="339" t="s">
        <v>259</v>
      </c>
      <c r="D5" s="340" t="s">
        <v>351</v>
      </c>
    </row>
    <row r="6" spans="1:6" x14ac:dyDescent="0.2">
      <c r="A6" s="341">
        <v>1</v>
      </c>
      <c r="B6" s="342" t="s">
        <v>74</v>
      </c>
      <c r="C6" s="343">
        <v>32566722.660000011</v>
      </c>
      <c r="D6" s="344"/>
      <c r="E6" s="345"/>
    </row>
    <row r="7" spans="1:6" x14ac:dyDescent="0.2">
      <c r="A7" s="341">
        <v>2</v>
      </c>
      <c r="B7" s="346" t="s">
        <v>75</v>
      </c>
      <c r="C7" s="347">
        <v>129623955.20999999</v>
      </c>
      <c r="D7" s="348"/>
      <c r="E7" s="345"/>
    </row>
    <row r="8" spans="1:6" x14ac:dyDescent="0.2">
      <c r="A8" s="341">
        <v>3</v>
      </c>
      <c r="B8" s="346" t="s">
        <v>76</v>
      </c>
      <c r="C8" s="347">
        <v>28138979.579999998</v>
      </c>
      <c r="D8" s="348"/>
      <c r="E8" s="345"/>
    </row>
    <row r="9" spans="1:6" x14ac:dyDescent="0.2">
      <c r="A9" s="341">
        <v>4</v>
      </c>
      <c r="B9" s="346" t="s">
        <v>77</v>
      </c>
      <c r="C9" s="347">
        <v>0</v>
      </c>
      <c r="D9" s="348"/>
      <c r="E9" s="345"/>
    </row>
    <row r="10" spans="1:6" x14ac:dyDescent="0.2">
      <c r="A10" s="341">
        <v>5</v>
      </c>
      <c r="B10" s="346" t="s">
        <v>78</v>
      </c>
      <c r="C10" s="347">
        <v>50060374.970000006</v>
      </c>
      <c r="D10" s="348"/>
      <c r="E10" s="345"/>
    </row>
    <row r="11" spans="1:6" x14ac:dyDescent="0.2">
      <c r="A11" s="341">
        <v>6.1</v>
      </c>
      <c r="B11" s="349" t="s">
        <v>79</v>
      </c>
      <c r="C11" s="350">
        <v>702048216.78000021</v>
      </c>
      <c r="D11" s="348"/>
      <c r="E11" s="351"/>
    </row>
    <row r="12" spans="1:6" x14ac:dyDescent="0.2">
      <c r="A12" s="341">
        <v>6.2</v>
      </c>
      <c r="B12" s="352" t="s">
        <v>80</v>
      </c>
      <c r="C12" s="350">
        <v>-38386040.959999889</v>
      </c>
      <c r="D12" s="348"/>
      <c r="E12" s="351"/>
    </row>
    <row r="13" spans="1:6" x14ac:dyDescent="0.2">
      <c r="A13" s="341">
        <v>6</v>
      </c>
      <c r="B13" s="346" t="s">
        <v>81</v>
      </c>
      <c r="C13" s="353">
        <f>C11+C12</f>
        <v>663662175.82000029</v>
      </c>
      <c r="D13" s="348"/>
      <c r="E13" s="345"/>
    </row>
    <row r="14" spans="1:6" x14ac:dyDescent="0.2">
      <c r="A14" s="341">
        <v>7</v>
      </c>
      <c r="B14" s="346" t="s">
        <v>82</v>
      </c>
      <c r="C14" s="347">
        <v>6074953.819999991</v>
      </c>
      <c r="D14" s="348"/>
      <c r="E14" s="345"/>
    </row>
    <row r="15" spans="1:6" x14ac:dyDescent="0.2">
      <c r="A15" s="341">
        <v>8</v>
      </c>
      <c r="B15" s="354" t="s">
        <v>83</v>
      </c>
      <c r="C15" s="347">
        <v>884778.9100000005</v>
      </c>
      <c r="D15" s="348"/>
      <c r="E15" s="345"/>
    </row>
    <row r="16" spans="1:6" x14ac:dyDescent="0.2">
      <c r="A16" s="341">
        <v>9</v>
      </c>
      <c r="B16" s="346" t="s">
        <v>84</v>
      </c>
      <c r="C16" s="347">
        <v>0</v>
      </c>
      <c r="D16" s="348"/>
      <c r="E16" s="345"/>
    </row>
    <row r="17" spans="1:5" x14ac:dyDescent="0.2">
      <c r="A17" s="341">
        <v>10</v>
      </c>
      <c r="B17" s="346" t="s">
        <v>85</v>
      </c>
      <c r="C17" s="347">
        <v>48403883.669999979</v>
      </c>
      <c r="D17" s="348"/>
      <c r="E17" s="345"/>
    </row>
    <row r="18" spans="1:5" x14ac:dyDescent="0.2">
      <c r="A18" s="341">
        <v>10.1</v>
      </c>
      <c r="B18" s="355" t="s">
        <v>352</v>
      </c>
      <c r="C18" s="347">
        <v>22958343</v>
      </c>
      <c r="D18" s="356" t="s">
        <v>353</v>
      </c>
      <c r="E18" s="345"/>
    </row>
    <row r="19" spans="1:5" x14ac:dyDescent="0.2">
      <c r="A19" s="341">
        <v>11</v>
      </c>
      <c r="B19" s="357" t="s">
        <v>86</v>
      </c>
      <c r="C19" s="358">
        <v>5265488.4849999994</v>
      </c>
      <c r="D19" s="359"/>
      <c r="E19" s="345"/>
    </row>
    <row r="20" spans="1:5" ht="15" x14ac:dyDescent="0.25">
      <c r="A20" s="341">
        <v>12</v>
      </c>
      <c r="B20" s="360" t="s">
        <v>87</v>
      </c>
      <c r="C20" s="361">
        <f>SUM(C6:C10,C13:C16,C17,C19)</f>
        <v>964681313.12500012</v>
      </c>
      <c r="D20" s="362"/>
      <c r="E20" s="363"/>
    </row>
    <row r="21" spans="1:5" x14ac:dyDescent="0.2">
      <c r="A21" s="341">
        <v>13</v>
      </c>
      <c r="B21" s="346" t="s">
        <v>89</v>
      </c>
      <c r="C21" s="364">
        <v>288580.14</v>
      </c>
      <c r="D21" s="365"/>
      <c r="E21" s="345"/>
    </row>
    <row r="22" spans="1:5" x14ac:dyDescent="0.2">
      <c r="A22" s="341">
        <v>14</v>
      </c>
      <c r="B22" s="346" t="s">
        <v>90</v>
      </c>
      <c r="C22" s="347">
        <v>183773325.75000179</v>
      </c>
      <c r="D22" s="348"/>
      <c r="E22" s="345"/>
    </row>
    <row r="23" spans="1:5" x14ac:dyDescent="0.2">
      <c r="A23" s="341">
        <v>15</v>
      </c>
      <c r="B23" s="346" t="s">
        <v>91</v>
      </c>
      <c r="C23" s="347">
        <v>213011435.85000008</v>
      </c>
      <c r="D23" s="348"/>
      <c r="E23" s="345"/>
    </row>
    <row r="24" spans="1:5" x14ac:dyDescent="0.2">
      <c r="A24" s="341">
        <v>16</v>
      </c>
      <c r="B24" s="346" t="s">
        <v>92</v>
      </c>
      <c r="C24" s="347">
        <v>255840057.3100003</v>
      </c>
      <c r="D24" s="348"/>
      <c r="E24" s="345"/>
    </row>
    <row r="25" spans="1:5" x14ac:dyDescent="0.2">
      <c r="A25" s="341">
        <v>17</v>
      </c>
      <c r="B25" s="346" t="s">
        <v>93</v>
      </c>
      <c r="C25" s="347">
        <v>0</v>
      </c>
      <c r="D25" s="348"/>
      <c r="E25" s="345"/>
    </row>
    <row r="26" spans="1:5" x14ac:dyDescent="0.2">
      <c r="A26" s="341">
        <v>18</v>
      </c>
      <c r="B26" s="346" t="s">
        <v>94</v>
      </c>
      <c r="C26" s="347">
        <v>100022303</v>
      </c>
      <c r="D26" s="348"/>
      <c r="E26" s="345"/>
    </row>
    <row r="27" spans="1:5" x14ac:dyDescent="0.2">
      <c r="A27" s="341">
        <v>19</v>
      </c>
      <c r="B27" s="346" t="s">
        <v>95</v>
      </c>
      <c r="C27" s="347">
        <v>4858482.2899999972</v>
      </c>
      <c r="D27" s="348"/>
      <c r="E27" s="345"/>
    </row>
    <row r="28" spans="1:5" x14ac:dyDescent="0.2">
      <c r="A28" s="341">
        <v>20</v>
      </c>
      <c r="B28" s="346" t="s">
        <v>96</v>
      </c>
      <c r="C28" s="347">
        <v>23800477.720000003</v>
      </c>
      <c r="D28" s="348"/>
      <c r="E28" s="345"/>
    </row>
    <row r="29" spans="1:5" x14ac:dyDescent="0.2">
      <c r="A29" s="341">
        <v>21</v>
      </c>
      <c r="B29" s="357" t="s">
        <v>97</v>
      </c>
      <c r="C29" s="347">
        <v>49149866.759999998</v>
      </c>
      <c r="D29" s="348"/>
      <c r="E29" s="345"/>
    </row>
    <row r="30" spans="1:5" x14ac:dyDescent="0.2">
      <c r="A30" s="341">
        <v>21.1</v>
      </c>
      <c r="B30" s="366" t="s">
        <v>354</v>
      </c>
      <c r="C30" s="347">
        <v>43766236.700000003</v>
      </c>
      <c r="D30" s="348"/>
      <c r="E30" s="345"/>
    </row>
    <row r="31" spans="1:5" ht="15" x14ac:dyDescent="0.25">
      <c r="A31" s="341">
        <v>22</v>
      </c>
      <c r="B31" s="360" t="s">
        <v>98</v>
      </c>
      <c r="C31" s="361">
        <f>SUM(C21:C29)</f>
        <v>830744528.82000208</v>
      </c>
      <c r="D31" s="362"/>
      <c r="E31" s="363"/>
    </row>
    <row r="32" spans="1:5" x14ac:dyDescent="0.2">
      <c r="A32" s="341">
        <v>23</v>
      </c>
      <c r="B32" s="357" t="s">
        <v>100</v>
      </c>
      <c r="C32" s="347">
        <v>121372000</v>
      </c>
      <c r="D32" s="348"/>
      <c r="E32" s="345"/>
    </row>
    <row r="33" spans="1:5" x14ac:dyDescent="0.2">
      <c r="A33" s="341">
        <v>24</v>
      </c>
      <c r="B33" s="357" t="s">
        <v>101</v>
      </c>
      <c r="C33" s="347">
        <v>0</v>
      </c>
      <c r="D33" s="348"/>
      <c r="E33" s="345"/>
    </row>
    <row r="34" spans="1:5" x14ac:dyDescent="0.2">
      <c r="A34" s="341">
        <v>25</v>
      </c>
      <c r="B34" s="357" t="s">
        <v>102</v>
      </c>
      <c r="C34" s="347">
        <v>0</v>
      </c>
      <c r="D34" s="348"/>
      <c r="E34" s="345"/>
    </row>
    <row r="35" spans="1:5" x14ac:dyDescent="0.2">
      <c r="A35" s="341">
        <v>26</v>
      </c>
      <c r="B35" s="357" t="s">
        <v>103</v>
      </c>
      <c r="C35" s="347">
        <v>0</v>
      </c>
      <c r="D35" s="348"/>
      <c r="E35" s="345"/>
    </row>
    <row r="36" spans="1:5" x14ac:dyDescent="0.2">
      <c r="A36" s="341">
        <v>27</v>
      </c>
      <c r="B36" s="357" t="s">
        <v>104</v>
      </c>
      <c r="C36" s="347">
        <v>0</v>
      </c>
      <c r="D36" s="348"/>
      <c r="E36" s="345"/>
    </row>
    <row r="37" spans="1:5" x14ac:dyDescent="0.2">
      <c r="A37" s="341">
        <v>28</v>
      </c>
      <c r="B37" s="357" t="s">
        <v>105</v>
      </c>
      <c r="C37" s="347">
        <v>12564783.779999988</v>
      </c>
      <c r="D37" s="348"/>
      <c r="E37" s="345"/>
    </row>
    <row r="38" spans="1:5" x14ac:dyDescent="0.2">
      <c r="A38" s="341">
        <v>29</v>
      </c>
      <c r="B38" s="357" t="s">
        <v>106</v>
      </c>
      <c r="C38" s="347">
        <v>0</v>
      </c>
      <c r="D38" s="348"/>
      <c r="E38" s="345"/>
    </row>
    <row r="39" spans="1:5" ht="15.75" thickBot="1" x14ac:dyDescent="0.3">
      <c r="A39" s="367">
        <v>30</v>
      </c>
      <c r="B39" s="368" t="s">
        <v>107</v>
      </c>
      <c r="C39" s="369">
        <f>SUM(C32:C38)</f>
        <v>133936783.77999999</v>
      </c>
      <c r="D39" s="370"/>
      <c r="E39" s="363"/>
    </row>
  </sheetData>
  <pageMargins left="0.7" right="0.7" top="0.75" bottom="0.75" header="0.3" footer="0.3"/>
  <pageSetup paperSize="9" scale="4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zoomScale="85" zoomScaleNormal="85" workbookViewId="0">
      <pane xSplit="1" ySplit="4" topLeftCell="D5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ColWidth="9.140625" defaultRowHeight="12.75" x14ac:dyDescent="0.2"/>
  <cols>
    <col min="1" max="1" width="10.5703125" style="19" bestFit="1" customWidth="1"/>
    <col min="2" max="2" width="105.140625" style="19" bestFit="1" customWidth="1"/>
    <col min="3" max="3" width="16.28515625" style="19" bestFit="1" customWidth="1"/>
    <col min="4" max="4" width="13.42578125" style="19" bestFit="1" customWidth="1"/>
    <col min="5" max="5" width="16.140625" style="19" bestFit="1" customWidth="1"/>
    <col min="6" max="6" width="13.42578125" style="19" bestFit="1" customWidth="1"/>
    <col min="7" max="7" width="9.5703125" style="19" bestFit="1" customWidth="1"/>
    <col min="8" max="8" width="13.42578125" style="19" bestFit="1" customWidth="1"/>
    <col min="9" max="9" width="15.5703125" style="19" bestFit="1" customWidth="1"/>
    <col min="10" max="10" width="13.42578125" style="19" bestFit="1" customWidth="1"/>
    <col min="11" max="11" width="17" style="19" bestFit="1" customWidth="1"/>
    <col min="12" max="12" width="14.7109375" style="19" bestFit="1" customWidth="1"/>
    <col min="13" max="13" width="17.28515625" style="19" bestFit="1" customWidth="1"/>
    <col min="14" max="14" width="16.28515625" style="19" bestFit="1" customWidth="1"/>
    <col min="15" max="15" width="15.140625" style="19" bestFit="1" customWidth="1"/>
    <col min="16" max="16" width="13.42578125" style="19" bestFit="1" customWidth="1"/>
    <col min="17" max="17" width="9.5703125" style="19" bestFit="1" customWidth="1"/>
    <col min="18" max="18" width="13.42578125" style="19" bestFit="1" customWidth="1"/>
    <col min="19" max="19" width="33.140625" style="19" bestFit="1" customWidth="1"/>
    <col min="20" max="16384" width="9.140625" style="132"/>
  </cols>
  <sheetData>
    <row r="1" spans="1:19" x14ac:dyDescent="0.2">
      <c r="A1" s="19" t="s">
        <v>30</v>
      </c>
      <c r="B1" s="21" t="str">
        <f>Info!C2</f>
        <v>Terabank</v>
      </c>
    </row>
    <row r="2" spans="1:19" x14ac:dyDescent="0.2">
      <c r="A2" s="19" t="s">
        <v>31</v>
      </c>
      <c r="B2" s="22">
        <v>43555</v>
      </c>
    </row>
    <row r="4" spans="1:19" ht="26.25" thickBot="1" x14ac:dyDescent="0.25">
      <c r="A4" s="371" t="s">
        <v>355</v>
      </c>
      <c r="B4" s="372" t="s">
        <v>356</v>
      </c>
    </row>
    <row r="5" spans="1:19" x14ac:dyDescent="0.2">
      <c r="A5" s="373"/>
      <c r="B5" s="374"/>
      <c r="C5" s="375" t="s">
        <v>255</v>
      </c>
      <c r="D5" s="375" t="s">
        <v>256</v>
      </c>
      <c r="E5" s="375" t="s">
        <v>257</v>
      </c>
      <c r="F5" s="375" t="s">
        <v>357</v>
      </c>
      <c r="G5" s="375" t="s">
        <v>358</v>
      </c>
      <c r="H5" s="375" t="s">
        <v>359</v>
      </c>
      <c r="I5" s="375" t="s">
        <v>360</v>
      </c>
      <c r="J5" s="375" t="s">
        <v>361</v>
      </c>
      <c r="K5" s="375" t="s">
        <v>362</v>
      </c>
      <c r="L5" s="375" t="s">
        <v>363</v>
      </c>
      <c r="M5" s="375" t="s">
        <v>364</v>
      </c>
      <c r="N5" s="375" t="s">
        <v>365</v>
      </c>
      <c r="O5" s="375" t="s">
        <v>366</v>
      </c>
      <c r="P5" s="375" t="s">
        <v>367</v>
      </c>
      <c r="Q5" s="375" t="s">
        <v>368</v>
      </c>
      <c r="R5" s="376" t="s">
        <v>369</v>
      </c>
      <c r="S5" s="377" t="s">
        <v>370</v>
      </c>
    </row>
    <row r="6" spans="1:19" ht="46.5" customHeight="1" x14ac:dyDescent="0.2">
      <c r="A6" s="378"/>
      <c r="B6" s="570" t="s">
        <v>371</v>
      </c>
      <c r="C6" s="566">
        <v>0</v>
      </c>
      <c r="D6" s="567"/>
      <c r="E6" s="566">
        <v>0.2</v>
      </c>
      <c r="F6" s="567"/>
      <c r="G6" s="566">
        <v>0.35</v>
      </c>
      <c r="H6" s="567"/>
      <c r="I6" s="566">
        <v>0.5</v>
      </c>
      <c r="J6" s="567"/>
      <c r="K6" s="566">
        <v>0.75</v>
      </c>
      <c r="L6" s="567"/>
      <c r="M6" s="566">
        <v>1</v>
      </c>
      <c r="N6" s="567"/>
      <c r="O6" s="566">
        <v>1.5</v>
      </c>
      <c r="P6" s="567"/>
      <c r="Q6" s="566">
        <v>2.5</v>
      </c>
      <c r="R6" s="567"/>
      <c r="S6" s="568" t="s">
        <v>372</v>
      </c>
    </row>
    <row r="7" spans="1:19" ht="51" x14ac:dyDescent="0.2">
      <c r="A7" s="378"/>
      <c r="B7" s="571"/>
      <c r="C7" s="379" t="s">
        <v>373</v>
      </c>
      <c r="D7" s="379" t="s">
        <v>374</v>
      </c>
      <c r="E7" s="379" t="s">
        <v>373</v>
      </c>
      <c r="F7" s="379" t="s">
        <v>374</v>
      </c>
      <c r="G7" s="379" t="s">
        <v>373</v>
      </c>
      <c r="H7" s="379" t="s">
        <v>374</v>
      </c>
      <c r="I7" s="379" t="s">
        <v>373</v>
      </c>
      <c r="J7" s="379" t="s">
        <v>374</v>
      </c>
      <c r="K7" s="379" t="s">
        <v>373</v>
      </c>
      <c r="L7" s="379" t="s">
        <v>374</v>
      </c>
      <c r="M7" s="379" t="s">
        <v>373</v>
      </c>
      <c r="N7" s="379" t="s">
        <v>374</v>
      </c>
      <c r="O7" s="379" t="s">
        <v>373</v>
      </c>
      <c r="P7" s="379" t="s">
        <v>374</v>
      </c>
      <c r="Q7" s="379" t="s">
        <v>373</v>
      </c>
      <c r="R7" s="379" t="s">
        <v>374</v>
      </c>
      <c r="S7" s="569"/>
    </row>
    <row r="8" spans="1:19" s="385" customFormat="1" x14ac:dyDescent="0.2">
      <c r="A8" s="380">
        <v>1</v>
      </c>
      <c r="B8" s="381" t="s">
        <v>375</v>
      </c>
      <c r="C8" s="382">
        <v>59784939.050000004</v>
      </c>
      <c r="D8" s="382">
        <v>0</v>
      </c>
      <c r="E8" s="382">
        <v>0</v>
      </c>
      <c r="F8" s="383">
        <v>0</v>
      </c>
      <c r="G8" s="382">
        <v>0</v>
      </c>
      <c r="H8" s="382">
        <v>0</v>
      </c>
      <c r="I8" s="382">
        <v>0</v>
      </c>
      <c r="J8" s="382">
        <v>0</v>
      </c>
      <c r="K8" s="382">
        <v>0</v>
      </c>
      <c r="L8" s="382">
        <v>0</v>
      </c>
      <c r="M8" s="382">
        <v>122410136.77</v>
      </c>
      <c r="N8" s="382">
        <v>0</v>
      </c>
      <c r="O8" s="382">
        <v>0</v>
      </c>
      <c r="P8" s="382">
        <v>0</v>
      </c>
      <c r="Q8" s="382">
        <v>0</v>
      </c>
      <c r="R8" s="383">
        <v>0</v>
      </c>
      <c r="S8" s="384">
        <f>$C$6*SUM(C8:D8)+$E$6*SUM(E8:F8)+$G$6*SUM(G8:H8)+$I$6*SUM(I8:J8)+$K$6*SUM(K8:L8)+$M$6*SUM(M8:N8)+$O$6*SUM(O8:P8)+$Q$6*SUM(Q8:R8)</f>
        <v>122410136.77</v>
      </c>
    </row>
    <row r="9" spans="1:19" s="385" customFormat="1" x14ac:dyDescent="0.2">
      <c r="A9" s="380">
        <v>2</v>
      </c>
      <c r="B9" s="381" t="s">
        <v>376</v>
      </c>
      <c r="C9" s="382">
        <v>0</v>
      </c>
      <c r="D9" s="382">
        <v>0</v>
      </c>
      <c r="E9" s="382">
        <v>0</v>
      </c>
      <c r="F9" s="382">
        <v>0</v>
      </c>
      <c r="G9" s="382">
        <v>0</v>
      </c>
      <c r="H9" s="382">
        <v>0</v>
      </c>
      <c r="I9" s="382">
        <v>0</v>
      </c>
      <c r="J9" s="382">
        <v>0</v>
      </c>
      <c r="K9" s="382">
        <v>0</v>
      </c>
      <c r="L9" s="382">
        <v>0</v>
      </c>
      <c r="M9" s="382">
        <v>0</v>
      </c>
      <c r="N9" s="382">
        <v>0</v>
      </c>
      <c r="O9" s="382">
        <v>0</v>
      </c>
      <c r="P9" s="382">
        <v>0</v>
      </c>
      <c r="Q9" s="382">
        <v>0</v>
      </c>
      <c r="R9" s="383">
        <v>0</v>
      </c>
      <c r="S9" s="384">
        <f t="shared" ref="S9:S21" si="0">$C$6*SUM(C9:D9)+$E$6*SUM(E9:F9)+$G$6*SUM(G9:H9)+$I$6*SUM(I9:J9)+$K$6*SUM(K9:L9)+$M$6*SUM(M9:N9)+$O$6*SUM(O9:P9)+$Q$6*SUM(Q9:R9)</f>
        <v>0</v>
      </c>
    </row>
    <row r="10" spans="1:19" s="385" customFormat="1" x14ac:dyDescent="0.2">
      <c r="A10" s="380">
        <v>3</v>
      </c>
      <c r="B10" s="381" t="s">
        <v>377</v>
      </c>
      <c r="C10" s="382">
        <v>0</v>
      </c>
      <c r="D10" s="382">
        <v>0</v>
      </c>
      <c r="E10" s="382">
        <v>0</v>
      </c>
      <c r="F10" s="382">
        <v>0</v>
      </c>
      <c r="G10" s="382">
        <v>0</v>
      </c>
      <c r="H10" s="382">
        <v>0</v>
      </c>
      <c r="I10" s="382">
        <v>0</v>
      </c>
      <c r="J10" s="382">
        <v>0</v>
      </c>
      <c r="K10" s="382">
        <v>0</v>
      </c>
      <c r="L10" s="382">
        <v>0</v>
      </c>
      <c r="M10" s="382">
        <v>0</v>
      </c>
      <c r="N10" s="382">
        <v>0</v>
      </c>
      <c r="O10" s="382">
        <v>0</v>
      </c>
      <c r="P10" s="382">
        <v>0</v>
      </c>
      <c r="Q10" s="382">
        <v>0</v>
      </c>
      <c r="R10" s="383">
        <v>0</v>
      </c>
      <c r="S10" s="384">
        <f t="shared" si="0"/>
        <v>0</v>
      </c>
    </row>
    <row r="11" spans="1:19" s="385" customFormat="1" x14ac:dyDescent="0.2">
      <c r="A11" s="380">
        <v>4</v>
      </c>
      <c r="B11" s="381" t="s">
        <v>378</v>
      </c>
      <c r="C11" s="382">
        <v>0</v>
      </c>
      <c r="D11" s="382">
        <v>0</v>
      </c>
      <c r="E11" s="382">
        <v>0</v>
      </c>
      <c r="F11" s="382">
        <v>0</v>
      </c>
      <c r="G11" s="382">
        <v>0</v>
      </c>
      <c r="H11" s="382">
        <v>0</v>
      </c>
      <c r="I11" s="382">
        <v>0</v>
      </c>
      <c r="J11" s="382">
        <v>0</v>
      </c>
      <c r="K11" s="382">
        <v>0</v>
      </c>
      <c r="L11" s="382">
        <v>0</v>
      </c>
      <c r="M11" s="382">
        <v>0</v>
      </c>
      <c r="N11" s="382">
        <v>0</v>
      </c>
      <c r="O11" s="382">
        <v>0</v>
      </c>
      <c r="P11" s="382">
        <v>0</v>
      </c>
      <c r="Q11" s="382">
        <v>0</v>
      </c>
      <c r="R11" s="383">
        <v>0</v>
      </c>
      <c r="S11" s="384">
        <f t="shared" si="0"/>
        <v>0</v>
      </c>
    </row>
    <row r="12" spans="1:19" s="385" customFormat="1" x14ac:dyDescent="0.2">
      <c r="A12" s="380">
        <v>5</v>
      </c>
      <c r="B12" s="381" t="s">
        <v>379</v>
      </c>
      <c r="C12" s="382">
        <v>0</v>
      </c>
      <c r="D12" s="382">
        <v>0</v>
      </c>
      <c r="E12" s="382">
        <v>0</v>
      </c>
      <c r="F12" s="382">
        <v>0</v>
      </c>
      <c r="G12" s="382">
        <v>0</v>
      </c>
      <c r="H12" s="382">
        <v>0</v>
      </c>
      <c r="I12" s="382">
        <v>0</v>
      </c>
      <c r="J12" s="382">
        <v>0</v>
      </c>
      <c r="K12" s="382">
        <v>0</v>
      </c>
      <c r="L12" s="382">
        <v>0</v>
      </c>
      <c r="M12" s="382">
        <v>0</v>
      </c>
      <c r="N12" s="382">
        <v>0</v>
      </c>
      <c r="O12" s="382">
        <v>0</v>
      </c>
      <c r="P12" s="382">
        <v>0</v>
      </c>
      <c r="Q12" s="382">
        <v>0</v>
      </c>
      <c r="R12" s="383">
        <v>0</v>
      </c>
      <c r="S12" s="384">
        <f t="shared" si="0"/>
        <v>0</v>
      </c>
    </row>
    <row r="13" spans="1:19" s="385" customFormat="1" x14ac:dyDescent="0.2">
      <c r="A13" s="380">
        <v>6</v>
      </c>
      <c r="B13" s="381" t="s">
        <v>380</v>
      </c>
      <c r="C13" s="382">
        <v>0</v>
      </c>
      <c r="D13" s="382">
        <v>0</v>
      </c>
      <c r="E13" s="382">
        <v>20455488.099999998</v>
      </c>
      <c r="F13" s="382">
        <v>0</v>
      </c>
      <c r="G13" s="382">
        <v>0</v>
      </c>
      <c r="H13" s="382">
        <v>0</v>
      </c>
      <c r="I13" s="382">
        <v>6311229.2800000003</v>
      </c>
      <c r="J13" s="382">
        <v>0</v>
      </c>
      <c r="K13" s="382">
        <v>0</v>
      </c>
      <c r="L13" s="382">
        <v>0</v>
      </c>
      <c r="M13" s="382">
        <v>1372262.2</v>
      </c>
      <c r="N13" s="382">
        <v>0</v>
      </c>
      <c r="O13" s="382">
        <v>0</v>
      </c>
      <c r="P13" s="382">
        <v>0</v>
      </c>
      <c r="Q13" s="382">
        <v>0</v>
      </c>
      <c r="R13" s="383">
        <v>0</v>
      </c>
      <c r="S13" s="384">
        <f t="shared" si="0"/>
        <v>8618974.459999999</v>
      </c>
    </row>
    <row r="14" spans="1:19" s="385" customFormat="1" x14ac:dyDescent="0.2">
      <c r="A14" s="380">
        <v>7</v>
      </c>
      <c r="B14" s="381" t="s">
        <v>381</v>
      </c>
      <c r="C14" s="382">
        <v>0</v>
      </c>
      <c r="D14" s="382">
        <v>0</v>
      </c>
      <c r="E14" s="382">
        <v>0</v>
      </c>
      <c r="F14" s="382">
        <v>0</v>
      </c>
      <c r="G14" s="382">
        <v>0</v>
      </c>
      <c r="H14" s="382">
        <v>0</v>
      </c>
      <c r="I14" s="382">
        <v>0</v>
      </c>
      <c r="J14" s="382">
        <v>0</v>
      </c>
      <c r="K14" s="382">
        <v>0</v>
      </c>
      <c r="L14" s="382">
        <v>0</v>
      </c>
      <c r="M14" s="382">
        <v>332887270.81999964</v>
      </c>
      <c r="N14" s="382">
        <v>28158048.620999992</v>
      </c>
      <c r="O14" s="382">
        <v>0</v>
      </c>
      <c r="P14" s="382">
        <v>0</v>
      </c>
      <c r="Q14" s="382">
        <v>0</v>
      </c>
      <c r="R14" s="383">
        <v>0</v>
      </c>
      <c r="S14" s="384">
        <f t="shared" si="0"/>
        <v>361045319.44099963</v>
      </c>
    </row>
    <row r="15" spans="1:19" s="385" customFormat="1" x14ac:dyDescent="0.2">
      <c r="A15" s="380">
        <v>8</v>
      </c>
      <c r="B15" s="381" t="s">
        <v>382</v>
      </c>
      <c r="C15" s="382">
        <v>0</v>
      </c>
      <c r="D15" s="382">
        <v>0</v>
      </c>
      <c r="E15" s="382">
        <v>0</v>
      </c>
      <c r="F15" s="382">
        <v>0</v>
      </c>
      <c r="G15" s="382">
        <v>0</v>
      </c>
      <c r="H15" s="382">
        <v>0</v>
      </c>
      <c r="I15" s="382">
        <v>0</v>
      </c>
      <c r="J15" s="382">
        <v>0</v>
      </c>
      <c r="K15" s="382">
        <v>209857283.93000001</v>
      </c>
      <c r="L15" s="382">
        <v>5681372.7169999965</v>
      </c>
      <c r="M15" s="382">
        <v>0</v>
      </c>
      <c r="N15" s="382">
        <v>0</v>
      </c>
      <c r="O15" s="382">
        <v>0</v>
      </c>
      <c r="P15" s="382">
        <v>0</v>
      </c>
      <c r="Q15" s="382">
        <v>0</v>
      </c>
      <c r="R15" s="383">
        <v>0</v>
      </c>
      <c r="S15" s="384">
        <f t="shared" si="0"/>
        <v>161653992.48525</v>
      </c>
    </row>
    <row r="16" spans="1:19" s="385" customFormat="1" x14ac:dyDescent="0.2">
      <c r="A16" s="380">
        <v>9</v>
      </c>
      <c r="B16" s="381" t="s">
        <v>383</v>
      </c>
      <c r="C16" s="382">
        <v>0</v>
      </c>
      <c r="D16" s="382">
        <v>0</v>
      </c>
      <c r="E16" s="382">
        <v>0</v>
      </c>
      <c r="F16" s="382">
        <v>0</v>
      </c>
      <c r="G16" s="382">
        <v>0</v>
      </c>
      <c r="H16" s="382">
        <v>0</v>
      </c>
      <c r="I16" s="382">
        <v>0</v>
      </c>
      <c r="J16" s="382">
        <v>0</v>
      </c>
      <c r="K16" s="382">
        <v>0</v>
      </c>
      <c r="L16" s="382">
        <v>0</v>
      </c>
      <c r="M16" s="382">
        <v>0</v>
      </c>
      <c r="N16" s="382">
        <v>0</v>
      </c>
      <c r="O16" s="382">
        <v>0</v>
      </c>
      <c r="P16" s="382">
        <v>0</v>
      </c>
      <c r="Q16" s="382">
        <v>0</v>
      </c>
      <c r="R16" s="383">
        <v>0</v>
      </c>
      <c r="S16" s="384">
        <f t="shared" si="0"/>
        <v>0</v>
      </c>
    </row>
    <row r="17" spans="1:19" s="385" customFormat="1" x14ac:dyDescent="0.2">
      <c r="A17" s="380">
        <v>10</v>
      </c>
      <c r="B17" s="381" t="s">
        <v>384</v>
      </c>
      <c r="C17" s="382">
        <v>0</v>
      </c>
      <c r="D17" s="382">
        <v>0</v>
      </c>
      <c r="E17" s="382">
        <v>0</v>
      </c>
      <c r="F17" s="382">
        <v>0</v>
      </c>
      <c r="G17" s="382">
        <v>0</v>
      </c>
      <c r="H17" s="382">
        <v>0</v>
      </c>
      <c r="I17" s="382">
        <v>0</v>
      </c>
      <c r="J17" s="382">
        <v>0</v>
      </c>
      <c r="K17" s="382">
        <v>0</v>
      </c>
      <c r="L17" s="382">
        <v>0</v>
      </c>
      <c r="M17" s="382">
        <v>15789174.829999996</v>
      </c>
      <c r="N17" s="382">
        <v>0</v>
      </c>
      <c r="O17" s="382">
        <v>1341485.3799999999</v>
      </c>
      <c r="P17" s="382">
        <v>0</v>
      </c>
      <c r="Q17" s="382">
        <v>0</v>
      </c>
      <c r="R17" s="383">
        <v>0</v>
      </c>
      <c r="S17" s="384">
        <f t="shared" si="0"/>
        <v>17801402.899999995</v>
      </c>
    </row>
    <row r="18" spans="1:19" s="385" customFormat="1" x14ac:dyDescent="0.2">
      <c r="A18" s="380">
        <v>11</v>
      </c>
      <c r="B18" s="381" t="s">
        <v>385</v>
      </c>
      <c r="C18" s="382">
        <v>0</v>
      </c>
      <c r="D18" s="382">
        <v>0</v>
      </c>
      <c r="E18" s="382">
        <v>0</v>
      </c>
      <c r="F18" s="382">
        <v>0</v>
      </c>
      <c r="G18" s="382">
        <v>0</v>
      </c>
      <c r="H18" s="382">
        <v>0</v>
      </c>
      <c r="I18" s="382">
        <v>0</v>
      </c>
      <c r="J18" s="382">
        <v>0</v>
      </c>
      <c r="K18" s="382">
        <v>0</v>
      </c>
      <c r="L18" s="382">
        <v>0</v>
      </c>
      <c r="M18" s="382">
        <v>84290464.159999922</v>
      </c>
      <c r="N18" s="382">
        <v>0</v>
      </c>
      <c r="O18" s="382">
        <v>36846140.320000187</v>
      </c>
      <c r="P18" s="382">
        <v>0</v>
      </c>
      <c r="Q18" s="382">
        <v>0</v>
      </c>
      <c r="R18" s="383">
        <v>0</v>
      </c>
      <c r="S18" s="384">
        <f t="shared" si="0"/>
        <v>139559674.64000019</v>
      </c>
    </row>
    <row r="19" spans="1:19" s="385" customFormat="1" x14ac:dyDescent="0.2">
      <c r="A19" s="380">
        <v>12</v>
      </c>
      <c r="B19" s="381" t="s">
        <v>386</v>
      </c>
      <c r="C19" s="382">
        <v>0</v>
      </c>
      <c r="D19" s="382">
        <v>0</v>
      </c>
      <c r="E19" s="382">
        <v>0</v>
      </c>
      <c r="F19" s="382">
        <v>0</v>
      </c>
      <c r="G19" s="382">
        <v>0</v>
      </c>
      <c r="H19" s="382">
        <v>0</v>
      </c>
      <c r="I19" s="382">
        <v>0</v>
      </c>
      <c r="J19" s="382">
        <v>0</v>
      </c>
      <c r="K19" s="382">
        <v>0</v>
      </c>
      <c r="L19" s="382">
        <v>0</v>
      </c>
      <c r="M19" s="382">
        <v>0</v>
      </c>
      <c r="N19" s="382">
        <v>0</v>
      </c>
      <c r="O19" s="382">
        <v>0</v>
      </c>
      <c r="P19" s="382">
        <v>0</v>
      </c>
      <c r="Q19" s="382">
        <v>0</v>
      </c>
      <c r="R19" s="383">
        <v>0</v>
      </c>
      <c r="S19" s="384">
        <f t="shared" si="0"/>
        <v>0</v>
      </c>
    </row>
    <row r="20" spans="1:19" s="385" customFormat="1" x14ac:dyDescent="0.2">
      <c r="A20" s="380">
        <v>13</v>
      </c>
      <c r="B20" s="381" t="s">
        <v>387</v>
      </c>
      <c r="C20" s="382">
        <v>0</v>
      </c>
      <c r="D20" s="382">
        <v>0</v>
      </c>
      <c r="E20" s="382">
        <v>0</v>
      </c>
      <c r="F20" s="382">
        <v>0</v>
      </c>
      <c r="G20" s="382">
        <v>0</v>
      </c>
      <c r="H20" s="382">
        <v>0</v>
      </c>
      <c r="I20" s="382">
        <v>0</v>
      </c>
      <c r="J20" s="382">
        <v>0</v>
      </c>
      <c r="K20" s="382">
        <v>0</v>
      </c>
      <c r="L20" s="382">
        <v>0</v>
      </c>
      <c r="M20" s="382">
        <v>0</v>
      </c>
      <c r="N20" s="382">
        <v>0</v>
      </c>
      <c r="O20" s="382">
        <v>0</v>
      </c>
      <c r="P20" s="382">
        <v>0</v>
      </c>
      <c r="Q20" s="382">
        <v>0</v>
      </c>
      <c r="R20" s="383">
        <v>0</v>
      </c>
      <c r="S20" s="384">
        <f t="shared" si="0"/>
        <v>0</v>
      </c>
    </row>
    <row r="21" spans="1:19" s="385" customFormat="1" x14ac:dyDescent="0.2">
      <c r="A21" s="380">
        <v>14</v>
      </c>
      <c r="B21" s="381" t="s">
        <v>388</v>
      </c>
      <c r="C21" s="382">
        <v>40853782.919999994</v>
      </c>
      <c r="D21" s="382">
        <v>0</v>
      </c>
      <c r="E21" s="382">
        <v>12679.869999999999</v>
      </c>
      <c r="F21" s="382">
        <v>0</v>
      </c>
      <c r="G21" s="382">
        <v>0</v>
      </c>
      <c r="H21" s="382">
        <v>0</v>
      </c>
      <c r="I21" s="382">
        <v>0</v>
      </c>
      <c r="J21" s="382">
        <v>0</v>
      </c>
      <c r="K21" s="382">
        <v>0</v>
      </c>
      <c r="L21" s="382">
        <v>0</v>
      </c>
      <c r="M21" s="382">
        <v>21587214.920000009</v>
      </c>
      <c r="N21" s="382">
        <v>0</v>
      </c>
      <c r="O21" s="382">
        <v>0</v>
      </c>
      <c r="P21" s="382">
        <v>0</v>
      </c>
      <c r="Q21" s="382">
        <v>0</v>
      </c>
      <c r="R21" s="383">
        <v>0</v>
      </c>
      <c r="S21" s="384">
        <f t="shared" si="0"/>
        <v>21589750.894000009</v>
      </c>
    </row>
    <row r="22" spans="1:19" ht="13.5" thickBot="1" x14ac:dyDescent="0.25">
      <c r="A22" s="386"/>
      <c r="B22" s="387" t="s">
        <v>171</v>
      </c>
      <c r="C22" s="388">
        <f>SUM(C8:C21)</f>
        <v>100638721.97</v>
      </c>
      <c r="D22" s="388">
        <f t="shared" ref="D22:S22" si="1">SUM(D8:D21)</f>
        <v>0</v>
      </c>
      <c r="E22" s="388">
        <f t="shared" si="1"/>
        <v>20468167.969999999</v>
      </c>
      <c r="F22" s="388">
        <f t="shared" si="1"/>
        <v>0</v>
      </c>
      <c r="G22" s="388">
        <f t="shared" si="1"/>
        <v>0</v>
      </c>
      <c r="H22" s="388">
        <f t="shared" si="1"/>
        <v>0</v>
      </c>
      <c r="I22" s="388">
        <f t="shared" si="1"/>
        <v>6311229.2800000003</v>
      </c>
      <c r="J22" s="388">
        <f t="shared" si="1"/>
        <v>0</v>
      </c>
      <c r="K22" s="388">
        <f t="shared" si="1"/>
        <v>209857283.93000001</v>
      </c>
      <c r="L22" s="388">
        <f t="shared" si="1"/>
        <v>5681372.7169999965</v>
      </c>
      <c r="M22" s="388">
        <f t="shared" si="1"/>
        <v>578336523.69999945</v>
      </c>
      <c r="N22" s="388">
        <f t="shared" si="1"/>
        <v>28158048.620999992</v>
      </c>
      <c r="O22" s="388">
        <f t="shared" si="1"/>
        <v>38187625.700000189</v>
      </c>
      <c r="P22" s="388">
        <f t="shared" si="1"/>
        <v>0</v>
      </c>
      <c r="Q22" s="388">
        <f t="shared" si="1"/>
        <v>0</v>
      </c>
      <c r="R22" s="388">
        <f t="shared" si="1"/>
        <v>0</v>
      </c>
      <c r="S22" s="389">
        <f t="shared" si="1"/>
        <v>832679251.5902499</v>
      </c>
    </row>
    <row r="24" spans="1:19" x14ac:dyDescent="0.2">
      <c r="S24" s="198"/>
    </row>
    <row r="25" spans="1:19" x14ac:dyDescent="0.2">
      <c r="N25" s="390"/>
      <c r="S25" s="198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zoomScale="80" zoomScaleNormal="80" workbookViewId="0">
      <pane xSplit="2" ySplit="6" topLeftCell="O7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ColWidth="9.140625" defaultRowHeight="12.75" x14ac:dyDescent="0.2"/>
  <cols>
    <col min="1" max="1" width="10.5703125" style="78" bestFit="1" customWidth="1"/>
    <col min="2" max="2" width="63.7109375" style="78" bestFit="1" customWidth="1"/>
    <col min="3" max="3" width="19" style="78" customWidth="1"/>
    <col min="4" max="4" width="19.5703125" style="78" customWidth="1"/>
    <col min="5" max="5" width="31.140625" style="78" customWidth="1"/>
    <col min="6" max="6" width="29.140625" style="78" customWidth="1"/>
    <col min="7" max="7" width="28.5703125" style="78" customWidth="1"/>
    <col min="8" max="8" width="26.42578125" style="78" customWidth="1"/>
    <col min="9" max="9" width="23.7109375" style="78" customWidth="1"/>
    <col min="10" max="10" width="21.5703125" style="78" customWidth="1"/>
    <col min="11" max="11" width="15.7109375" style="78" customWidth="1"/>
    <col min="12" max="12" width="13.28515625" style="78" customWidth="1"/>
    <col min="13" max="13" width="20.85546875" style="78" customWidth="1"/>
    <col min="14" max="14" width="19.28515625" style="78" customWidth="1"/>
    <col min="15" max="15" width="18.42578125" style="78" customWidth="1"/>
    <col min="16" max="16" width="19" style="78" customWidth="1"/>
    <col min="17" max="17" width="20.28515625" style="78" customWidth="1"/>
    <col min="18" max="18" width="18" style="78" customWidth="1"/>
    <col min="19" max="19" width="36" style="78" customWidth="1"/>
    <col min="20" max="20" width="26.140625" style="78" customWidth="1"/>
    <col min="21" max="21" width="24.85546875" style="78" customWidth="1"/>
    <col min="22" max="22" width="20" style="78" customWidth="1"/>
    <col min="23" max="16384" width="9.140625" style="391"/>
  </cols>
  <sheetData>
    <row r="1" spans="1:22" x14ac:dyDescent="0.2">
      <c r="A1" s="77" t="s">
        <v>30</v>
      </c>
      <c r="B1" s="21" t="str">
        <f>Info!C2</f>
        <v>Terabank</v>
      </c>
    </row>
    <row r="2" spans="1:22" x14ac:dyDescent="0.2">
      <c r="A2" s="77" t="s">
        <v>31</v>
      </c>
      <c r="B2" s="22">
        <v>43555</v>
      </c>
    </row>
    <row r="4" spans="1:22" ht="13.5" thickBot="1" x14ac:dyDescent="0.25">
      <c r="A4" s="78" t="s">
        <v>389</v>
      </c>
      <c r="B4" s="275" t="s">
        <v>390</v>
      </c>
      <c r="V4" s="336" t="s">
        <v>67</v>
      </c>
    </row>
    <row r="5" spans="1:22" ht="12.75" customHeight="1" x14ac:dyDescent="0.2">
      <c r="A5" s="392"/>
      <c r="B5" s="393"/>
      <c r="C5" s="572" t="s">
        <v>391</v>
      </c>
      <c r="D5" s="573"/>
      <c r="E5" s="573"/>
      <c r="F5" s="573"/>
      <c r="G5" s="573"/>
      <c r="H5" s="573"/>
      <c r="I5" s="573"/>
      <c r="J5" s="573"/>
      <c r="K5" s="573"/>
      <c r="L5" s="574"/>
      <c r="M5" s="575" t="s">
        <v>392</v>
      </c>
      <c r="N5" s="576"/>
      <c r="O5" s="576"/>
      <c r="P5" s="576"/>
      <c r="Q5" s="576"/>
      <c r="R5" s="576"/>
      <c r="S5" s="577"/>
      <c r="T5" s="578" t="s">
        <v>393</v>
      </c>
      <c r="U5" s="578" t="s">
        <v>394</v>
      </c>
      <c r="V5" s="580" t="s">
        <v>395</v>
      </c>
    </row>
    <row r="6" spans="1:22" s="401" customFormat="1" ht="102" x14ac:dyDescent="0.25">
      <c r="A6" s="255"/>
      <c r="B6" s="394"/>
      <c r="C6" s="395" t="s">
        <v>396</v>
      </c>
      <c r="D6" s="396" t="s">
        <v>397</v>
      </c>
      <c r="E6" s="397" t="s">
        <v>398</v>
      </c>
      <c r="F6" s="397" t="s">
        <v>399</v>
      </c>
      <c r="G6" s="396" t="s">
        <v>400</v>
      </c>
      <c r="H6" s="396" t="s">
        <v>401</v>
      </c>
      <c r="I6" s="396" t="s">
        <v>402</v>
      </c>
      <c r="J6" s="396" t="s">
        <v>403</v>
      </c>
      <c r="K6" s="398" t="s">
        <v>404</v>
      </c>
      <c r="L6" s="399" t="s">
        <v>405</v>
      </c>
      <c r="M6" s="395" t="s">
        <v>406</v>
      </c>
      <c r="N6" s="398" t="s">
        <v>407</v>
      </c>
      <c r="O6" s="398" t="s">
        <v>408</v>
      </c>
      <c r="P6" s="398" t="s">
        <v>409</v>
      </c>
      <c r="Q6" s="398" t="s">
        <v>410</v>
      </c>
      <c r="R6" s="398" t="s">
        <v>411</v>
      </c>
      <c r="S6" s="400" t="s">
        <v>412</v>
      </c>
      <c r="T6" s="579"/>
      <c r="U6" s="579"/>
      <c r="V6" s="581"/>
    </row>
    <row r="7" spans="1:22" s="408" customFormat="1" x14ac:dyDescent="0.2">
      <c r="A7" s="402">
        <v>1</v>
      </c>
      <c r="B7" s="381" t="s">
        <v>375</v>
      </c>
      <c r="C7" s="403">
        <v>0</v>
      </c>
      <c r="D7" s="404">
        <v>0</v>
      </c>
      <c r="E7" s="404">
        <v>0</v>
      </c>
      <c r="F7" s="404">
        <v>0</v>
      </c>
      <c r="G7" s="404">
        <v>0</v>
      </c>
      <c r="H7" s="404">
        <v>0</v>
      </c>
      <c r="I7" s="404">
        <v>0</v>
      </c>
      <c r="J7" s="404">
        <v>0</v>
      </c>
      <c r="K7" s="404">
        <v>0</v>
      </c>
      <c r="L7" s="405">
        <v>0</v>
      </c>
      <c r="M7" s="403">
        <v>0</v>
      </c>
      <c r="N7" s="404">
        <v>0</v>
      </c>
      <c r="O7" s="404">
        <v>0</v>
      </c>
      <c r="P7" s="404">
        <v>0</v>
      </c>
      <c r="Q7" s="404">
        <v>0</v>
      </c>
      <c r="R7" s="404">
        <v>0</v>
      </c>
      <c r="S7" s="405">
        <v>0</v>
      </c>
      <c r="T7" s="406">
        <v>0</v>
      </c>
      <c r="U7" s="406">
        <v>0</v>
      </c>
      <c r="V7" s="407">
        <f>SUM(C7:S7)</f>
        <v>0</v>
      </c>
    </row>
    <row r="8" spans="1:22" s="408" customFormat="1" x14ac:dyDescent="0.2">
      <c r="A8" s="402">
        <v>2</v>
      </c>
      <c r="B8" s="381" t="s">
        <v>376</v>
      </c>
      <c r="C8" s="403">
        <v>0</v>
      </c>
      <c r="D8" s="404">
        <v>0</v>
      </c>
      <c r="E8" s="404">
        <v>0</v>
      </c>
      <c r="F8" s="404">
        <v>0</v>
      </c>
      <c r="G8" s="404">
        <v>0</v>
      </c>
      <c r="H8" s="404">
        <v>0</v>
      </c>
      <c r="I8" s="404">
        <v>0</v>
      </c>
      <c r="J8" s="404">
        <v>0</v>
      </c>
      <c r="K8" s="404">
        <v>0</v>
      </c>
      <c r="L8" s="405">
        <v>0</v>
      </c>
      <c r="M8" s="403">
        <v>0</v>
      </c>
      <c r="N8" s="404">
        <v>0</v>
      </c>
      <c r="O8" s="404">
        <v>0</v>
      </c>
      <c r="P8" s="404">
        <v>0</v>
      </c>
      <c r="Q8" s="404">
        <v>0</v>
      </c>
      <c r="R8" s="404">
        <v>0</v>
      </c>
      <c r="S8" s="405">
        <v>0</v>
      </c>
      <c r="T8" s="406">
        <v>0</v>
      </c>
      <c r="U8" s="406">
        <v>0</v>
      </c>
      <c r="V8" s="407">
        <f t="shared" ref="V8:V20" si="0">SUM(C8:S8)</f>
        <v>0</v>
      </c>
    </row>
    <row r="9" spans="1:22" s="408" customFormat="1" x14ac:dyDescent="0.2">
      <c r="A9" s="402">
        <v>3</v>
      </c>
      <c r="B9" s="381" t="s">
        <v>413</v>
      </c>
      <c r="C9" s="403">
        <v>0</v>
      </c>
      <c r="D9" s="404">
        <v>0</v>
      </c>
      <c r="E9" s="404">
        <v>0</v>
      </c>
      <c r="F9" s="404">
        <v>0</v>
      </c>
      <c r="G9" s="404">
        <v>0</v>
      </c>
      <c r="H9" s="404">
        <v>0</v>
      </c>
      <c r="I9" s="404">
        <v>0</v>
      </c>
      <c r="J9" s="404">
        <v>0</v>
      </c>
      <c r="K9" s="404">
        <v>0</v>
      </c>
      <c r="L9" s="405">
        <v>0</v>
      </c>
      <c r="M9" s="403">
        <v>0</v>
      </c>
      <c r="N9" s="404">
        <v>0</v>
      </c>
      <c r="O9" s="404">
        <v>0</v>
      </c>
      <c r="P9" s="404">
        <v>0</v>
      </c>
      <c r="Q9" s="404">
        <v>0</v>
      </c>
      <c r="R9" s="404">
        <v>0</v>
      </c>
      <c r="S9" s="405">
        <v>0</v>
      </c>
      <c r="T9" s="406">
        <v>0</v>
      </c>
      <c r="U9" s="406">
        <v>0</v>
      </c>
      <c r="V9" s="407">
        <f t="shared" si="0"/>
        <v>0</v>
      </c>
    </row>
    <row r="10" spans="1:22" s="408" customFormat="1" x14ac:dyDescent="0.2">
      <c r="A10" s="402">
        <v>4</v>
      </c>
      <c r="B10" s="381" t="s">
        <v>378</v>
      </c>
      <c r="C10" s="403">
        <v>0</v>
      </c>
      <c r="D10" s="404">
        <v>0</v>
      </c>
      <c r="E10" s="404">
        <v>0</v>
      </c>
      <c r="F10" s="404">
        <v>0</v>
      </c>
      <c r="G10" s="404">
        <v>0</v>
      </c>
      <c r="H10" s="404">
        <v>0</v>
      </c>
      <c r="I10" s="404">
        <v>0</v>
      </c>
      <c r="J10" s="404">
        <v>0</v>
      </c>
      <c r="K10" s="404">
        <v>0</v>
      </c>
      <c r="L10" s="405">
        <v>0</v>
      </c>
      <c r="M10" s="403">
        <v>0</v>
      </c>
      <c r="N10" s="404">
        <v>0</v>
      </c>
      <c r="O10" s="404">
        <v>0</v>
      </c>
      <c r="P10" s="404">
        <v>0</v>
      </c>
      <c r="Q10" s="404">
        <v>0</v>
      </c>
      <c r="R10" s="404">
        <v>0</v>
      </c>
      <c r="S10" s="405">
        <v>0</v>
      </c>
      <c r="T10" s="406">
        <v>0</v>
      </c>
      <c r="U10" s="406">
        <v>0</v>
      </c>
      <c r="V10" s="407">
        <f t="shared" si="0"/>
        <v>0</v>
      </c>
    </row>
    <row r="11" spans="1:22" s="408" customFormat="1" x14ac:dyDescent="0.2">
      <c r="A11" s="402">
        <v>5</v>
      </c>
      <c r="B11" s="381" t="s">
        <v>379</v>
      </c>
      <c r="C11" s="403">
        <v>0</v>
      </c>
      <c r="D11" s="404">
        <v>0</v>
      </c>
      <c r="E11" s="404">
        <v>0</v>
      </c>
      <c r="F11" s="404">
        <v>0</v>
      </c>
      <c r="G11" s="404">
        <v>0</v>
      </c>
      <c r="H11" s="404">
        <v>0</v>
      </c>
      <c r="I11" s="404">
        <v>0</v>
      </c>
      <c r="J11" s="404">
        <v>0</v>
      </c>
      <c r="K11" s="404">
        <v>0</v>
      </c>
      <c r="L11" s="405">
        <v>0</v>
      </c>
      <c r="M11" s="403">
        <v>0</v>
      </c>
      <c r="N11" s="404">
        <v>0</v>
      </c>
      <c r="O11" s="404">
        <v>0</v>
      </c>
      <c r="P11" s="404">
        <v>0</v>
      </c>
      <c r="Q11" s="404">
        <v>0</v>
      </c>
      <c r="R11" s="404">
        <v>0</v>
      </c>
      <c r="S11" s="405">
        <v>0</v>
      </c>
      <c r="T11" s="406">
        <v>0</v>
      </c>
      <c r="U11" s="406">
        <v>0</v>
      </c>
      <c r="V11" s="407">
        <f t="shared" si="0"/>
        <v>0</v>
      </c>
    </row>
    <row r="12" spans="1:22" s="408" customFormat="1" x14ac:dyDescent="0.2">
      <c r="A12" s="402">
        <v>6</v>
      </c>
      <c r="B12" s="381" t="s">
        <v>380</v>
      </c>
      <c r="C12" s="403">
        <v>0</v>
      </c>
      <c r="D12" s="404">
        <v>0</v>
      </c>
      <c r="E12" s="404">
        <v>0</v>
      </c>
      <c r="F12" s="404">
        <v>0</v>
      </c>
      <c r="G12" s="404">
        <v>0</v>
      </c>
      <c r="H12" s="404">
        <v>0</v>
      </c>
      <c r="I12" s="404">
        <v>0</v>
      </c>
      <c r="J12" s="404">
        <v>0</v>
      </c>
      <c r="K12" s="404">
        <v>0</v>
      </c>
      <c r="L12" s="405">
        <v>0</v>
      </c>
      <c r="M12" s="403">
        <v>0</v>
      </c>
      <c r="N12" s="404">
        <v>0</v>
      </c>
      <c r="O12" s="404">
        <v>0</v>
      </c>
      <c r="P12" s="404">
        <v>0</v>
      </c>
      <c r="Q12" s="404">
        <v>0</v>
      </c>
      <c r="R12" s="404">
        <v>0</v>
      </c>
      <c r="S12" s="405">
        <v>0</v>
      </c>
      <c r="T12" s="406">
        <v>0</v>
      </c>
      <c r="U12" s="406">
        <v>0</v>
      </c>
      <c r="V12" s="407">
        <f t="shared" si="0"/>
        <v>0</v>
      </c>
    </row>
    <row r="13" spans="1:22" s="408" customFormat="1" x14ac:dyDescent="0.2">
      <c r="A13" s="402">
        <v>7</v>
      </c>
      <c r="B13" s="381" t="s">
        <v>381</v>
      </c>
      <c r="C13" s="403">
        <v>0</v>
      </c>
      <c r="D13" s="404">
        <v>32395616.937070005</v>
      </c>
      <c r="E13" s="404">
        <v>0</v>
      </c>
      <c r="F13" s="404">
        <v>0</v>
      </c>
      <c r="G13" s="404">
        <v>0</v>
      </c>
      <c r="H13" s="404">
        <v>0</v>
      </c>
      <c r="I13" s="404">
        <v>0</v>
      </c>
      <c r="J13" s="404">
        <v>0</v>
      </c>
      <c r="K13" s="404">
        <v>0</v>
      </c>
      <c r="L13" s="405">
        <v>0</v>
      </c>
      <c r="M13" s="403">
        <v>0</v>
      </c>
      <c r="N13" s="404">
        <v>0</v>
      </c>
      <c r="O13" s="404">
        <v>0</v>
      </c>
      <c r="P13" s="404">
        <v>0</v>
      </c>
      <c r="Q13" s="404">
        <v>0</v>
      </c>
      <c r="R13" s="404">
        <v>0</v>
      </c>
      <c r="S13" s="405">
        <v>0</v>
      </c>
      <c r="T13" s="406">
        <v>21821823.332220003</v>
      </c>
      <c r="U13" s="406">
        <v>10573793.60485</v>
      </c>
      <c r="V13" s="407">
        <f t="shared" si="0"/>
        <v>32395616.937070005</v>
      </c>
    </row>
    <row r="14" spans="1:22" s="408" customFormat="1" x14ac:dyDescent="0.2">
      <c r="A14" s="402">
        <v>8</v>
      </c>
      <c r="B14" s="381" t="s">
        <v>382</v>
      </c>
      <c r="C14" s="403">
        <v>0</v>
      </c>
      <c r="D14" s="404">
        <v>3181873.4956575008</v>
      </c>
      <c r="E14" s="404">
        <v>0</v>
      </c>
      <c r="F14" s="404">
        <v>0</v>
      </c>
      <c r="G14" s="404">
        <v>0</v>
      </c>
      <c r="H14" s="404">
        <v>0</v>
      </c>
      <c r="I14" s="404">
        <v>0</v>
      </c>
      <c r="J14" s="404">
        <v>0</v>
      </c>
      <c r="K14" s="404">
        <v>0</v>
      </c>
      <c r="L14" s="405">
        <v>0</v>
      </c>
      <c r="M14" s="403">
        <v>0</v>
      </c>
      <c r="N14" s="404">
        <v>0</v>
      </c>
      <c r="O14" s="404">
        <v>0</v>
      </c>
      <c r="P14" s="404">
        <v>0</v>
      </c>
      <c r="Q14" s="404">
        <v>0</v>
      </c>
      <c r="R14" s="404">
        <v>0</v>
      </c>
      <c r="S14" s="405">
        <v>0</v>
      </c>
      <c r="T14" s="406">
        <v>2439350.6140800007</v>
      </c>
      <c r="U14" s="406">
        <v>742522.88157749991</v>
      </c>
      <c r="V14" s="407">
        <f t="shared" si="0"/>
        <v>3181873.4956575008</v>
      </c>
    </row>
    <row r="15" spans="1:22" s="408" customFormat="1" x14ac:dyDescent="0.2">
      <c r="A15" s="402">
        <v>9</v>
      </c>
      <c r="B15" s="381" t="s">
        <v>383</v>
      </c>
      <c r="C15" s="403">
        <v>0</v>
      </c>
      <c r="D15" s="404">
        <v>0</v>
      </c>
      <c r="E15" s="404">
        <v>0</v>
      </c>
      <c r="F15" s="404">
        <v>0</v>
      </c>
      <c r="G15" s="404">
        <v>0</v>
      </c>
      <c r="H15" s="404">
        <v>0</v>
      </c>
      <c r="I15" s="404">
        <v>0</v>
      </c>
      <c r="J15" s="404">
        <v>0</v>
      </c>
      <c r="K15" s="404">
        <v>0</v>
      </c>
      <c r="L15" s="405">
        <v>0</v>
      </c>
      <c r="M15" s="403">
        <v>0</v>
      </c>
      <c r="N15" s="404">
        <v>0</v>
      </c>
      <c r="O15" s="404">
        <v>0</v>
      </c>
      <c r="P15" s="404">
        <v>0</v>
      </c>
      <c r="Q15" s="404">
        <v>0</v>
      </c>
      <c r="R15" s="404">
        <v>0</v>
      </c>
      <c r="S15" s="405">
        <v>0</v>
      </c>
      <c r="T15" s="406">
        <v>0</v>
      </c>
      <c r="U15" s="406">
        <v>0</v>
      </c>
      <c r="V15" s="407">
        <f t="shared" si="0"/>
        <v>0</v>
      </c>
    </row>
    <row r="16" spans="1:22" s="408" customFormat="1" x14ac:dyDescent="0.2">
      <c r="A16" s="402">
        <v>10</v>
      </c>
      <c r="B16" s="381" t="s">
        <v>384</v>
      </c>
      <c r="C16" s="403">
        <v>0</v>
      </c>
      <c r="D16" s="404">
        <v>0</v>
      </c>
      <c r="E16" s="404">
        <v>0</v>
      </c>
      <c r="F16" s="404">
        <v>0</v>
      </c>
      <c r="G16" s="404">
        <v>0</v>
      </c>
      <c r="H16" s="404">
        <v>0</v>
      </c>
      <c r="I16" s="404">
        <v>0</v>
      </c>
      <c r="J16" s="404">
        <v>0</v>
      </c>
      <c r="K16" s="404">
        <v>0</v>
      </c>
      <c r="L16" s="405">
        <v>0</v>
      </c>
      <c r="M16" s="403">
        <v>0</v>
      </c>
      <c r="N16" s="404">
        <v>0</v>
      </c>
      <c r="O16" s="404">
        <v>0</v>
      </c>
      <c r="P16" s="404">
        <v>0</v>
      </c>
      <c r="Q16" s="404">
        <v>0</v>
      </c>
      <c r="R16" s="404">
        <v>0</v>
      </c>
      <c r="S16" s="405">
        <v>0</v>
      </c>
      <c r="T16" s="406">
        <v>0</v>
      </c>
      <c r="U16" s="406">
        <v>0</v>
      </c>
      <c r="V16" s="407">
        <f t="shared" si="0"/>
        <v>0</v>
      </c>
    </row>
    <row r="17" spans="1:22" s="408" customFormat="1" x14ac:dyDescent="0.2">
      <c r="A17" s="402">
        <v>11</v>
      </c>
      <c r="B17" s="381" t="s">
        <v>385</v>
      </c>
      <c r="C17" s="403">
        <v>0</v>
      </c>
      <c r="D17" s="404">
        <v>0</v>
      </c>
      <c r="E17" s="404">
        <v>0</v>
      </c>
      <c r="F17" s="404">
        <v>0</v>
      </c>
      <c r="G17" s="404">
        <v>0</v>
      </c>
      <c r="H17" s="404">
        <v>0</v>
      </c>
      <c r="I17" s="404">
        <v>0</v>
      </c>
      <c r="J17" s="404">
        <v>0</v>
      </c>
      <c r="K17" s="404">
        <v>0</v>
      </c>
      <c r="L17" s="405">
        <v>0</v>
      </c>
      <c r="M17" s="403">
        <v>0</v>
      </c>
      <c r="N17" s="404">
        <v>0</v>
      </c>
      <c r="O17" s="404">
        <v>0</v>
      </c>
      <c r="P17" s="404">
        <v>0</v>
      </c>
      <c r="Q17" s="404">
        <v>0</v>
      </c>
      <c r="R17" s="404">
        <v>0</v>
      </c>
      <c r="S17" s="405">
        <v>0</v>
      </c>
      <c r="T17" s="406">
        <v>0</v>
      </c>
      <c r="U17" s="406">
        <v>0</v>
      </c>
      <c r="V17" s="407">
        <f t="shared" si="0"/>
        <v>0</v>
      </c>
    </row>
    <row r="18" spans="1:22" s="408" customFormat="1" x14ac:dyDescent="0.2">
      <c r="A18" s="402">
        <v>12</v>
      </c>
      <c r="B18" s="381" t="s">
        <v>386</v>
      </c>
      <c r="C18" s="403">
        <v>0</v>
      </c>
      <c r="D18" s="404">
        <v>0</v>
      </c>
      <c r="E18" s="404">
        <v>0</v>
      </c>
      <c r="F18" s="404">
        <v>0</v>
      </c>
      <c r="G18" s="404">
        <v>0</v>
      </c>
      <c r="H18" s="404">
        <v>0</v>
      </c>
      <c r="I18" s="404">
        <v>0</v>
      </c>
      <c r="J18" s="404">
        <v>0</v>
      </c>
      <c r="K18" s="404">
        <v>0</v>
      </c>
      <c r="L18" s="405">
        <v>0</v>
      </c>
      <c r="M18" s="403">
        <v>0</v>
      </c>
      <c r="N18" s="404">
        <v>0</v>
      </c>
      <c r="O18" s="404">
        <v>0</v>
      </c>
      <c r="P18" s="404">
        <v>0</v>
      </c>
      <c r="Q18" s="404">
        <v>0</v>
      </c>
      <c r="R18" s="404">
        <v>0</v>
      </c>
      <c r="S18" s="405">
        <v>0</v>
      </c>
      <c r="T18" s="406">
        <v>0</v>
      </c>
      <c r="U18" s="406">
        <v>0</v>
      </c>
      <c r="V18" s="407">
        <f t="shared" si="0"/>
        <v>0</v>
      </c>
    </row>
    <row r="19" spans="1:22" s="408" customFormat="1" x14ac:dyDescent="0.2">
      <c r="A19" s="402">
        <v>13</v>
      </c>
      <c r="B19" s="381" t="s">
        <v>414</v>
      </c>
      <c r="C19" s="403">
        <v>0</v>
      </c>
      <c r="D19" s="404">
        <v>0</v>
      </c>
      <c r="E19" s="404">
        <v>0</v>
      </c>
      <c r="F19" s="404">
        <v>0</v>
      </c>
      <c r="G19" s="404">
        <v>0</v>
      </c>
      <c r="H19" s="404">
        <v>0</v>
      </c>
      <c r="I19" s="404">
        <v>0</v>
      </c>
      <c r="J19" s="404">
        <v>0</v>
      </c>
      <c r="K19" s="404">
        <v>0</v>
      </c>
      <c r="L19" s="405">
        <v>0</v>
      </c>
      <c r="M19" s="403">
        <v>0</v>
      </c>
      <c r="N19" s="404">
        <v>0</v>
      </c>
      <c r="O19" s="404">
        <v>0</v>
      </c>
      <c r="P19" s="404">
        <v>0</v>
      </c>
      <c r="Q19" s="404">
        <v>0</v>
      </c>
      <c r="R19" s="404">
        <v>0</v>
      </c>
      <c r="S19" s="405">
        <v>0</v>
      </c>
      <c r="T19" s="406">
        <v>0</v>
      </c>
      <c r="U19" s="406">
        <v>0</v>
      </c>
      <c r="V19" s="407">
        <f t="shared" si="0"/>
        <v>0</v>
      </c>
    </row>
    <row r="20" spans="1:22" s="408" customFormat="1" x14ac:dyDescent="0.2">
      <c r="A20" s="402">
        <v>14</v>
      </c>
      <c r="B20" s="381" t="s">
        <v>388</v>
      </c>
      <c r="C20" s="403">
        <v>0</v>
      </c>
      <c r="D20" s="404">
        <v>0</v>
      </c>
      <c r="E20" s="404">
        <v>0</v>
      </c>
      <c r="F20" s="404">
        <v>0</v>
      </c>
      <c r="G20" s="404">
        <v>0</v>
      </c>
      <c r="H20" s="404">
        <v>0</v>
      </c>
      <c r="I20" s="404">
        <v>0</v>
      </c>
      <c r="J20" s="404">
        <v>0</v>
      </c>
      <c r="K20" s="404">
        <v>0</v>
      </c>
      <c r="L20" s="405">
        <v>0</v>
      </c>
      <c r="M20" s="403">
        <v>0</v>
      </c>
      <c r="N20" s="404">
        <v>0</v>
      </c>
      <c r="O20" s="404">
        <v>0</v>
      </c>
      <c r="P20" s="404">
        <v>0</v>
      </c>
      <c r="Q20" s="404">
        <v>0</v>
      </c>
      <c r="R20" s="404">
        <v>0</v>
      </c>
      <c r="S20" s="405">
        <v>0</v>
      </c>
      <c r="T20" s="406">
        <v>0</v>
      </c>
      <c r="U20" s="406">
        <v>0</v>
      </c>
      <c r="V20" s="407">
        <f t="shared" si="0"/>
        <v>0</v>
      </c>
    </row>
    <row r="21" spans="1:22" ht="13.5" thickBot="1" x14ac:dyDescent="0.25">
      <c r="A21" s="409"/>
      <c r="B21" s="410" t="s">
        <v>171</v>
      </c>
      <c r="C21" s="411">
        <f>SUM(C7:C20)</f>
        <v>0</v>
      </c>
      <c r="D21" s="412">
        <f t="shared" ref="D21:V21" si="1">SUM(D7:D20)</f>
        <v>35577490.432727508</v>
      </c>
      <c r="E21" s="412">
        <f t="shared" si="1"/>
        <v>0</v>
      </c>
      <c r="F21" s="412">
        <f t="shared" si="1"/>
        <v>0</v>
      </c>
      <c r="G21" s="412">
        <f t="shared" si="1"/>
        <v>0</v>
      </c>
      <c r="H21" s="412">
        <f t="shared" si="1"/>
        <v>0</v>
      </c>
      <c r="I21" s="412">
        <f t="shared" si="1"/>
        <v>0</v>
      </c>
      <c r="J21" s="412">
        <f t="shared" si="1"/>
        <v>0</v>
      </c>
      <c r="K21" s="412">
        <f t="shared" si="1"/>
        <v>0</v>
      </c>
      <c r="L21" s="413">
        <f t="shared" si="1"/>
        <v>0</v>
      </c>
      <c r="M21" s="411">
        <f t="shared" si="1"/>
        <v>0</v>
      </c>
      <c r="N21" s="412">
        <f t="shared" si="1"/>
        <v>0</v>
      </c>
      <c r="O21" s="412">
        <f t="shared" si="1"/>
        <v>0</v>
      </c>
      <c r="P21" s="412">
        <f t="shared" si="1"/>
        <v>0</v>
      </c>
      <c r="Q21" s="412">
        <f t="shared" si="1"/>
        <v>0</v>
      </c>
      <c r="R21" s="412">
        <f t="shared" si="1"/>
        <v>0</v>
      </c>
      <c r="S21" s="413">
        <f>SUM(S7:S20)</f>
        <v>0</v>
      </c>
      <c r="T21" s="413">
        <f>SUM(T7:T20)</f>
        <v>24261173.946300004</v>
      </c>
      <c r="U21" s="413">
        <f>SUM(U7:U20)</f>
        <v>11316316.486427499</v>
      </c>
      <c r="V21" s="414">
        <f t="shared" si="1"/>
        <v>35577490.432727508</v>
      </c>
    </row>
    <row r="24" spans="1:22" x14ac:dyDescent="0.2">
      <c r="A24" s="415"/>
      <c r="B24" s="415"/>
      <c r="C24" s="416"/>
      <c r="D24" s="416"/>
      <c r="E24" s="416"/>
    </row>
    <row r="25" spans="1:22" x14ac:dyDescent="0.2">
      <c r="A25" s="417"/>
      <c r="B25" s="417"/>
      <c r="C25" s="415"/>
      <c r="D25" s="416"/>
      <c r="E25" s="416"/>
    </row>
    <row r="26" spans="1:22" x14ac:dyDescent="0.2">
      <c r="A26" s="417"/>
      <c r="B26" s="418"/>
      <c r="C26" s="415"/>
      <c r="D26" s="416"/>
      <c r="E26" s="416"/>
    </row>
    <row r="27" spans="1:22" x14ac:dyDescent="0.2">
      <c r="A27" s="417"/>
      <c r="B27" s="417"/>
      <c r="C27" s="415"/>
      <c r="D27" s="416"/>
      <c r="E27" s="416"/>
    </row>
    <row r="28" spans="1:22" x14ac:dyDescent="0.2">
      <c r="A28" s="417"/>
      <c r="B28" s="418"/>
      <c r="C28" s="415"/>
      <c r="D28" s="416"/>
      <c r="E28" s="416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zoomScaleNormal="100" workbookViewId="0">
      <pane xSplit="1" ySplit="7" topLeftCell="B8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ColWidth="9.140625" defaultRowHeight="12.75" x14ac:dyDescent="0.2"/>
  <cols>
    <col min="1" max="1" width="10.5703125" style="78" bestFit="1" customWidth="1"/>
    <col min="2" max="2" width="101.85546875" style="78" customWidth="1"/>
    <col min="3" max="3" width="13.7109375" style="19" customWidth="1"/>
    <col min="4" max="4" width="14.85546875" style="19" bestFit="1" customWidth="1"/>
    <col min="5" max="5" width="17.7109375" style="19" customWidth="1"/>
    <col min="6" max="6" width="15.85546875" style="19" customWidth="1"/>
    <col min="7" max="7" width="17.42578125" style="19" customWidth="1"/>
    <col min="8" max="8" width="15.28515625" style="19" customWidth="1"/>
    <col min="9" max="16384" width="9.140625" style="391"/>
  </cols>
  <sheetData>
    <row r="1" spans="1:9" x14ac:dyDescent="0.2">
      <c r="A1" s="77" t="s">
        <v>30</v>
      </c>
      <c r="B1" s="21" t="str">
        <f>Info!C2</f>
        <v>Terabank</v>
      </c>
    </row>
    <row r="2" spans="1:9" x14ac:dyDescent="0.2">
      <c r="A2" s="77" t="s">
        <v>31</v>
      </c>
      <c r="B2" s="22">
        <v>43555</v>
      </c>
    </row>
    <row r="4" spans="1:9" ht="13.5" thickBot="1" x14ac:dyDescent="0.25">
      <c r="A4" s="77" t="s">
        <v>415</v>
      </c>
      <c r="B4" s="275" t="s">
        <v>416</v>
      </c>
    </row>
    <row r="5" spans="1:9" x14ac:dyDescent="0.2">
      <c r="A5" s="392"/>
      <c r="B5" s="419"/>
      <c r="C5" s="420" t="s">
        <v>255</v>
      </c>
      <c r="D5" s="420" t="s">
        <v>256</v>
      </c>
      <c r="E5" s="420" t="s">
        <v>257</v>
      </c>
      <c r="F5" s="420" t="s">
        <v>357</v>
      </c>
      <c r="G5" s="421" t="s">
        <v>358</v>
      </c>
      <c r="H5" s="422" t="s">
        <v>359</v>
      </c>
      <c r="I5" s="423"/>
    </row>
    <row r="6" spans="1:9" s="423" customFormat="1" ht="12.75" customHeight="1" x14ac:dyDescent="0.2">
      <c r="A6" s="424"/>
      <c r="B6" s="584" t="s">
        <v>417</v>
      </c>
      <c r="C6" s="586" t="s">
        <v>418</v>
      </c>
      <c r="D6" s="588" t="s">
        <v>419</v>
      </c>
      <c r="E6" s="589"/>
      <c r="F6" s="586" t="s">
        <v>420</v>
      </c>
      <c r="G6" s="586" t="s">
        <v>421</v>
      </c>
      <c r="H6" s="582" t="s">
        <v>422</v>
      </c>
    </row>
    <row r="7" spans="1:9" ht="38.25" x14ac:dyDescent="0.2">
      <c r="A7" s="425"/>
      <c r="B7" s="585"/>
      <c r="C7" s="587"/>
      <c r="D7" s="426" t="s">
        <v>423</v>
      </c>
      <c r="E7" s="426" t="s">
        <v>424</v>
      </c>
      <c r="F7" s="587"/>
      <c r="G7" s="587"/>
      <c r="H7" s="583"/>
      <c r="I7" s="423"/>
    </row>
    <row r="8" spans="1:9" x14ac:dyDescent="0.2">
      <c r="A8" s="424">
        <v>1</v>
      </c>
      <c r="B8" s="381" t="s">
        <v>375</v>
      </c>
      <c r="C8" s="427">
        <v>182195075.81999999</v>
      </c>
      <c r="D8" s="428">
        <v>0</v>
      </c>
      <c r="E8" s="427">
        <v>0</v>
      </c>
      <c r="F8" s="427">
        <v>122410136.77</v>
      </c>
      <c r="G8" s="429">
        <v>122410136.77</v>
      </c>
      <c r="H8" s="430">
        <f>IFERROR(G8/(C8+E8),"")</f>
        <v>0.67186303591945229</v>
      </c>
    </row>
    <row r="9" spans="1:9" ht="15" customHeight="1" x14ac:dyDescent="0.2">
      <c r="A9" s="424">
        <v>2</v>
      </c>
      <c r="B9" s="381" t="s">
        <v>376</v>
      </c>
      <c r="C9" s="427">
        <v>0</v>
      </c>
      <c r="D9" s="428">
        <v>0</v>
      </c>
      <c r="E9" s="427">
        <v>0</v>
      </c>
      <c r="F9" s="427">
        <v>0</v>
      </c>
      <c r="G9" s="429">
        <v>0</v>
      </c>
      <c r="H9" s="430" t="str">
        <f t="shared" ref="H9:H21" si="0">IFERROR(G9/(C9+E9),"")</f>
        <v/>
      </c>
    </row>
    <row r="10" spans="1:9" x14ac:dyDescent="0.2">
      <c r="A10" s="424">
        <v>3</v>
      </c>
      <c r="B10" s="381" t="s">
        <v>413</v>
      </c>
      <c r="C10" s="427">
        <v>0</v>
      </c>
      <c r="D10" s="428">
        <v>0</v>
      </c>
      <c r="E10" s="427">
        <v>0</v>
      </c>
      <c r="F10" s="427">
        <v>0</v>
      </c>
      <c r="G10" s="429">
        <v>0</v>
      </c>
      <c r="H10" s="430" t="str">
        <f t="shared" si="0"/>
        <v/>
      </c>
    </row>
    <row r="11" spans="1:9" x14ac:dyDescent="0.2">
      <c r="A11" s="424">
        <v>4</v>
      </c>
      <c r="B11" s="381" t="s">
        <v>378</v>
      </c>
      <c r="C11" s="427">
        <v>0</v>
      </c>
      <c r="D11" s="428">
        <v>0</v>
      </c>
      <c r="E11" s="427">
        <v>0</v>
      </c>
      <c r="F11" s="427">
        <v>0</v>
      </c>
      <c r="G11" s="429">
        <v>0</v>
      </c>
      <c r="H11" s="430" t="str">
        <f t="shared" si="0"/>
        <v/>
      </c>
    </row>
    <row r="12" spans="1:9" x14ac:dyDescent="0.2">
      <c r="A12" s="424">
        <v>5</v>
      </c>
      <c r="B12" s="381" t="s">
        <v>379</v>
      </c>
      <c r="C12" s="427">
        <v>0</v>
      </c>
      <c r="D12" s="428">
        <v>0</v>
      </c>
      <c r="E12" s="427">
        <v>0</v>
      </c>
      <c r="F12" s="427">
        <v>0</v>
      </c>
      <c r="G12" s="429">
        <v>0</v>
      </c>
      <c r="H12" s="430" t="str">
        <f t="shared" si="0"/>
        <v/>
      </c>
    </row>
    <row r="13" spans="1:9" x14ac:dyDescent="0.2">
      <c r="A13" s="424">
        <v>6</v>
      </c>
      <c r="B13" s="381" t="s">
        <v>380</v>
      </c>
      <c r="C13" s="427">
        <v>28138979.579999998</v>
      </c>
      <c r="D13" s="428">
        <v>0</v>
      </c>
      <c r="E13" s="427">
        <v>0</v>
      </c>
      <c r="F13" s="427">
        <v>8618974.459999999</v>
      </c>
      <c r="G13" s="429">
        <v>8618974.459999999</v>
      </c>
      <c r="H13" s="430">
        <f t="shared" si="0"/>
        <v>0.30630017820994487</v>
      </c>
    </row>
    <row r="14" spans="1:9" x14ac:dyDescent="0.2">
      <c r="A14" s="424">
        <v>7</v>
      </c>
      <c r="B14" s="381" t="s">
        <v>381</v>
      </c>
      <c r="C14" s="427">
        <v>332887270.81999964</v>
      </c>
      <c r="D14" s="428">
        <v>50899324.689999998</v>
      </c>
      <c r="E14" s="427">
        <v>28158048.621000003</v>
      </c>
      <c r="F14" s="427">
        <v>361045319.44099963</v>
      </c>
      <c r="G14" s="429">
        <v>328649702.50392962</v>
      </c>
      <c r="H14" s="430">
        <f t="shared" si="0"/>
        <v>0.91027271316734526</v>
      </c>
    </row>
    <row r="15" spans="1:9" x14ac:dyDescent="0.2">
      <c r="A15" s="424">
        <v>8</v>
      </c>
      <c r="B15" s="381" t="s">
        <v>382</v>
      </c>
      <c r="C15" s="427">
        <v>209857283.93000001</v>
      </c>
      <c r="D15" s="428">
        <v>11942080.269999992</v>
      </c>
      <c r="E15" s="427">
        <v>5681372.7169999965</v>
      </c>
      <c r="F15" s="427">
        <v>161653992.48525</v>
      </c>
      <c r="G15" s="429">
        <v>158472118.98959249</v>
      </c>
      <c r="H15" s="430">
        <f t="shared" si="0"/>
        <v>0.73523757387581457</v>
      </c>
    </row>
    <row r="16" spans="1:9" x14ac:dyDescent="0.2">
      <c r="A16" s="424">
        <v>9</v>
      </c>
      <c r="B16" s="381" t="s">
        <v>383</v>
      </c>
      <c r="C16" s="427">
        <v>0</v>
      </c>
      <c r="D16" s="428">
        <v>0</v>
      </c>
      <c r="E16" s="427">
        <v>0</v>
      </c>
      <c r="F16" s="427">
        <v>0</v>
      </c>
      <c r="G16" s="429">
        <v>0</v>
      </c>
      <c r="H16" s="430" t="str">
        <f t="shared" si="0"/>
        <v/>
      </c>
    </row>
    <row r="17" spans="1:8" x14ac:dyDescent="0.2">
      <c r="A17" s="424">
        <v>10</v>
      </c>
      <c r="B17" s="381" t="s">
        <v>384</v>
      </c>
      <c r="C17" s="427">
        <v>17130660.209999997</v>
      </c>
      <c r="D17" s="428">
        <v>0</v>
      </c>
      <c r="E17" s="427">
        <v>0</v>
      </c>
      <c r="F17" s="427">
        <v>17801402.899999995</v>
      </c>
      <c r="G17" s="429">
        <v>17801402.899999995</v>
      </c>
      <c r="H17" s="430">
        <f t="shared" si="0"/>
        <v>1.0391545148743568</v>
      </c>
    </row>
    <row r="18" spans="1:8" x14ac:dyDescent="0.2">
      <c r="A18" s="424">
        <v>11</v>
      </c>
      <c r="B18" s="381" t="s">
        <v>385</v>
      </c>
      <c r="C18" s="427">
        <v>121136604.48000011</v>
      </c>
      <c r="D18" s="428">
        <v>0</v>
      </c>
      <c r="E18" s="427">
        <v>0</v>
      </c>
      <c r="F18" s="427">
        <v>139559674.64000019</v>
      </c>
      <c r="G18" s="429">
        <v>139559674.64000019</v>
      </c>
      <c r="H18" s="430">
        <f t="shared" si="0"/>
        <v>1.1520850798079103</v>
      </c>
    </row>
    <row r="19" spans="1:8" x14ac:dyDescent="0.2">
      <c r="A19" s="424">
        <v>12</v>
      </c>
      <c r="B19" s="381" t="s">
        <v>386</v>
      </c>
      <c r="C19" s="427">
        <v>0</v>
      </c>
      <c r="D19" s="428">
        <v>0</v>
      </c>
      <c r="E19" s="427">
        <v>0</v>
      </c>
      <c r="F19" s="427">
        <v>0</v>
      </c>
      <c r="G19" s="429">
        <v>0</v>
      </c>
      <c r="H19" s="430" t="str">
        <f t="shared" si="0"/>
        <v/>
      </c>
    </row>
    <row r="20" spans="1:8" x14ac:dyDescent="0.2">
      <c r="A20" s="424">
        <v>13</v>
      </c>
      <c r="B20" s="381" t="s">
        <v>387</v>
      </c>
      <c r="C20" s="427">
        <v>0</v>
      </c>
      <c r="D20" s="428">
        <v>0</v>
      </c>
      <c r="E20" s="427">
        <v>0</v>
      </c>
      <c r="F20" s="427">
        <v>0</v>
      </c>
      <c r="G20" s="429">
        <v>0</v>
      </c>
      <c r="H20" s="430" t="str">
        <f t="shared" si="0"/>
        <v/>
      </c>
    </row>
    <row r="21" spans="1:8" x14ac:dyDescent="0.2">
      <c r="A21" s="424">
        <v>14</v>
      </c>
      <c r="B21" s="381" t="s">
        <v>388</v>
      </c>
      <c r="C21" s="427">
        <v>62453677.710000001</v>
      </c>
      <c r="D21" s="428">
        <v>0</v>
      </c>
      <c r="E21" s="427">
        <v>0</v>
      </c>
      <c r="F21" s="427">
        <v>21589750.894000009</v>
      </c>
      <c r="G21" s="429">
        <v>21589750.894000009</v>
      </c>
      <c r="H21" s="430">
        <f t="shared" si="0"/>
        <v>0.34569222639298769</v>
      </c>
    </row>
    <row r="22" spans="1:8" ht="13.5" thickBot="1" x14ac:dyDescent="0.25">
      <c r="A22" s="431"/>
      <c r="B22" s="432" t="s">
        <v>171</v>
      </c>
      <c r="C22" s="388">
        <f>SUM(C8:C21)</f>
        <v>953799552.54999983</v>
      </c>
      <c r="D22" s="388">
        <f>SUM(D8:D21)</f>
        <v>62841404.959999993</v>
      </c>
      <c r="E22" s="388">
        <f>SUM(E8:E21)</f>
        <v>33839421.338</v>
      </c>
      <c r="F22" s="388">
        <f>SUM(F8:F21)</f>
        <v>832679251.5902499</v>
      </c>
      <c r="G22" s="388">
        <f>SUM(G8:G21)</f>
        <v>797101761.15752244</v>
      </c>
      <c r="H22" s="433">
        <f>G22/(C22+E22)</f>
        <v>0.80707807430847234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7"/>
  <sheetViews>
    <sheetView zoomScale="90" zoomScaleNormal="90" workbookViewId="0">
      <pane xSplit="2" ySplit="6" topLeftCell="C7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ColWidth="9.140625" defaultRowHeight="12.75" x14ac:dyDescent="0.2"/>
  <cols>
    <col min="1" max="1" width="10.5703125" style="19" bestFit="1" customWidth="1"/>
    <col min="2" max="2" width="104.140625" style="19" customWidth="1"/>
    <col min="3" max="11" width="12.7109375" style="19" customWidth="1"/>
    <col min="12" max="16384" width="9.140625" style="19"/>
  </cols>
  <sheetData>
    <row r="1" spans="1:12" x14ac:dyDescent="0.2">
      <c r="A1" s="19" t="s">
        <v>30</v>
      </c>
      <c r="B1" s="21" t="str">
        <f>Info!C2</f>
        <v>Terabank</v>
      </c>
    </row>
    <row r="2" spans="1:12" x14ac:dyDescent="0.2">
      <c r="A2" s="19" t="s">
        <v>31</v>
      </c>
      <c r="B2" s="22">
        <v>43555</v>
      </c>
      <c r="C2" s="17"/>
      <c r="D2" s="17"/>
    </row>
    <row r="3" spans="1:12" x14ac:dyDescent="0.2">
      <c r="B3" s="17"/>
      <c r="C3" s="17"/>
      <c r="D3" s="17"/>
    </row>
    <row r="4" spans="1:12" ht="13.5" thickBot="1" x14ac:dyDescent="0.25">
      <c r="A4" s="19" t="s">
        <v>355</v>
      </c>
      <c r="B4" s="434" t="s">
        <v>27</v>
      </c>
      <c r="C4" s="17"/>
      <c r="D4" s="17"/>
    </row>
    <row r="5" spans="1:12" ht="30" customHeight="1" x14ac:dyDescent="0.2">
      <c r="A5" s="590"/>
      <c r="B5" s="591"/>
      <c r="C5" s="592" t="s">
        <v>425</v>
      </c>
      <c r="D5" s="592"/>
      <c r="E5" s="592"/>
      <c r="F5" s="592" t="s">
        <v>426</v>
      </c>
      <c r="G5" s="592"/>
      <c r="H5" s="592"/>
      <c r="I5" s="592" t="s">
        <v>427</v>
      </c>
      <c r="J5" s="592"/>
      <c r="K5" s="593"/>
    </row>
    <row r="6" spans="1:12" x14ac:dyDescent="0.2">
      <c r="A6" s="435"/>
      <c r="B6" s="436"/>
      <c r="C6" s="437" t="s">
        <v>71</v>
      </c>
      <c r="D6" s="437" t="s">
        <v>72</v>
      </c>
      <c r="E6" s="437" t="s">
        <v>73</v>
      </c>
      <c r="F6" s="437" t="s">
        <v>71</v>
      </c>
      <c r="G6" s="437" t="s">
        <v>72</v>
      </c>
      <c r="H6" s="437" t="s">
        <v>73</v>
      </c>
      <c r="I6" s="437" t="s">
        <v>71</v>
      </c>
      <c r="J6" s="437" t="s">
        <v>72</v>
      </c>
      <c r="K6" s="437" t="s">
        <v>73</v>
      </c>
    </row>
    <row r="7" spans="1:12" x14ac:dyDescent="0.2">
      <c r="A7" s="438" t="s">
        <v>428</v>
      </c>
      <c r="B7" s="439"/>
      <c r="C7" s="439"/>
      <c r="D7" s="439"/>
      <c r="E7" s="439"/>
      <c r="F7" s="439"/>
      <c r="G7" s="439"/>
      <c r="H7" s="439"/>
      <c r="I7" s="439"/>
      <c r="J7" s="439"/>
      <c r="K7" s="440"/>
    </row>
    <row r="8" spans="1:12" x14ac:dyDescent="0.2">
      <c r="A8" s="441">
        <v>1</v>
      </c>
      <c r="B8" s="442" t="s">
        <v>61</v>
      </c>
      <c r="C8" s="37"/>
      <c r="D8" s="37"/>
      <c r="E8" s="37"/>
      <c r="F8" s="443">
        <v>54615732.453977771</v>
      </c>
      <c r="G8" s="443">
        <v>127790419.92443916</v>
      </c>
      <c r="H8" s="443">
        <v>182406152.37841693</v>
      </c>
      <c r="I8" s="443">
        <v>53436676.356977768</v>
      </c>
      <c r="J8" s="443">
        <v>134909541.69522226</v>
      </c>
      <c r="K8" s="443">
        <v>188346218.05219999</v>
      </c>
      <c r="L8" s="390"/>
    </row>
    <row r="9" spans="1:12" x14ac:dyDescent="0.2">
      <c r="A9" s="438" t="s">
        <v>429</v>
      </c>
      <c r="B9" s="439"/>
      <c r="C9" s="439"/>
      <c r="D9" s="439"/>
      <c r="E9" s="439"/>
      <c r="F9" s="439"/>
      <c r="G9" s="439"/>
      <c r="H9" s="439"/>
      <c r="I9" s="439"/>
      <c r="J9" s="439"/>
      <c r="K9" s="440"/>
    </row>
    <row r="10" spans="1:12" x14ac:dyDescent="0.2">
      <c r="A10" s="444">
        <v>2</v>
      </c>
      <c r="B10" s="445" t="s">
        <v>430</v>
      </c>
      <c r="C10" s="446">
        <v>62424742.315510981</v>
      </c>
      <c r="D10" s="443">
        <v>211095471.23889551</v>
      </c>
      <c r="E10" s="443">
        <v>273520213.55440646</v>
      </c>
      <c r="F10" s="443">
        <v>10301542.594173109</v>
      </c>
      <c r="G10" s="443">
        <v>38885245.333416589</v>
      </c>
      <c r="H10" s="443">
        <v>49186787.9275897</v>
      </c>
      <c r="I10" s="443">
        <v>2674712.5858036601</v>
      </c>
      <c r="J10" s="443">
        <v>9464897.060358664</v>
      </c>
      <c r="K10" s="447">
        <v>12139609.646162324</v>
      </c>
    </row>
    <row r="11" spans="1:12" x14ac:dyDescent="0.2">
      <c r="A11" s="444">
        <v>3</v>
      </c>
      <c r="B11" s="445" t="s">
        <v>431</v>
      </c>
      <c r="C11" s="446">
        <v>169002756.67273331</v>
      </c>
      <c r="D11" s="443">
        <v>316983798.37555635</v>
      </c>
      <c r="E11" s="443">
        <v>485986555.04828966</v>
      </c>
      <c r="F11" s="443">
        <v>41725643.695073299</v>
      </c>
      <c r="G11" s="443">
        <v>85817805.01878041</v>
      </c>
      <c r="H11" s="443">
        <v>127543448.71385372</v>
      </c>
      <c r="I11" s="443">
        <v>37846173.901148453</v>
      </c>
      <c r="J11" s="443">
        <v>70620463.392901585</v>
      </c>
      <c r="K11" s="447">
        <v>108466637.29405004</v>
      </c>
    </row>
    <row r="12" spans="1:12" x14ac:dyDescent="0.2">
      <c r="A12" s="444">
        <v>4</v>
      </c>
      <c r="B12" s="445" t="s">
        <v>432</v>
      </c>
      <c r="C12" s="446">
        <v>24244444.444444444</v>
      </c>
      <c r="D12" s="443">
        <v>0</v>
      </c>
      <c r="E12" s="443">
        <v>24244444.444444444</v>
      </c>
      <c r="F12" s="443">
        <v>0</v>
      </c>
      <c r="G12" s="443">
        <v>0</v>
      </c>
      <c r="H12" s="443">
        <v>0</v>
      </c>
      <c r="I12" s="443">
        <v>0</v>
      </c>
      <c r="J12" s="443">
        <v>0</v>
      </c>
      <c r="K12" s="447">
        <v>0</v>
      </c>
    </row>
    <row r="13" spans="1:12" x14ac:dyDescent="0.2">
      <c r="A13" s="444">
        <v>5</v>
      </c>
      <c r="B13" s="445" t="s">
        <v>433</v>
      </c>
      <c r="C13" s="446">
        <v>36330009.641084448</v>
      </c>
      <c r="D13" s="443">
        <v>24602669.12194889</v>
      </c>
      <c r="E13" s="443">
        <v>60932678.763033338</v>
      </c>
      <c r="F13" s="443">
        <v>5020386.8028083332</v>
      </c>
      <c r="G13" s="443">
        <v>2981033.1779157994</v>
      </c>
      <c r="H13" s="443">
        <v>8001419.9807241326</v>
      </c>
      <c r="I13" s="443">
        <v>1992260.8880195555</v>
      </c>
      <c r="J13" s="443">
        <v>1359895.1640612776</v>
      </c>
      <c r="K13" s="447">
        <v>3352156.0520808334</v>
      </c>
    </row>
    <row r="14" spans="1:12" x14ac:dyDescent="0.2">
      <c r="A14" s="444">
        <v>6</v>
      </c>
      <c r="B14" s="445" t="s">
        <v>434</v>
      </c>
      <c r="C14" s="446">
        <v>5971100.6375555564</v>
      </c>
      <c r="D14" s="443">
        <v>2219255.9615033343</v>
      </c>
      <c r="E14" s="443">
        <v>8190356.5990588907</v>
      </c>
      <c r="F14" s="443">
        <v>0</v>
      </c>
      <c r="G14" s="443">
        <v>0</v>
      </c>
      <c r="H14" s="443">
        <v>0</v>
      </c>
      <c r="I14" s="443">
        <v>0</v>
      </c>
      <c r="J14" s="443">
        <v>0</v>
      </c>
      <c r="K14" s="447">
        <v>0</v>
      </c>
    </row>
    <row r="15" spans="1:12" x14ac:dyDescent="0.2">
      <c r="A15" s="444">
        <v>7</v>
      </c>
      <c r="B15" s="445" t="s">
        <v>435</v>
      </c>
      <c r="C15" s="446">
        <v>2940454.4490000028</v>
      </c>
      <c r="D15" s="443">
        <v>5537279.4886733331</v>
      </c>
      <c r="E15" s="443">
        <v>8477733.9376733359</v>
      </c>
      <c r="F15" s="443">
        <v>1296116.8355555553</v>
      </c>
      <c r="G15" s="443">
        <v>2687514.2572488892</v>
      </c>
      <c r="H15" s="443">
        <v>3983631.0928044445</v>
      </c>
      <c r="I15" s="443">
        <v>1296116.8355555553</v>
      </c>
      <c r="J15" s="443">
        <v>2687514.2572488892</v>
      </c>
      <c r="K15" s="447">
        <v>3983631.0928044445</v>
      </c>
    </row>
    <row r="16" spans="1:12" x14ac:dyDescent="0.2">
      <c r="A16" s="444">
        <v>8</v>
      </c>
      <c r="B16" s="448" t="s">
        <v>436</v>
      </c>
      <c r="C16" s="446">
        <f>SUM(C10:C15)</f>
        <v>300913508.16032875</v>
      </c>
      <c r="D16" s="443">
        <f>SUM(D10:D15)</f>
        <v>560438474.18657744</v>
      </c>
      <c r="E16" s="443">
        <f>SUM(C16:D16)</f>
        <v>861351982.34690619</v>
      </c>
      <c r="F16" s="443">
        <f>SUM(F10:F15)</f>
        <v>58343689.927610293</v>
      </c>
      <c r="G16" s="443">
        <f>SUM(G10:G15)</f>
        <v>130371597.78736168</v>
      </c>
      <c r="H16" s="443">
        <f>SUM(F16:G16)</f>
        <v>188715287.71497196</v>
      </c>
      <c r="I16" s="443">
        <f>SUM(I10:I15)</f>
        <v>43809264.210527219</v>
      </c>
      <c r="J16" s="443">
        <f>SUM(J10:J15)</f>
        <v>84132769.874570414</v>
      </c>
      <c r="K16" s="447">
        <f>SUM(I16:J16)</f>
        <v>127942034.08509764</v>
      </c>
    </row>
    <row r="17" spans="1:11" x14ac:dyDescent="0.2">
      <c r="A17" s="438" t="s">
        <v>437</v>
      </c>
      <c r="B17" s="439"/>
      <c r="C17" s="449"/>
      <c r="D17" s="449"/>
      <c r="E17" s="449"/>
      <c r="F17" s="449"/>
      <c r="G17" s="449"/>
      <c r="H17" s="449"/>
      <c r="I17" s="449"/>
      <c r="J17" s="449"/>
      <c r="K17" s="450"/>
    </row>
    <row r="18" spans="1:11" x14ac:dyDescent="0.2">
      <c r="A18" s="444">
        <v>9</v>
      </c>
      <c r="B18" s="445" t="s">
        <v>438</v>
      </c>
      <c r="C18" s="446">
        <v>0</v>
      </c>
      <c r="D18" s="443">
        <v>0</v>
      </c>
      <c r="E18" s="443">
        <v>0</v>
      </c>
      <c r="F18" s="443">
        <v>0</v>
      </c>
      <c r="G18" s="443">
        <v>0</v>
      </c>
      <c r="H18" s="443">
        <v>0</v>
      </c>
      <c r="I18" s="443">
        <v>0</v>
      </c>
      <c r="J18" s="443">
        <v>0</v>
      </c>
      <c r="K18" s="447">
        <v>0</v>
      </c>
    </row>
    <row r="19" spans="1:11" x14ac:dyDescent="0.2">
      <c r="A19" s="444">
        <v>10</v>
      </c>
      <c r="B19" s="445" t="s">
        <v>439</v>
      </c>
      <c r="C19" s="446">
        <v>228133859.64211094</v>
      </c>
      <c r="D19" s="443">
        <v>399122274.35259873</v>
      </c>
      <c r="E19" s="443">
        <v>627256133.99470973</v>
      </c>
      <c r="F19" s="443">
        <v>16996970.873277776</v>
      </c>
      <c r="G19" s="443">
        <v>11952161.64855889</v>
      </c>
      <c r="H19" s="443">
        <v>28949132.521836668</v>
      </c>
      <c r="I19" s="443">
        <v>18176026.970277775</v>
      </c>
      <c r="J19" s="443">
        <v>34413361.576055557</v>
      </c>
      <c r="K19" s="447">
        <v>52589388.546333328</v>
      </c>
    </row>
    <row r="20" spans="1:11" x14ac:dyDescent="0.2">
      <c r="A20" s="444">
        <v>11</v>
      </c>
      <c r="B20" s="445" t="s">
        <v>440</v>
      </c>
      <c r="C20" s="446">
        <v>1614592.3125555555</v>
      </c>
      <c r="D20" s="443">
        <v>374798.6163488889</v>
      </c>
      <c r="E20" s="443">
        <v>1989390.9289044444</v>
      </c>
      <c r="F20" s="443">
        <v>558892.66144444456</v>
      </c>
      <c r="G20" s="443">
        <v>358127.58355444449</v>
      </c>
      <c r="H20" s="443">
        <v>917020.24499888904</v>
      </c>
      <c r="I20" s="443">
        <v>558892.66144444456</v>
      </c>
      <c r="J20" s="443">
        <v>358127.58355444449</v>
      </c>
      <c r="K20" s="447">
        <v>917020.24499888904</v>
      </c>
    </row>
    <row r="21" spans="1:11" ht="13.5" thickBot="1" x14ac:dyDescent="0.25">
      <c r="A21" s="451">
        <v>12</v>
      </c>
      <c r="B21" s="452" t="s">
        <v>441</v>
      </c>
      <c r="C21" s="453">
        <f>SUM(C18:C20)</f>
        <v>229748451.9546665</v>
      </c>
      <c r="D21" s="454">
        <f t="shared" ref="D21:K21" si="0">SUM(D18:D20)</f>
        <v>399497072.96894759</v>
      </c>
      <c r="E21" s="453">
        <f t="shared" si="0"/>
        <v>629245524.92361414</v>
      </c>
      <c r="F21" s="454">
        <f t="shared" si="0"/>
        <v>17555863.53472222</v>
      </c>
      <c r="G21" s="454">
        <f t="shared" si="0"/>
        <v>12310289.232113335</v>
      </c>
      <c r="H21" s="454">
        <f t="shared" si="0"/>
        <v>29866152.766835555</v>
      </c>
      <c r="I21" s="454">
        <f t="shared" si="0"/>
        <v>18734919.631722219</v>
      </c>
      <c r="J21" s="454">
        <f t="shared" si="0"/>
        <v>34771489.159610003</v>
      </c>
      <c r="K21" s="455">
        <f t="shared" si="0"/>
        <v>53506408.791332215</v>
      </c>
    </row>
    <row r="22" spans="1:11" ht="38.25" customHeight="1" thickBot="1" x14ac:dyDescent="0.25">
      <c r="A22" s="456"/>
      <c r="B22" s="457"/>
      <c r="C22" s="457"/>
      <c r="D22" s="457"/>
      <c r="E22" s="457"/>
      <c r="F22" s="594" t="s">
        <v>442</v>
      </c>
      <c r="G22" s="592"/>
      <c r="H22" s="592"/>
      <c r="I22" s="594" t="s">
        <v>443</v>
      </c>
      <c r="J22" s="592"/>
      <c r="K22" s="593"/>
    </row>
    <row r="23" spans="1:11" x14ac:dyDescent="0.2">
      <c r="A23" s="458">
        <v>13</v>
      </c>
      <c r="B23" s="459" t="s">
        <v>61</v>
      </c>
      <c r="C23" s="460"/>
      <c r="D23" s="460"/>
      <c r="E23" s="460"/>
      <c r="F23" s="461">
        <f t="shared" ref="F23:K23" si="1">F8</f>
        <v>54615732.453977771</v>
      </c>
      <c r="G23" s="461">
        <f t="shared" si="1"/>
        <v>127790419.92443916</v>
      </c>
      <c r="H23" s="461">
        <f t="shared" si="1"/>
        <v>182406152.37841693</v>
      </c>
      <c r="I23" s="461">
        <f t="shared" si="1"/>
        <v>53436676.356977768</v>
      </c>
      <c r="J23" s="461">
        <f t="shared" si="1"/>
        <v>134909541.69522226</v>
      </c>
      <c r="K23" s="462">
        <f t="shared" si="1"/>
        <v>188346218.05219999</v>
      </c>
    </row>
    <row r="24" spans="1:11" ht="13.5" thickBot="1" x14ac:dyDescent="0.25">
      <c r="A24" s="463">
        <v>14</v>
      </c>
      <c r="B24" s="464" t="s">
        <v>62</v>
      </c>
      <c r="C24" s="465"/>
      <c r="D24" s="466"/>
      <c r="E24" s="467"/>
      <c r="F24" s="468">
        <f t="shared" ref="F24:K24" si="2">MAX(F16-F21,F16*0.25)</f>
        <v>40787826.392888069</v>
      </c>
      <c r="G24" s="468">
        <f t="shared" si="2"/>
        <v>118061308.55524835</v>
      </c>
      <c r="H24" s="468">
        <f t="shared" si="2"/>
        <v>158849134.94813639</v>
      </c>
      <c r="I24" s="468">
        <f t="shared" si="2"/>
        <v>25074344.578805</v>
      </c>
      <c r="J24" s="468">
        <f t="shared" si="2"/>
        <v>49361280.714960411</v>
      </c>
      <c r="K24" s="469">
        <f t="shared" si="2"/>
        <v>74435625.293765426</v>
      </c>
    </row>
    <row r="25" spans="1:11" ht="13.5" thickBot="1" x14ac:dyDescent="0.25">
      <c r="A25" s="470">
        <v>15</v>
      </c>
      <c r="B25" s="471" t="s">
        <v>444</v>
      </c>
      <c r="C25" s="472"/>
      <c r="D25" s="472"/>
      <c r="E25" s="472"/>
      <c r="F25" s="473">
        <f t="shared" ref="F25:K25" si="3">F23/F24</f>
        <v>1.3390204206493532</v>
      </c>
      <c r="G25" s="473">
        <f t="shared" si="3"/>
        <v>1.0824072804905254</v>
      </c>
      <c r="H25" s="473">
        <f t="shared" si="3"/>
        <v>1.1482980529794626</v>
      </c>
      <c r="I25" s="473">
        <f t="shared" si="3"/>
        <v>2.1311295371663297</v>
      </c>
      <c r="J25" s="473">
        <f t="shared" si="3"/>
        <v>2.7331045657884214</v>
      </c>
      <c r="K25" s="474">
        <f t="shared" si="3"/>
        <v>2.5303235824093422</v>
      </c>
    </row>
    <row r="27" spans="1:11" ht="35.25" customHeight="1" x14ac:dyDescent="0.2">
      <c r="B27" s="76" t="s">
        <v>445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zoomScaleNormal="100" workbookViewId="0">
      <pane xSplit="1" ySplit="5" topLeftCell="C6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ColWidth="9.140625" defaultRowHeight="12.75" x14ac:dyDescent="0.2"/>
  <cols>
    <col min="1" max="1" width="10.5703125" style="78" bestFit="1" customWidth="1"/>
    <col min="2" max="2" width="95" style="78" customWidth="1"/>
    <col min="3" max="3" width="12.5703125" style="78" bestFit="1" customWidth="1"/>
    <col min="4" max="4" width="11.42578125" style="78" customWidth="1"/>
    <col min="5" max="5" width="18.28515625" style="78" bestFit="1" customWidth="1"/>
    <col min="6" max="13" width="12.7109375" style="78" customWidth="1"/>
    <col min="14" max="14" width="31" style="78" bestFit="1" customWidth="1"/>
    <col min="15" max="16384" width="9.140625" style="391"/>
  </cols>
  <sheetData>
    <row r="1" spans="1:14" x14ac:dyDescent="0.2">
      <c r="A1" s="78" t="s">
        <v>30</v>
      </c>
      <c r="B1" s="21" t="str">
        <f>Info!C2</f>
        <v>Terabank</v>
      </c>
    </row>
    <row r="2" spans="1:14" ht="14.25" customHeight="1" x14ac:dyDescent="0.2">
      <c r="A2" s="78" t="s">
        <v>31</v>
      </c>
      <c r="B2" s="22">
        <v>43555</v>
      </c>
    </row>
    <row r="3" spans="1:14" ht="14.25" customHeight="1" x14ac:dyDescent="0.2"/>
    <row r="4" spans="1:14" ht="13.5" thickBot="1" x14ac:dyDescent="0.25">
      <c r="A4" s="78" t="s">
        <v>446</v>
      </c>
      <c r="B4" s="475" t="s">
        <v>28</v>
      </c>
    </row>
    <row r="5" spans="1:14" s="480" customFormat="1" x14ac:dyDescent="0.2">
      <c r="A5" s="476"/>
      <c r="B5" s="477"/>
      <c r="C5" s="478" t="s">
        <v>255</v>
      </c>
      <c r="D5" s="478" t="s">
        <v>256</v>
      </c>
      <c r="E5" s="478" t="s">
        <v>257</v>
      </c>
      <c r="F5" s="478" t="s">
        <v>357</v>
      </c>
      <c r="G5" s="478" t="s">
        <v>358</v>
      </c>
      <c r="H5" s="478" t="s">
        <v>359</v>
      </c>
      <c r="I5" s="478" t="s">
        <v>360</v>
      </c>
      <c r="J5" s="478" t="s">
        <v>361</v>
      </c>
      <c r="K5" s="478" t="s">
        <v>362</v>
      </c>
      <c r="L5" s="478" t="s">
        <v>363</v>
      </c>
      <c r="M5" s="478" t="s">
        <v>364</v>
      </c>
      <c r="N5" s="479" t="s">
        <v>365</v>
      </c>
    </row>
    <row r="6" spans="1:14" ht="25.5" x14ac:dyDescent="0.2">
      <c r="A6" s="481"/>
      <c r="B6" s="482"/>
      <c r="C6" s="397" t="s">
        <v>447</v>
      </c>
      <c r="D6" s="483" t="s">
        <v>448</v>
      </c>
      <c r="E6" s="484" t="s">
        <v>449</v>
      </c>
      <c r="F6" s="485">
        <v>0</v>
      </c>
      <c r="G6" s="485">
        <v>0.2</v>
      </c>
      <c r="H6" s="485">
        <v>0.35</v>
      </c>
      <c r="I6" s="485">
        <v>0.5</v>
      </c>
      <c r="J6" s="485">
        <v>0.75</v>
      </c>
      <c r="K6" s="485">
        <v>1</v>
      </c>
      <c r="L6" s="485">
        <v>1.5</v>
      </c>
      <c r="M6" s="485">
        <v>2.5</v>
      </c>
      <c r="N6" s="486" t="s">
        <v>450</v>
      </c>
    </row>
    <row r="7" spans="1:14" ht="15" x14ac:dyDescent="0.25">
      <c r="A7" s="487">
        <v>1</v>
      </c>
      <c r="B7" s="488" t="s">
        <v>451</v>
      </c>
      <c r="C7" s="489">
        <f>SUM(C8:C13)</f>
        <v>27533022</v>
      </c>
      <c r="D7" s="482"/>
      <c r="E7" s="490">
        <f t="shared" ref="E7:M7" si="0">SUM(E8:E13)</f>
        <v>550660.44000000006</v>
      </c>
      <c r="F7" s="491">
        <f>SUM(F8:F13)</f>
        <v>0</v>
      </c>
      <c r="G7" s="491">
        <f t="shared" si="0"/>
        <v>0</v>
      </c>
      <c r="H7" s="491">
        <f t="shared" si="0"/>
        <v>0</v>
      </c>
      <c r="I7" s="491">
        <f t="shared" si="0"/>
        <v>0</v>
      </c>
      <c r="J7" s="491">
        <f t="shared" si="0"/>
        <v>0</v>
      </c>
      <c r="K7" s="491">
        <f t="shared" si="0"/>
        <v>550660.44000000006</v>
      </c>
      <c r="L7" s="491">
        <f t="shared" si="0"/>
        <v>0</v>
      </c>
      <c r="M7" s="491">
        <f t="shared" si="0"/>
        <v>0</v>
      </c>
      <c r="N7" s="492">
        <f>SUM(N8:N13)</f>
        <v>550660.44000000006</v>
      </c>
    </row>
    <row r="8" spans="1:14" ht="14.25" x14ac:dyDescent="0.2">
      <c r="A8" s="487">
        <v>1.1000000000000001</v>
      </c>
      <c r="B8" s="493" t="s">
        <v>452</v>
      </c>
      <c r="C8" s="491">
        <v>27533022</v>
      </c>
      <c r="D8" s="494">
        <v>0.02</v>
      </c>
      <c r="E8" s="490">
        <f>C8*D8</f>
        <v>550660.44000000006</v>
      </c>
      <c r="F8" s="491">
        <v>0</v>
      </c>
      <c r="G8" s="491">
        <v>0</v>
      </c>
      <c r="H8" s="491">
        <v>0</v>
      </c>
      <c r="I8" s="491">
        <v>0</v>
      </c>
      <c r="J8" s="491">
        <v>0</v>
      </c>
      <c r="K8" s="491">
        <v>550660.44000000006</v>
      </c>
      <c r="L8" s="491">
        <v>0</v>
      </c>
      <c r="M8" s="491">
        <v>0</v>
      </c>
      <c r="N8" s="492">
        <f t="shared" ref="N8:N13" si="1">SUMPRODUCT($F$6:$M$6,F8:M8)</f>
        <v>550660.44000000006</v>
      </c>
    </row>
    <row r="9" spans="1:14" ht="14.25" x14ac:dyDescent="0.2">
      <c r="A9" s="487">
        <v>1.2</v>
      </c>
      <c r="B9" s="493" t="s">
        <v>453</v>
      </c>
      <c r="C9" s="491">
        <v>0</v>
      </c>
      <c r="D9" s="494">
        <v>0.05</v>
      </c>
      <c r="E9" s="490">
        <f>C9*D9</f>
        <v>0</v>
      </c>
      <c r="F9" s="491">
        <v>0</v>
      </c>
      <c r="G9" s="491">
        <v>0</v>
      </c>
      <c r="H9" s="491">
        <v>0</v>
      </c>
      <c r="I9" s="491">
        <v>0</v>
      </c>
      <c r="J9" s="491">
        <v>0</v>
      </c>
      <c r="K9" s="491">
        <v>0</v>
      </c>
      <c r="L9" s="491">
        <v>0</v>
      </c>
      <c r="M9" s="491">
        <v>0</v>
      </c>
      <c r="N9" s="492">
        <f t="shared" si="1"/>
        <v>0</v>
      </c>
    </row>
    <row r="10" spans="1:14" ht="14.25" x14ac:dyDescent="0.2">
      <c r="A10" s="487">
        <v>1.3</v>
      </c>
      <c r="B10" s="493" t="s">
        <v>454</v>
      </c>
      <c r="C10" s="491">
        <v>0</v>
      </c>
      <c r="D10" s="494">
        <v>0.08</v>
      </c>
      <c r="E10" s="490">
        <f>C10*D10</f>
        <v>0</v>
      </c>
      <c r="F10" s="491">
        <v>0</v>
      </c>
      <c r="G10" s="491">
        <v>0</v>
      </c>
      <c r="H10" s="491">
        <v>0</v>
      </c>
      <c r="I10" s="491">
        <v>0</v>
      </c>
      <c r="J10" s="491">
        <v>0</v>
      </c>
      <c r="K10" s="491">
        <v>0</v>
      </c>
      <c r="L10" s="491">
        <v>0</v>
      </c>
      <c r="M10" s="491">
        <v>0</v>
      </c>
      <c r="N10" s="492">
        <f t="shared" si="1"/>
        <v>0</v>
      </c>
    </row>
    <row r="11" spans="1:14" ht="14.25" x14ac:dyDescent="0.2">
      <c r="A11" s="487">
        <v>1.4</v>
      </c>
      <c r="B11" s="493" t="s">
        <v>455</v>
      </c>
      <c r="C11" s="491">
        <v>0</v>
      </c>
      <c r="D11" s="494">
        <v>0.11</v>
      </c>
      <c r="E11" s="490">
        <f>C11*D11</f>
        <v>0</v>
      </c>
      <c r="F11" s="491">
        <v>0</v>
      </c>
      <c r="G11" s="491">
        <v>0</v>
      </c>
      <c r="H11" s="491">
        <v>0</v>
      </c>
      <c r="I11" s="491">
        <v>0</v>
      </c>
      <c r="J11" s="491">
        <v>0</v>
      </c>
      <c r="K11" s="491">
        <v>0</v>
      </c>
      <c r="L11" s="491">
        <v>0</v>
      </c>
      <c r="M11" s="491">
        <v>0</v>
      </c>
      <c r="N11" s="492">
        <f t="shared" si="1"/>
        <v>0</v>
      </c>
    </row>
    <row r="12" spans="1:14" ht="14.25" x14ac:dyDescent="0.2">
      <c r="A12" s="487">
        <v>1.5</v>
      </c>
      <c r="B12" s="493" t="s">
        <v>456</v>
      </c>
      <c r="C12" s="491">
        <v>0</v>
      </c>
      <c r="D12" s="494">
        <v>0.14000000000000001</v>
      </c>
      <c r="E12" s="490">
        <f>C12*D12</f>
        <v>0</v>
      </c>
      <c r="F12" s="491">
        <v>0</v>
      </c>
      <c r="G12" s="491">
        <v>0</v>
      </c>
      <c r="H12" s="491">
        <v>0</v>
      </c>
      <c r="I12" s="491">
        <v>0</v>
      </c>
      <c r="J12" s="491">
        <v>0</v>
      </c>
      <c r="K12" s="491">
        <v>0</v>
      </c>
      <c r="L12" s="491">
        <v>0</v>
      </c>
      <c r="M12" s="491">
        <v>0</v>
      </c>
      <c r="N12" s="492">
        <f t="shared" si="1"/>
        <v>0</v>
      </c>
    </row>
    <row r="13" spans="1:14" ht="14.25" x14ac:dyDescent="0.2">
      <c r="A13" s="487">
        <v>1.6</v>
      </c>
      <c r="B13" s="495" t="s">
        <v>457</v>
      </c>
      <c r="C13" s="491">
        <v>0</v>
      </c>
      <c r="D13" s="496"/>
      <c r="E13" s="491"/>
      <c r="F13" s="491">
        <v>0</v>
      </c>
      <c r="G13" s="491">
        <v>0</v>
      </c>
      <c r="H13" s="491">
        <v>0</v>
      </c>
      <c r="I13" s="491">
        <v>0</v>
      </c>
      <c r="J13" s="491">
        <v>0</v>
      </c>
      <c r="K13" s="491">
        <v>0</v>
      </c>
      <c r="L13" s="491">
        <v>0</v>
      </c>
      <c r="M13" s="491">
        <v>0</v>
      </c>
      <c r="N13" s="492">
        <f t="shared" si="1"/>
        <v>0</v>
      </c>
    </row>
    <row r="14" spans="1:14" ht="15" x14ac:dyDescent="0.25">
      <c r="A14" s="487">
        <v>2</v>
      </c>
      <c r="B14" s="497" t="s">
        <v>458</v>
      </c>
      <c r="C14" s="489">
        <f>SUM(C15:C20)</f>
        <v>0</v>
      </c>
      <c r="D14" s="482"/>
      <c r="E14" s="490">
        <f t="shared" ref="E14:M14" si="2">SUM(E15:E20)</f>
        <v>0</v>
      </c>
      <c r="F14" s="491">
        <f t="shared" si="2"/>
        <v>0</v>
      </c>
      <c r="G14" s="491">
        <f t="shared" si="2"/>
        <v>0</v>
      </c>
      <c r="H14" s="491">
        <f t="shared" si="2"/>
        <v>0</v>
      </c>
      <c r="I14" s="491">
        <f t="shared" si="2"/>
        <v>0</v>
      </c>
      <c r="J14" s="491">
        <f t="shared" si="2"/>
        <v>0</v>
      </c>
      <c r="K14" s="491">
        <f t="shared" si="2"/>
        <v>0</v>
      </c>
      <c r="L14" s="491">
        <f t="shared" si="2"/>
        <v>0</v>
      </c>
      <c r="M14" s="491">
        <f t="shared" si="2"/>
        <v>0</v>
      </c>
      <c r="N14" s="492">
        <f>SUM(N15:N20)</f>
        <v>0</v>
      </c>
    </row>
    <row r="15" spans="1:14" ht="14.25" x14ac:dyDescent="0.2">
      <c r="A15" s="487">
        <v>2.1</v>
      </c>
      <c r="B15" s="495" t="s">
        <v>452</v>
      </c>
      <c r="C15" s="491">
        <v>0</v>
      </c>
      <c r="D15" s="494">
        <v>5.0000000000000001E-3</v>
      </c>
      <c r="E15" s="490">
        <f>C15*D15</f>
        <v>0</v>
      </c>
      <c r="F15" s="491">
        <v>0</v>
      </c>
      <c r="G15" s="491">
        <v>0</v>
      </c>
      <c r="H15" s="491">
        <v>0</v>
      </c>
      <c r="I15" s="491">
        <v>0</v>
      </c>
      <c r="J15" s="491">
        <v>0</v>
      </c>
      <c r="K15" s="491">
        <v>0</v>
      </c>
      <c r="L15" s="491">
        <v>0</v>
      </c>
      <c r="M15" s="491">
        <v>0</v>
      </c>
      <c r="N15" s="492">
        <f t="shared" ref="N15:N20" si="3">SUMPRODUCT($F$6:$M$6,F15:M15)</f>
        <v>0</v>
      </c>
    </row>
    <row r="16" spans="1:14" ht="14.25" x14ac:dyDescent="0.2">
      <c r="A16" s="487">
        <v>2.2000000000000002</v>
      </c>
      <c r="B16" s="495" t="s">
        <v>453</v>
      </c>
      <c r="C16" s="491">
        <v>0</v>
      </c>
      <c r="D16" s="494">
        <v>0.01</v>
      </c>
      <c r="E16" s="490">
        <f>C16*D16</f>
        <v>0</v>
      </c>
      <c r="F16" s="491">
        <v>0</v>
      </c>
      <c r="G16" s="491">
        <v>0</v>
      </c>
      <c r="H16" s="491">
        <v>0</v>
      </c>
      <c r="I16" s="491">
        <v>0</v>
      </c>
      <c r="J16" s="491">
        <v>0</v>
      </c>
      <c r="K16" s="491">
        <v>0</v>
      </c>
      <c r="L16" s="491">
        <v>0</v>
      </c>
      <c r="M16" s="491">
        <v>0</v>
      </c>
      <c r="N16" s="492">
        <f t="shared" si="3"/>
        <v>0</v>
      </c>
    </row>
    <row r="17" spans="1:14" ht="14.25" x14ac:dyDescent="0.2">
      <c r="A17" s="487">
        <v>2.2999999999999998</v>
      </c>
      <c r="B17" s="495" t="s">
        <v>454</v>
      </c>
      <c r="C17" s="491">
        <v>0</v>
      </c>
      <c r="D17" s="494">
        <v>0.02</v>
      </c>
      <c r="E17" s="490">
        <f>C17*D17</f>
        <v>0</v>
      </c>
      <c r="F17" s="491">
        <v>0</v>
      </c>
      <c r="G17" s="491">
        <v>0</v>
      </c>
      <c r="H17" s="491">
        <v>0</v>
      </c>
      <c r="I17" s="491">
        <v>0</v>
      </c>
      <c r="J17" s="491">
        <v>0</v>
      </c>
      <c r="K17" s="491">
        <v>0</v>
      </c>
      <c r="L17" s="491">
        <v>0</v>
      </c>
      <c r="M17" s="491">
        <v>0</v>
      </c>
      <c r="N17" s="492">
        <f t="shared" si="3"/>
        <v>0</v>
      </c>
    </row>
    <row r="18" spans="1:14" ht="14.25" x14ac:dyDescent="0.2">
      <c r="A18" s="487">
        <v>2.4</v>
      </c>
      <c r="B18" s="495" t="s">
        <v>455</v>
      </c>
      <c r="C18" s="491">
        <v>0</v>
      </c>
      <c r="D18" s="494">
        <v>0.03</v>
      </c>
      <c r="E18" s="490">
        <f>C18*D18</f>
        <v>0</v>
      </c>
      <c r="F18" s="491">
        <v>0</v>
      </c>
      <c r="G18" s="491">
        <v>0</v>
      </c>
      <c r="H18" s="491">
        <v>0</v>
      </c>
      <c r="I18" s="491">
        <v>0</v>
      </c>
      <c r="J18" s="491">
        <v>0</v>
      </c>
      <c r="K18" s="491">
        <v>0</v>
      </c>
      <c r="L18" s="491">
        <v>0</v>
      </c>
      <c r="M18" s="491">
        <v>0</v>
      </c>
      <c r="N18" s="492">
        <f t="shared" si="3"/>
        <v>0</v>
      </c>
    </row>
    <row r="19" spans="1:14" ht="14.25" x14ac:dyDescent="0.2">
      <c r="A19" s="487">
        <v>2.5</v>
      </c>
      <c r="B19" s="495" t="s">
        <v>456</v>
      </c>
      <c r="C19" s="491">
        <v>0</v>
      </c>
      <c r="D19" s="494">
        <v>0.04</v>
      </c>
      <c r="E19" s="490">
        <f>C19*D19</f>
        <v>0</v>
      </c>
      <c r="F19" s="491">
        <v>0</v>
      </c>
      <c r="G19" s="491">
        <v>0</v>
      </c>
      <c r="H19" s="491">
        <v>0</v>
      </c>
      <c r="I19" s="491">
        <v>0</v>
      </c>
      <c r="J19" s="491">
        <v>0</v>
      </c>
      <c r="K19" s="491">
        <v>0</v>
      </c>
      <c r="L19" s="491">
        <v>0</v>
      </c>
      <c r="M19" s="491">
        <v>0</v>
      </c>
      <c r="N19" s="492">
        <f t="shared" si="3"/>
        <v>0</v>
      </c>
    </row>
    <row r="20" spans="1:14" ht="14.25" x14ac:dyDescent="0.2">
      <c r="A20" s="487">
        <v>2.6</v>
      </c>
      <c r="B20" s="495" t="s">
        <v>457</v>
      </c>
      <c r="C20" s="491">
        <v>0</v>
      </c>
      <c r="D20" s="496"/>
      <c r="E20" s="498"/>
      <c r="F20" s="491">
        <v>0</v>
      </c>
      <c r="G20" s="491">
        <v>0</v>
      </c>
      <c r="H20" s="491">
        <v>0</v>
      </c>
      <c r="I20" s="491">
        <v>0</v>
      </c>
      <c r="J20" s="491">
        <v>0</v>
      </c>
      <c r="K20" s="491">
        <v>0</v>
      </c>
      <c r="L20" s="491">
        <v>0</v>
      </c>
      <c r="M20" s="491">
        <v>0</v>
      </c>
      <c r="N20" s="492">
        <f t="shared" si="3"/>
        <v>0</v>
      </c>
    </row>
    <row r="21" spans="1:14" ht="15.75" thickBot="1" x14ac:dyDescent="0.3">
      <c r="A21" s="499"/>
      <c r="B21" s="500" t="s">
        <v>171</v>
      </c>
      <c r="C21" s="501">
        <f>C14+C7</f>
        <v>27533022</v>
      </c>
      <c r="D21" s="502"/>
      <c r="E21" s="503">
        <f>E14+E7</f>
        <v>550660.44000000006</v>
      </c>
      <c r="F21" s="504">
        <f>F7+F14</f>
        <v>0</v>
      </c>
      <c r="G21" s="504">
        <f t="shared" ref="G21:L21" si="4">G7+G14</f>
        <v>0</v>
      </c>
      <c r="H21" s="504">
        <f t="shared" si="4"/>
        <v>0</v>
      </c>
      <c r="I21" s="504">
        <f t="shared" si="4"/>
        <v>0</v>
      </c>
      <c r="J21" s="504">
        <f t="shared" si="4"/>
        <v>0</v>
      </c>
      <c r="K21" s="504">
        <f t="shared" si="4"/>
        <v>550660.44000000006</v>
      </c>
      <c r="L21" s="504">
        <f t="shared" si="4"/>
        <v>0</v>
      </c>
      <c r="M21" s="504">
        <f>M7+M14</f>
        <v>0</v>
      </c>
      <c r="N21" s="505">
        <f>N14+N7</f>
        <v>550660.44000000006</v>
      </c>
    </row>
    <row r="22" spans="1:14" x14ac:dyDescent="0.2">
      <c r="E22" s="506"/>
      <c r="F22" s="506"/>
      <c r="G22" s="506"/>
      <c r="H22" s="506"/>
      <c r="I22" s="506"/>
      <c r="J22" s="506"/>
      <c r="K22" s="506"/>
      <c r="L22" s="506"/>
      <c r="M22" s="50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41"/>
  <sheetViews>
    <sheetView zoomScale="90" zoomScaleNormal="90" workbookViewId="0">
      <selection activeCell="B38" sqref="B38"/>
    </sheetView>
  </sheetViews>
  <sheetFormatPr defaultRowHeight="15" x14ac:dyDescent="0.25"/>
  <cols>
    <col min="1" max="1" width="9.85546875" customWidth="1"/>
    <col min="2" max="2" width="62.85546875" style="263" customWidth="1"/>
    <col min="3" max="3" width="14.42578125" style="507" customWidth="1"/>
  </cols>
  <sheetData>
    <row r="1" spans="1:3" x14ac:dyDescent="0.25">
      <c r="A1" s="77" t="s">
        <v>30</v>
      </c>
      <c r="B1" s="21" t="str">
        <f>Info!C2</f>
        <v>Terabank</v>
      </c>
    </row>
    <row r="2" spans="1:3" x14ac:dyDescent="0.25">
      <c r="A2" s="77" t="s">
        <v>31</v>
      </c>
      <c r="B2" s="22">
        <v>43555</v>
      </c>
    </row>
    <row r="3" spans="1:3" x14ac:dyDescent="0.25">
      <c r="A3" s="78"/>
      <c r="B3"/>
    </row>
    <row r="4" spans="1:3" x14ac:dyDescent="0.25">
      <c r="A4" s="78" t="s">
        <v>459</v>
      </c>
      <c r="B4" t="s">
        <v>29</v>
      </c>
    </row>
    <row r="5" spans="1:3" x14ac:dyDescent="0.25">
      <c r="A5" s="508" t="s">
        <v>460</v>
      </c>
      <c r="B5" s="509"/>
      <c r="C5" s="510"/>
    </row>
    <row r="6" spans="1:3" ht="24" x14ac:dyDescent="0.25">
      <c r="A6" s="511">
        <v>1</v>
      </c>
      <c r="B6" s="512" t="s">
        <v>461</v>
      </c>
      <c r="C6" s="513">
        <v>964681313.63999999</v>
      </c>
    </row>
    <row r="7" spans="1:3" x14ac:dyDescent="0.25">
      <c r="A7" s="511">
        <v>2</v>
      </c>
      <c r="B7" s="512" t="s">
        <v>462</v>
      </c>
      <c r="C7" s="513">
        <v>-22958343.41</v>
      </c>
    </row>
    <row r="8" spans="1:3" ht="24" x14ac:dyDescent="0.25">
      <c r="A8" s="514">
        <v>3</v>
      </c>
      <c r="B8" s="515" t="s">
        <v>463</v>
      </c>
      <c r="C8" s="513">
        <f>C6+C7</f>
        <v>941722970.23000002</v>
      </c>
    </row>
    <row r="9" spans="1:3" x14ac:dyDescent="0.25">
      <c r="A9" s="508" t="s">
        <v>464</v>
      </c>
      <c r="B9" s="509"/>
      <c r="C9" s="516"/>
    </row>
    <row r="10" spans="1:3" ht="24" x14ac:dyDescent="0.25">
      <c r="A10" s="517">
        <v>4</v>
      </c>
      <c r="B10" s="518" t="s">
        <v>465</v>
      </c>
      <c r="C10" s="513">
        <v>0</v>
      </c>
    </row>
    <row r="11" spans="1:3" x14ac:dyDescent="0.25">
      <c r="A11" s="517">
        <v>5</v>
      </c>
      <c r="B11" s="519" t="s">
        <v>466</v>
      </c>
      <c r="C11" s="513">
        <v>0</v>
      </c>
    </row>
    <row r="12" spans="1:3" x14ac:dyDescent="0.25">
      <c r="A12" s="517" t="s">
        <v>467</v>
      </c>
      <c r="B12" s="519" t="s">
        <v>468</v>
      </c>
      <c r="C12" s="513">
        <v>550660.44000000006</v>
      </c>
    </row>
    <row r="13" spans="1:3" ht="24" x14ac:dyDescent="0.25">
      <c r="A13" s="520">
        <v>6</v>
      </c>
      <c r="B13" s="518" t="s">
        <v>469</v>
      </c>
      <c r="C13" s="513">
        <v>0</v>
      </c>
    </row>
    <row r="14" spans="1:3" x14ac:dyDescent="0.25">
      <c r="A14" s="520">
        <v>7</v>
      </c>
      <c r="B14" s="521" t="s">
        <v>470</v>
      </c>
      <c r="C14" s="513">
        <v>0</v>
      </c>
    </row>
    <row r="15" spans="1:3" x14ac:dyDescent="0.25">
      <c r="A15" s="522">
        <v>8</v>
      </c>
      <c r="B15" s="523" t="s">
        <v>471</v>
      </c>
      <c r="C15" s="513">
        <v>0</v>
      </c>
    </row>
    <row r="16" spans="1:3" x14ac:dyDescent="0.25">
      <c r="A16" s="520">
        <v>9</v>
      </c>
      <c r="B16" s="521" t="s">
        <v>472</v>
      </c>
      <c r="C16" s="513">
        <v>0</v>
      </c>
    </row>
    <row r="17" spans="1:3" x14ac:dyDescent="0.25">
      <c r="A17" s="520">
        <v>10</v>
      </c>
      <c r="B17" s="521" t="s">
        <v>473</v>
      </c>
      <c r="C17" s="513">
        <v>0</v>
      </c>
    </row>
    <row r="18" spans="1:3" x14ac:dyDescent="0.25">
      <c r="A18" s="524">
        <v>11</v>
      </c>
      <c r="B18" s="525" t="s">
        <v>474</v>
      </c>
      <c r="C18" s="526">
        <f>SUM(C10:C17)</f>
        <v>550660.44000000006</v>
      </c>
    </row>
    <row r="19" spans="1:3" x14ac:dyDescent="0.25">
      <c r="A19" s="527" t="s">
        <v>475</v>
      </c>
      <c r="B19" s="528"/>
      <c r="C19" s="529"/>
    </row>
    <row r="20" spans="1:3" ht="24" x14ac:dyDescent="0.25">
      <c r="A20" s="530">
        <v>12</v>
      </c>
      <c r="B20" s="518" t="s">
        <v>476</v>
      </c>
      <c r="C20" s="513">
        <v>0</v>
      </c>
    </row>
    <row r="21" spans="1:3" ht="24" x14ac:dyDescent="0.25">
      <c r="A21" s="530">
        <v>13</v>
      </c>
      <c r="B21" s="518" t="s">
        <v>477</v>
      </c>
      <c r="C21" s="513">
        <v>0</v>
      </c>
    </row>
    <row r="22" spans="1:3" x14ac:dyDescent="0.25">
      <c r="A22" s="530">
        <v>14</v>
      </c>
      <c r="B22" s="518" t="s">
        <v>478</v>
      </c>
      <c r="C22" s="513">
        <v>0</v>
      </c>
    </row>
    <row r="23" spans="1:3" ht="24" x14ac:dyDescent="0.25">
      <c r="A23" s="530" t="s">
        <v>479</v>
      </c>
      <c r="B23" s="518" t="s">
        <v>480</v>
      </c>
      <c r="C23" s="513">
        <v>0</v>
      </c>
    </row>
    <row r="24" spans="1:3" x14ac:dyDescent="0.25">
      <c r="A24" s="530">
        <v>15</v>
      </c>
      <c r="B24" s="518" t="s">
        <v>481</v>
      </c>
      <c r="C24" s="513">
        <v>0</v>
      </c>
    </row>
    <row r="25" spans="1:3" x14ac:dyDescent="0.25">
      <c r="A25" s="530" t="s">
        <v>482</v>
      </c>
      <c r="B25" s="518" t="s">
        <v>483</v>
      </c>
      <c r="C25" s="513">
        <v>0</v>
      </c>
    </row>
    <row r="26" spans="1:3" x14ac:dyDescent="0.25">
      <c r="A26" s="531">
        <v>16</v>
      </c>
      <c r="B26" s="532" t="s">
        <v>484</v>
      </c>
      <c r="C26" s="526">
        <f>SUM(C20:C25)</f>
        <v>0</v>
      </c>
    </row>
    <row r="27" spans="1:3" x14ac:dyDescent="0.25">
      <c r="A27" s="508" t="s">
        <v>485</v>
      </c>
      <c r="B27" s="509"/>
      <c r="C27" s="516"/>
    </row>
    <row r="28" spans="1:3" x14ac:dyDescent="0.25">
      <c r="A28" s="533">
        <v>17</v>
      </c>
      <c r="B28" s="519" t="s">
        <v>486</v>
      </c>
      <c r="C28" s="513">
        <v>62841404.959999986</v>
      </c>
    </row>
    <row r="29" spans="1:3" x14ac:dyDescent="0.25">
      <c r="A29" s="533">
        <v>18</v>
      </c>
      <c r="B29" s="519" t="s">
        <v>487</v>
      </c>
      <c r="C29" s="513">
        <v>-29001983.621999994</v>
      </c>
    </row>
    <row r="30" spans="1:3" x14ac:dyDescent="0.25">
      <c r="A30" s="531">
        <v>19</v>
      </c>
      <c r="B30" s="532" t="s">
        <v>488</v>
      </c>
      <c r="C30" s="526">
        <f>C28+C29</f>
        <v>33839421.337999992</v>
      </c>
    </row>
    <row r="31" spans="1:3" x14ac:dyDescent="0.25">
      <c r="A31" s="508" t="s">
        <v>489</v>
      </c>
      <c r="B31" s="509"/>
      <c r="C31" s="516"/>
    </row>
    <row r="32" spans="1:3" ht="24" x14ac:dyDescent="0.25">
      <c r="A32" s="533" t="s">
        <v>490</v>
      </c>
      <c r="B32" s="518" t="s">
        <v>491</v>
      </c>
      <c r="C32" s="534">
        <v>0</v>
      </c>
    </row>
    <row r="33" spans="1:3" ht="24" x14ac:dyDescent="0.25">
      <c r="A33" s="533" t="s">
        <v>492</v>
      </c>
      <c r="B33" s="512" t="s">
        <v>493</v>
      </c>
      <c r="C33" s="534"/>
    </row>
    <row r="34" spans="1:3" x14ac:dyDescent="0.25">
      <c r="A34" s="508" t="s">
        <v>494</v>
      </c>
      <c r="B34" s="509"/>
      <c r="C34" s="516"/>
    </row>
    <row r="35" spans="1:3" x14ac:dyDescent="0.25">
      <c r="A35" s="535">
        <v>20</v>
      </c>
      <c r="B35" s="536" t="s">
        <v>495</v>
      </c>
      <c r="C35" s="513">
        <v>110978440.77000006</v>
      </c>
    </row>
    <row r="36" spans="1:3" x14ac:dyDescent="0.25">
      <c r="A36" s="531">
        <v>21</v>
      </c>
      <c r="B36" s="532" t="s">
        <v>496</v>
      </c>
      <c r="C36" s="526">
        <f>C8+C18+C26+C30</f>
        <v>976113052.00800002</v>
      </c>
    </row>
    <row r="37" spans="1:3" x14ac:dyDescent="0.25">
      <c r="A37" s="508" t="s">
        <v>497</v>
      </c>
      <c r="B37" s="509"/>
      <c r="C37" s="516"/>
    </row>
    <row r="38" spans="1:3" x14ac:dyDescent="0.25">
      <c r="A38" s="531">
        <v>22</v>
      </c>
      <c r="B38" s="532" t="s">
        <v>497</v>
      </c>
      <c r="C38" s="537">
        <f>C35/C36</f>
        <v>0.11369424939222153</v>
      </c>
    </row>
    <row r="39" spans="1:3" x14ac:dyDescent="0.25">
      <c r="A39" s="508" t="s">
        <v>498</v>
      </c>
      <c r="B39" s="509"/>
      <c r="C39" s="516"/>
    </row>
    <row r="40" spans="1:3" x14ac:dyDescent="0.25">
      <c r="A40" s="538" t="s">
        <v>499</v>
      </c>
      <c r="B40" s="518" t="s">
        <v>500</v>
      </c>
      <c r="C40" s="534">
        <v>0</v>
      </c>
    </row>
    <row r="41" spans="1:3" ht="24" x14ac:dyDescent="0.25">
      <c r="A41" s="539" t="s">
        <v>501</v>
      </c>
      <c r="B41" s="512" t="s">
        <v>502</v>
      </c>
      <c r="C41" s="53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1"/>
  <sheetViews>
    <sheetView zoomScaleNormal="100" workbookViewId="0">
      <pane xSplit="1" ySplit="5" topLeftCell="B24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RowHeight="15.75" x14ac:dyDescent="0.3"/>
  <cols>
    <col min="1" max="1" width="9.5703125" style="74" bestFit="1" customWidth="1"/>
    <col min="2" max="2" width="86" style="21" customWidth="1"/>
    <col min="3" max="3" width="12.7109375" style="21" customWidth="1"/>
    <col min="4" max="4" width="12.7109375" style="19" customWidth="1"/>
    <col min="5" max="5" width="14" style="19" bestFit="1" customWidth="1"/>
    <col min="6" max="6" width="13.7109375" style="19" bestFit="1" customWidth="1"/>
    <col min="7" max="7" width="13.28515625" style="19" bestFit="1" customWidth="1"/>
    <col min="8" max="8" width="6.7109375" customWidth="1"/>
  </cols>
  <sheetData>
    <row r="1" spans="1:8" x14ac:dyDescent="0.3">
      <c r="A1" s="20" t="s">
        <v>30</v>
      </c>
      <c r="B1" s="21" t="str">
        <f>Info!C2</f>
        <v>Terabank</v>
      </c>
    </row>
    <row r="2" spans="1:8" x14ac:dyDescent="0.3">
      <c r="A2" s="20" t="s">
        <v>31</v>
      </c>
      <c r="B2" s="22">
        <v>43555</v>
      </c>
      <c r="C2" s="23"/>
      <c r="D2" s="24"/>
      <c r="E2" s="24"/>
      <c r="F2" s="24"/>
      <c r="G2" s="24"/>
      <c r="H2" s="25"/>
    </row>
    <row r="3" spans="1:8" x14ac:dyDescent="0.3">
      <c r="A3" s="20"/>
      <c r="C3" s="23"/>
      <c r="D3" s="24"/>
      <c r="E3" s="24"/>
      <c r="F3" s="24"/>
      <c r="G3" s="24"/>
      <c r="H3" s="25"/>
    </row>
    <row r="4" spans="1:8" ht="16.5" thickBot="1" x14ac:dyDescent="0.35">
      <c r="A4" s="26" t="s">
        <v>32</v>
      </c>
      <c r="B4" s="27" t="s">
        <v>33</v>
      </c>
      <c r="C4" s="28"/>
      <c r="D4" s="29"/>
      <c r="E4" s="29"/>
      <c r="F4" s="29"/>
      <c r="G4" s="29"/>
      <c r="H4" s="25"/>
    </row>
    <row r="5" spans="1:8" ht="15" x14ac:dyDescent="0.25">
      <c r="A5" s="30" t="s">
        <v>34</v>
      </c>
      <c r="B5" s="31"/>
      <c r="C5" s="32">
        <v>43555</v>
      </c>
      <c r="D5" s="33">
        <v>43465</v>
      </c>
      <c r="E5" s="33">
        <v>43373</v>
      </c>
      <c r="F5" s="33">
        <v>43281</v>
      </c>
      <c r="G5" s="34">
        <v>43190</v>
      </c>
    </row>
    <row r="6" spans="1:8" ht="15" x14ac:dyDescent="0.25">
      <c r="A6" s="35"/>
      <c r="B6" s="36" t="s">
        <v>35</v>
      </c>
      <c r="C6" s="37"/>
      <c r="D6" s="37"/>
      <c r="E6" s="37"/>
      <c r="F6" s="37"/>
      <c r="G6" s="38"/>
    </row>
    <row r="7" spans="1:8" ht="15" x14ac:dyDescent="0.25">
      <c r="A7" s="39"/>
      <c r="B7" s="40" t="s">
        <v>36</v>
      </c>
      <c r="C7" s="37"/>
      <c r="D7" s="37"/>
      <c r="E7" s="37"/>
      <c r="F7" s="37"/>
      <c r="G7" s="38"/>
    </row>
    <row r="8" spans="1:8" ht="15" x14ac:dyDescent="0.25">
      <c r="A8" s="41">
        <v>1</v>
      </c>
      <c r="B8" s="42" t="s">
        <v>37</v>
      </c>
      <c r="C8" s="43">
        <v>110978440.77000006</v>
      </c>
      <c r="D8" s="44">
        <v>104601554.61000024</v>
      </c>
      <c r="E8" s="44">
        <v>102318427.43000002</v>
      </c>
      <c r="F8" s="44">
        <v>94908862.550000057</v>
      </c>
      <c r="G8" s="45">
        <v>92825052.120000005</v>
      </c>
    </row>
    <row r="9" spans="1:8" ht="15" x14ac:dyDescent="0.25">
      <c r="A9" s="41">
        <v>2</v>
      </c>
      <c r="B9" s="42" t="s">
        <v>38</v>
      </c>
      <c r="C9" s="43">
        <v>110978440.77000006</v>
      </c>
      <c r="D9" s="44">
        <v>104601554.61000024</v>
      </c>
      <c r="E9" s="44">
        <v>102318427.43000002</v>
      </c>
      <c r="F9" s="44">
        <v>94908862.550000057</v>
      </c>
      <c r="G9" s="45">
        <v>92825052.120000005</v>
      </c>
    </row>
    <row r="10" spans="1:8" ht="15" x14ac:dyDescent="0.25">
      <c r="A10" s="41">
        <v>3</v>
      </c>
      <c r="B10" s="42" t="s">
        <v>39</v>
      </c>
      <c r="C10" s="43">
        <v>164715332.73996907</v>
      </c>
      <c r="D10" s="44">
        <v>156412413.60750985</v>
      </c>
      <c r="E10" s="44">
        <v>145542151.71401042</v>
      </c>
      <c r="F10" s="44">
        <v>136088077.15687615</v>
      </c>
      <c r="G10" s="45">
        <v>132953520.73705798</v>
      </c>
    </row>
    <row r="11" spans="1:8" ht="15" x14ac:dyDescent="0.25">
      <c r="A11" s="46"/>
      <c r="B11" s="36" t="s">
        <v>40</v>
      </c>
      <c r="C11" s="47"/>
      <c r="D11" s="47"/>
      <c r="E11" s="47"/>
      <c r="F11" s="47"/>
      <c r="G11" s="48"/>
    </row>
    <row r="12" spans="1:8" ht="15" customHeight="1" x14ac:dyDescent="0.25">
      <c r="A12" s="41">
        <v>4</v>
      </c>
      <c r="B12" s="42" t="s">
        <v>41</v>
      </c>
      <c r="C12" s="49">
        <v>889510858.74627233</v>
      </c>
      <c r="D12" s="44">
        <v>872383342.71952081</v>
      </c>
      <c r="E12" s="50">
        <v>849999538.21958256</v>
      </c>
      <c r="F12" s="50">
        <v>794408612.00883698</v>
      </c>
      <c r="G12" s="51">
        <v>747728329.12338781</v>
      </c>
    </row>
    <row r="13" spans="1:8" ht="15" x14ac:dyDescent="0.25">
      <c r="A13" s="46"/>
      <c r="B13" s="36" t="s">
        <v>42</v>
      </c>
      <c r="C13" s="37"/>
      <c r="D13" s="37"/>
      <c r="E13" s="37"/>
      <c r="F13" s="37"/>
      <c r="G13" s="38"/>
    </row>
    <row r="14" spans="1:8" s="18" customFormat="1" ht="15" x14ac:dyDescent="0.25">
      <c r="A14" s="41"/>
      <c r="B14" s="40" t="s">
        <v>36</v>
      </c>
      <c r="C14" s="37"/>
      <c r="D14" s="37"/>
      <c r="E14" s="37"/>
      <c r="F14" s="37"/>
      <c r="G14" s="38"/>
    </row>
    <row r="15" spans="1:8" ht="15" x14ac:dyDescent="0.25">
      <c r="A15" s="52">
        <v>5</v>
      </c>
      <c r="B15" s="42" t="str">
        <f>"Common equity Tier 1 ratio &gt;="&amp;ROUND('9.1. Capital Requirements'!C19*100,2)&amp;"%"</f>
        <v>Common equity Tier 1 ratio &gt;=9.13%</v>
      </c>
      <c r="C15" s="53">
        <v>0.12476344687508306</v>
      </c>
      <c r="D15" s="54">
        <v>0.11990320021920753</v>
      </c>
      <c r="E15" s="54">
        <v>0.12037468590196791</v>
      </c>
      <c r="F15" s="54">
        <v>0.11947108970785464</v>
      </c>
      <c r="G15" s="55">
        <v>0.12414275145737096</v>
      </c>
    </row>
    <row r="16" spans="1:8" ht="15" customHeight="1" x14ac:dyDescent="0.25">
      <c r="A16" s="52">
        <v>6</v>
      </c>
      <c r="B16" s="42" t="str">
        <f>"Tier 1 ratio &gt;="&amp;ROUND('9.1. Capital Requirements'!C20*100,2)&amp;"%"</f>
        <v>Tier 1 ratio &gt;=11.35%</v>
      </c>
      <c r="C16" s="53">
        <v>0.12476344687508306</v>
      </c>
      <c r="D16" s="54">
        <v>0.11990320021920753</v>
      </c>
      <c r="E16" s="54">
        <v>0.12037468590196791</v>
      </c>
      <c r="F16" s="54">
        <v>0.11947108970785464</v>
      </c>
      <c r="G16" s="55">
        <v>0.12414275145737096</v>
      </c>
    </row>
    <row r="17" spans="1:7" ht="15" x14ac:dyDescent="0.25">
      <c r="A17" s="52">
        <v>7</v>
      </c>
      <c r="B17" s="42" t="str">
        <f>"Total Regulatory Capital ratio &gt;="&amp;ROUND('9.1. Capital Requirements'!C21*100,2)&amp;"%"</f>
        <v>Total Regulatory Capital ratio &gt;=17.36%</v>
      </c>
      <c r="C17" s="53">
        <v>0.18517517928013641</v>
      </c>
      <c r="D17" s="54">
        <v>0.17929321428801956</v>
      </c>
      <c r="E17" s="54">
        <v>0.17122615386222967</v>
      </c>
      <c r="F17" s="54">
        <v>0.1713074041490405</v>
      </c>
      <c r="G17" s="55">
        <v>0.17780992849759797</v>
      </c>
    </row>
    <row r="18" spans="1:7" ht="15" x14ac:dyDescent="0.25">
      <c r="A18" s="46"/>
      <c r="B18" s="56" t="s">
        <v>43</v>
      </c>
      <c r="C18" s="57"/>
      <c r="D18" s="57"/>
      <c r="E18" s="57"/>
      <c r="F18" s="57"/>
      <c r="G18" s="58"/>
    </row>
    <row r="19" spans="1:7" ht="15" customHeight="1" x14ac:dyDescent="0.25">
      <c r="A19" s="59">
        <v>8</v>
      </c>
      <c r="B19" s="42" t="s">
        <v>44</v>
      </c>
      <c r="C19" s="60">
        <v>8.0620064004284259E-2</v>
      </c>
      <c r="D19" s="61">
        <v>8.7209657253758191E-2</v>
      </c>
      <c r="E19" s="61">
        <v>8.7749481022180331E-2</v>
      </c>
      <c r="F19" s="61">
        <v>8.741940406276659E-2</v>
      </c>
      <c r="G19" s="62">
        <v>8.671732191171054E-2</v>
      </c>
    </row>
    <row r="20" spans="1:7" ht="15" x14ac:dyDescent="0.25">
      <c r="A20" s="59">
        <v>9</v>
      </c>
      <c r="B20" s="42" t="s">
        <v>45</v>
      </c>
      <c r="C20" s="60">
        <v>3.6482096493412206E-2</v>
      </c>
      <c r="D20" s="61">
        <v>4.0230121878041272E-2</v>
      </c>
      <c r="E20" s="61">
        <v>4.0678512150027372E-2</v>
      </c>
      <c r="F20" s="61">
        <v>4.1009941820879421E-2</v>
      </c>
      <c r="G20" s="62">
        <v>4.0575690364854707E-2</v>
      </c>
    </row>
    <row r="21" spans="1:7" ht="15" x14ac:dyDescent="0.25">
      <c r="A21" s="59">
        <v>10</v>
      </c>
      <c r="B21" s="42" t="s">
        <v>46</v>
      </c>
      <c r="C21" s="60">
        <v>2.9192501328584378E-2</v>
      </c>
      <c r="D21" s="61">
        <v>3.1456099138050357E-2</v>
      </c>
      <c r="E21" s="61">
        <v>3.7646700987958602E-2</v>
      </c>
      <c r="F21" s="61">
        <v>4.0445877118280446E-2</v>
      </c>
      <c r="G21" s="62">
        <v>4.2470864108732423E-2</v>
      </c>
    </row>
    <row r="22" spans="1:7" ht="15" x14ac:dyDescent="0.25">
      <c r="A22" s="59">
        <v>11</v>
      </c>
      <c r="B22" s="42" t="s">
        <v>47</v>
      </c>
      <c r="C22" s="60">
        <v>4.413796751087206E-2</v>
      </c>
      <c r="D22" s="61">
        <v>4.6979535375716919E-2</v>
      </c>
      <c r="E22" s="61">
        <v>4.7070968872152966E-2</v>
      </c>
      <c r="F22" s="61">
        <v>4.6409462241887176E-2</v>
      </c>
      <c r="G22" s="62">
        <v>4.6141631546855841E-2</v>
      </c>
    </row>
    <row r="23" spans="1:7" ht="15" x14ac:dyDescent="0.25">
      <c r="A23" s="59">
        <v>12</v>
      </c>
      <c r="B23" s="42" t="s">
        <v>48</v>
      </c>
      <c r="C23" s="60">
        <v>2.6254096797861583E-2</v>
      </c>
      <c r="D23" s="61">
        <v>2.0909463443805971E-2</v>
      </c>
      <c r="E23" s="61">
        <v>2.5025089458836823E-2</v>
      </c>
      <c r="F23" s="61">
        <v>2.0847637079722849E-2</v>
      </c>
      <c r="G23" s="62">
        <v>3.0768530429161476E-2</v>
      </c>
    </row>
    <row r="24" spans="1:7" ht="15" x14ac:dyDescent="0.25">
      <c r="A24" s="59">
        <v>13</v>
      </c>
      <c r="B24" s="42" t="s">
        <v>49</v>
      </c>
      <c r="C24" s="60">
        <v>0.18968679165280927</v>
      </c>
      <c r="D24" s="61">
        <v>0.14639560451698508</v>
      </c>
      <c r="E24" s="61">
        <v>0.17314383621091978</v>
      </c>
      <c r="F24" s="61">
        <v>0.14485253633754028</v>
      </c>
      <c r="G24" s="62">
        <v>0.21010986350153546</v>
      </c>
    </row>
    <row r="25" spans="1:7" ht="15" x14ac:dyDescent="0.25">
      <c r="A25" s="46"/>
      <c r="B25" s="56" t="s">
        <v>50</v>
      </c>
      <c r="C25" s="57"/>
      <c r="D25" s="57"/>
      <c r="E25" s="57"/>
      <c r="F25" s="57"/>
      <c r="G25" s="58"/>
    </row>
    <row r="26" spans="1:7" ht="15" x14ac:dyDescent="0.25">
      <c r="A26" s="59">
        <v>14</v>
      </c>
      <c r="B26" s="42" t="s">
        <v>51</v>
      </c>
      <c r="C26" s="60">
        <v>7.289384593086469E-2</v>
      </c>
      <c r="D26" s="61">
        <v>7.2777269111687304E-2</v>
      </c>
      <c r="E26" s="61">
        <v>8.357989394013364E-2</v>
      </c>
      <c r="F26" s="61">
        <v>8.3458272289065702E-2</v>
      </c>
      <c r="G26" s="62">
        <v>8.5745142120549747E-2</v>
      </c>
    </row>
    <row r="27" spans="1:7" ht="15" customHeight="1" x14ac:dyDescent="0.25">
      <c r="A27" s="59">
        <v>15</v>
      </c>
      <c r="B27" s="42" t="s">
        <v>52</v>
      </c>
      <c r="C27" s="60">
        <v>5.4677214531019688E-2</v>
      </c>
      <c r="D27" s="61">
        <v>5.3963741427641612E-2</v>
      </c>
      <c r="E27" s="61">
        <v>6.7837574701178849E-2</v>
      </c>
      <c r="F27" s="61">
        <v>6.7439657670493272E-2</v>
      </c>
      <c r="G27" s="62">
        <v>6.8102870081933622E-2</v>
      </c>
    </row>
    <row r="28" spans="1:7" ht="15" x14ac:dyDescent="0.25">
      <c r="A28" s="59">
        <v>16</v>
      </c>
      <c r="B28" s="42" t="s">
        <v>53</v>
      </c>
      <c r="C28" s="60">
        <v>0.61322293379588433</v>
      </c>
      <c r="D28" s="61">
        <v>0.60906466379004665</v>
      </c>
      <c r="E28" s="61">
        <v>0.59247359557113433</v>
      </c>
      <c r="F28" s="61">
        <v>0.58734311606747069</v>
      </c>
      <c r="G28" s="62">
        <v>0.58183917833908239</v>
      </c>
    </row>
    <row r="29" spans="1:7" ht="15" customHeight="1" x14ac:dyDescent="0.25">
      <c r="A29" s="59">
        <v>17</v>
      </c>
      <c r="B29" s="42" t="s">
        <v>54</v>
      </c>
      <c r="C29" s="60">
        <v>0.60332776039229008</v>
      </c>
      <c r="D29" s="61">
        <v>0.59237605022710837</v>
      </c>
      <c r="E29" s="61">
        <v>0.57824609957243633</v>
      </c>
      <c r="F29" s="61">
        <v>0.56651575688460065</v>
      </c>
      <c r="G29" s="62">
        <v>0.55064467670105388</v>
      </c>
    </row>
    <row r="30" spans="1:7" ht="15" x14ac:dyDescent="0.25">
      <c r="A30" s="59">
        <v>18</v>
      </c>
      <c r="B30" s="42" t="s">
        <v>55</v>
      </c>
      <c r="C30" s="60">
        <v>7.6100377495003273E-3</v>
      </c>
      <c r="D30" s="61">
        <v>0.17853816962819949</v>
      </c>
      <c r="E30" s="61">
        <v>0.1199585379078497</v>
      </c>
      <c r="F30" s="61">
        <v>7.4410624316078866E-2</v>
      </c>
      <c r="G30" s="62">
        <v>3.5698723025868219E-2</v>
      </c>
    </row>
    <row r="31" spans="1:7" ht="15" customHeight="1" x14ac:dyDescent="0.25">
      <c r="A31" s="46"/>
      <c r="B31" s="56" t="s">
        <v>56</v>
      </c>
      <c r="C31" s="57"/>
      <c r="D31" s="57"/>
      <c r="E31" s="57"/>
      <c r="F31" s="57"/>
      <c r="G31" s="58"/>
    </row>
    <row r="32" spans="1:7" ht="15" customHeight="1" x14ac:dyDescent="0.25">
      <c r="A32" s="59">
        <v>19</v>
      </c>
      <c r="B32" s="42" t="s">
        <v>57</v>
      </c>
      <c r="C32" s="60">
        <v>0.21002217714485491</v>
      </c>
      <c r="D32" s="60">
        <v>0.22443361438561152</v>
      </c>
      <c r="E32" s="60">
        <v>0.22193499831760022</v>
      </c>
      <c r="F32" s="60">
        <v>0.19620111173767418</v>
      </c>
      <c r="G32" s="63">
        <v>0.18480733631856588</v>
      </c>
    </row>
    <row r="33" spans="1:7" ht="15" customHeight="1" x14ac:dyDescent="0.25">
      <c r="A33" s="59">
        <v>20</v>
      </c>
      <c r="B33" s="42" t="s">
        <v>58</v>
      </c>
      <c r="C33" s="60">
        <v>0.67879205773521678</v>
      </c>
      <c r="D33" s="60">
        <v>0.65163661836705256</v>
      </c>
      <c r="E33" s="60">
        <v>0.63706106432366538</v>
      </c>
      <c r="F33" s="60">
        <v>0.59599686044091804</v>
      </c>
      <c r="G33" s="63">
        <v>0.60297664905160531</v>
      </c>
    </row>
    <row r="34" spans="1:7" ht="15" customHeight="1" x14ac:dyDescent="0.25">
      <c r="A34" s="59">
        <v>21</v>
      </c>
      <c r="B34" s="42" t="s">
        <v>59</v>
      </c>
      <c r="C34" s="60">
        <v>0.41131175259801867</v>
      </c>
      <c r="D34" s="60">
        <v>0.4375335542983817</v>
      </c>
      <c r="E34" s="60">
        <v>0.41823592464080278</v>
      </c>
      <c r="F34" s="60">
        <v>0.42671311014664604</v>
      </c>
      <c r="G34" s="63">
        <v>0.4263006892164915</v>
      </c>
    </row>
    <row r="35" spans="1:7" ht="15" customHeight="1" x14ac:dyDescent="0.25">
      <c r="A35" s="64"/>
      <c r="B35" s="56" t="s">
        <v>60</v>
      </c>
      <c r="C35" s="37"/>
      <c r="D35" s="37"/>
      <c r="E35" s="37"/>
      <c r="F35" s="37"/>
      <c r="G35" s="38"/>
    </row>
    <row r="36" spans="1:7" ht="15" x14ac:dyDescent="0.25">
      <c r="A36" s="59">
        <v>22</v>
      </c>
      <c r="B36" s="42" t="s">
        <v>61</v>
      </c>
      <c r="C36" s="65">
        <v>182406152.37841693</v>
      </c>
      <c r="D36" s="65">
        <v>178068288.89281896</v>
      </c>
      <c r="E36" s="65">
        <v>174272851.6386371</v>
      </c>
      <c r="F36" s="65">
        <v>152659646.98564747</v>
      </c>
      <c r="G36" s="66">
        <v>150509788.78674278</v>
      </c>
    </row>
    <row r="37" spans="1:7" ht="15" customHeight="1" x14ac:dyDescent="0.25">
      <c r="A37" s="59">
        <v>23</v>
      </c>
      <c r="B37" s="42" t="s">
        <v>62</v>
      </c>
      <c r="C37" s="65">
        <v>158849134.94813639</v>
      </c>
      <c r="D37" s="67">
        <v>146477087.64507362</v>
      </c>
      <c r="E37" s="67">
        <v>143725543.21857831</v>
      </c>
      <c r="F37" s="67">
        <v>136318045.96331206</v>
      </c>
      <c r="G37" s="68">
        <v>140158471.51823699</v>
      </c>
    </row>
    <row r="38" spans="1:7" thickBot="1" x14ac:dyDescent="0.3">
      <c r="A38" s="69">
        <v>24</v>
      </c>
      <c r="B38" s="70" t="s">
        <v>63</v>
      </c>
      <c r="C38" s="71">
        <v>1.1482980529794626</v>
      </c>
      <c r="D38" s="71">
        <v>1.2156733299087259</v>
      </c>
      <c r="E38" s="71">
        <v>1.2125391752640819</v>
      </c>
      <c r="F38" s="71">
        <v>1.119878486423826</v>
      </c>
      <c r="G38" s="72">
        <v>1.0738543818035209</v>
      </c>
    </row>
    <row r="39" spans="1:7" x14ac:dyDescent="0.3">
      <c r="A39" s="73"/>
    </row>
    <row r="40" spans="1:7" x14ac:dyDescent="0.3">
      <c r="B40" s="75"/>
    </row>
    <row r="41" spans="1:7" ht="59.25" customHeight="1" x14ac:dyDescent="0.3">
      <c r="B41" s="76" t="s">
        <v>64</v>
      </c>
    </row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zoomScaleNormal="100" workbookViewId="0">
      <pane xSplit="1" ySplit="5" topLeftCell="B9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ColWidth="9.140625" defaultRowHeight="14.25" x14ac:dyDescent="0.2"/>
  <cols>
    <col min="1" max="1" width="9.5703125" style="78" bestFit="1" customWidth="1"/>
    <col min="2" max="2" width="55.140625" style="78" bestFit="1" customWidth="1"/>
    <col min="3" max="3" width="11.7109375" style="78" customWidth="1"/>
    <col min="4" max="4" width="13.28515625" style="78" customWidth="1"/>
    <col min="5" max="5" width="14.5703125" style="78" customWidth="1"/>
    <col min="6" max="6" width="11.7109375" style="78" customWidth="1"/>
    <col min="7" max="7" width="13.7109375" style="78" customWidth="1"/>
    <col min="8" max="8" width="14.5703125" style="78" customWidth="1"/>
    <col min="9" max="16384" width="9.140625" style="79"/>
  </cols>
  <sheetData>
    <row r="1" spans="1:15" x14ac:dyDescent="0.2">
      <c r="A1" s="77" t="s">
        <v>30</v>
      </c>
      <c r="B1" s="21" t="str">
        <f>Info!C2</f>
        <v>Terabank</v>
      </c>
    </row>
    <row r="2" spans="1:15" x14ac:dyDescent="0.2">
      <c r="A2" s="77" t="s">
        <v>31</v>
      </c>
      <c r="B2" s="22">
        <v>43555</v>
      </c>
    </row>
    <row r="3" spans="1:15" x14ac:dyDescent="0.2">
      <c r="A3" s="77"/>
    </row>
    <row r="4" spans="1:15" ht="15" thickBot="1" x14ac:dyDescent="0.25">
      <c r="A4" s="80" t="s">
        <v>65</v>
      </c>
      <c r="B4" s="81" t="s">
        <v>66</v>
      </c>
      <c r="C4" s="80"/>
      <c r="D4" s="82"/>
      <c r="E4" s="82"/>
      <c r="F4" s="83"/>
      <c r="G4" s="83"/>
      <c r="H4" s="84" t="s">
        <v>67</v>
      </c>
    </row>
    <row r="5" spans="1:15" x14ac:dyDescent="0.2">
      <c r="A5" s="85"/>
      <c r="B5" s="86"/>
      <c r="C5" s="542" t="s">
        <v>68</v>
      </c>
      <c r="D5" s="543"/>
      <c r="E5" s="544"/>
      <c r="F5" s="542" t="s">
        <v>69</v>
      </c>
      <c r="G5" s="543"/>
      <c r="H5" s="545"/>
    </row>
    <row r="6" spans="1:15" x14ac:dyDescent="0.2">
      <c r="A6" s="87" t="s">
        <v>34</v>
      </c>
      <c r="B6" s="88" t="s">
        <v>70</v>
      </c>
      <c r="C6" s="89" t="s">
        <v>71</v>
      </c>
      <c r="D6" s="89" t="s">
        <v>72</v>
      </c>
      <c r="E6" s="89" t="s">
        <v>73</v>
      </c>
      <c r="F6" s="89" t="s">
        <v>71</v>
      </c>
      <c r="G6" s="89" t="s">
        <v>72</v>
      </c>
      <c r="H6" s="90" t="s">
        <v>73</v>
      </c>
    </row>
    <row r="7" spans="1:15" x14ac:dyDescent="0.2">
      <c r="A7" s="87">
        <v>1</v>
      </c>
      <c r="B7" s="91" t="s">
        <v>74</v>
      </c>
      <c r="C7" s="92">
        <v>14456005.65</v>
      </c>
      <c r="D7" s="92">
        <v>18110717.010000013</v>
      </c>
      <c r="E7" s="93">
        <f>C7+D7</f>
        <v>32566722.660000011</v>
      </c>
      <c r="F7" s="94">
        <v>13582471.529999999</v>
      </c>
      <c r="G7" s="95">
        <v>22788197.82</v>
      </c>
      <c r="H7" s="96">
        <f>F7+G7</f>
        <v>36370669.350000001</v>
      </c>
      <c r="I7" s="97"/>
      <c r="J7" s="97"/>
      <c r="K7" s="97"/>
      <c r="L7" s="97"/>
      <c r="M7" s="97"/>
      <c r="N7" s="97"/>
      <c r="O7" s="97"/>
    </row>
    <row r="8" spans="1:15" x14ac:dyDescent="0.2">
      <c r="A8" s="87">
        <v>2</v>
      </c>
      <c r="B8" s="91" t="s">
        <v>75</v>
      </c>
      <c r="C8" s="92">
        <v>7213818.4399999995</v>
      </c>
      <c r="D8" s="92">
        <v>122410136.77</v>
      </c>
      <c r="E8" s="93">
        <f t="shared" ref="E8:E19" si="0">C8+D8</f>
        <v>129623955.20999999</v>
      </c>
      <c r="F8" s="94">
        <v>15792069.23</v>
      </c>
      <c r="G8" s="95">
        <v>67375611.650000006</v>
      </c>
      <c r="H8" s="96">
        <f t="shared" ref="H8:H40" si="1">F8+G8</f>
        <v>83167680.88000001</v>
      </c>
      <c r="I8" s="97"/>
      <c r="J8" s="97"/>
      <c r="K8" s="97"/>
      <c r="L8" s="97"/>
      <c r="M8" s="97"/>
      <c r="N8" s="97"/>
      <c r="O8" s="97"/>
    </row>
    <row r="9" spans="1:15" x14ac:dyDescent="0.2">
      <c r="A9" s="87">
        <v>3</v>
      </c>
      <c r="B9" s="91" t="s">
        <v>76</v>
      </c>
      <c r="C9" s="92">
        <v>64251.05</v>
      </c>
      <c r="D9" s="92">
        <v>28074728.529999997</v>
      </c>
      <c r="E9" s="93">
        <f t="shared" si="0"/>
        <v>28138979.579999998</v>
      </c>
      <c r="F9" s="94">
        <v>249664.27</v>
      </c>
      <c r="G9" s="95">
        <v>26291037.470000003</v>
      </c>
      <c r="H9" s="96">
        <f t="shared" si="1"/>
        <v>26540701.740000002</v>
      </c>
      <c r="I9" s="97"/>
      <c r="J9" s="97"/>
      <c r="K9" s="97"/>
      <c r="L9" s="97"/>
      <c r="M9" s="97"/>
      <c r="N9" s="97"/>
      <c r="O9" s="97"/>
    </row>
    <row r="10" spans="1:15" x14ac:dyDescent="0.2">
      <c r="A10" s="87">
        <v>4</v>
      </c>
      <c r="B10" s="91" t="s">
        <v>77</v>
      </c>
      <c r="C10" s="92">
        <v>0</v>
      </c>
      <c r="D10" s="92">
        <v>0</v>
      </c>
      <c r="E10" s="93">
        <f t="shared" si="0"/>
        <v>0</v>
      </c>
      <c r="F10" s="94">
        <v>0</v>
      </c>
      <c r="G10" s="95">
        <v>0</v>
      </c>
      <c r="H10" s="96">
        <f t="shared" si="1"/>
        <v>0</v>
      </c>
      <c r="I10" s="97"/>
      <c r="J10" s="97"/>
      <c r="K10" s="97"/>
      <c r="L10" s="97"/>
      <c r="M10" s="97"/>
      <c r="N10" s="97"/>
      <c r="O10" s="97"/>
    </row>
    <row r="11" spans="1:15" x14ac:dyDescent="0.2">
      <c r="A11" s="87">
        <v>5</v>
      </c>
      <c r="B11" s="91" t="s">
        <v>78</v>
      </c>
      <c r="C11" s="92">
        <v>50060374.970000006</v>
      </c>
      <c r="D11" s="92">
        <v>0</v>
      </c>
      <c r="E11" s="93">
        <f t="shared" si="0"/>
        <v>50060374.970000006</v>
      </c>
      <c r="F11" s="94">
        <v>45152249.909999996</v>
      </c>
      <c r="G11" s="95">
        <v>0</v>
      </c>
      <c r="H11" s="96">
        <f t="shared" si="1"/>
        <v>45152249.909999996</v>
      </c>
      <c r="I11" s="97"/>
      <c r="J11" s="97"/>
      <c r="K11" s="97"/>
      <c r="L11" s="97"/>
      <c r="M11" s="97"/>
      <c r="N11" s="97"/>
      <c r="O11" s="97"/>
    </row>
    <row r="12" spans="1:15" x14ac:dyDescent="0.2">
      <c r="A12" s="87">
        <v>6.1</v>
      </c>
      <c r="B12" s="98" t="s">
        <v>79</v>
      </c>
      <c r="C12" s="92">
        <v>271536149.61999941</v>
      </c>
      <c r="D12" s="92">
        <v>430512067.16000074</v>
      </c>
      <c r="E12" s="93">
        <f t="shared" si="0"/>
        <v>702048216.78000021</v>
      </c>
      <c r="F12" s="94">
        <v>256039861.6400007</v>
      </c>
      <c r="G12" s="95">
        <v>356260115.7299999</v>
      </c>
      <c r="H12" s="96">
        <f t="shared" si="1"/>
        <v>612299977.3700006</v>
      </c>
      <c r="I12" s="97"/>
      <c r="J12" s="97"/>
      <c r="K12" s="97"/>
      <c r="L12" s="97"/>
      <c r="M12" s="97"/>
      <c r="N12" s="97"/>
      <c r="O12" s="97"/>
    </row>
    <row r="13" spans="1:15" x14ac:dyDescent="0.2">
      <c r="A13" s="87">
        <v>6.2</v>
      </c>
      <c r="B13" s="98" t="s">
        <v>80</v>
      </c>
      <c r="C13" s="92">
        <v>-17803016.109999053</v>
      </c>
      <c r="D13" s="92">
        <v>-20583024.850000832</v>
      </c>
      <c r="E13" s="93">
        <f t="shared" si="0"/>
        <v>-38386040.959999889</v>
      </c>
      <c r="F13" s="94">
        <v>-17935183.45000026</v>
      </c>
      <c r="G13" s="95">
        <v>-23764202.359999791</v>
      </c>
      <c r="H13" s="96">
        <f t="shared" si="1"/>
        <v>-41699385.810000047</v>
      </c>
      <c r="I13" s="97"/>
      <c r="J13" s="97"/>
      <c r="K13" s="97"/>
      <c r="L13" s="97"/>
      <c r="M13" s="97"/>
      <c r="N13" s="97"/>
      <c r="O13" s="97"/>
    </row>
    <row r="14" spans="1:15" x14ac:dyDescent="0.2">
      <c r="A14" s="87">
        <v>6</v>
      </c>
      <c r="B14" s="91" t="s">
        <v>81</v>
      </c>
      <c r="C14" s="93">
        <f>C12+C13</f>
        <v>253733133.51000035</v>
      </c>
      <c r="D14" s="93">
        <f>D12+D13</f>
        <v>409929042.30999988</v>
      </c>
      <c r="E14" s="93">
        <f t="shared" si="0"/>
        <v>663662175.82000017</v>
      </c>
      <c r="F14" s="93">
        <f>F12+F13</f>
        <v>238104678.19000044</v>
      </c>
      <c r="G14" s="93">
        <f>G12+G13</f>
        <v>332495913.37000012</v>
      </c>
      <c r="H14" s="96">
        <f t="shared" si="1"/>
        <v>570600591.56000054</v>
      </c>
      <c r="I14" s="97"/>
      <c r="J14" s="97"/>
      <c r="K14" s="97"/>
      <c r="L14" s="97"/>
      <c r="M14" s="97"/>
      <c r="N14" s="97"/>
      <c r="O14" s="97"/>
    </row>
    <row r="15" spans="1:15" x14ac:dyDescent="0.2">
      <c r="A15" s="87">
        <v>7</v>
      </c>
      <c r="B15" s="91" t="s">
        <v>82</v>
      </c>
      <c r="C15" s="92">
        <v>2955352.7199999946</v>
      </c>
      <c r="D15" s="92">
        <v>3119601.0999999968</v>
      </c>
      <c r="E15" s="93">
        <f t="shared" si="0"/>
        <v>6074953.819999991</v>
      </c>
      <c r="F15" s="94">
        <v>2105543.4</v>
      </c>
      <c r="G15" s="95">
        <v>2125550.1799999997</v>
      </c>
      <c r="H15" s="96">
        <f t="shared" si="1"/>
        <v>4231093.58</v>
      </c>
      <c r="I15" s="97"/>
      <c r="J15" s="97"/>
      <c r="K15" s="97"/>
      <c r="L15" s="97"/>
      <c r="M15" s="97"/>
      <c r="N15" s="97"/>
      <c r="O15" s="97"/>
    </row>
    <row r="16" spans="1:15" x14ac:dyDescent="0.2">
      <c r="A16" s="87">
        <v>8</v>
      </c>
      <c r="B16" s="91" t="s">
        <v>83</v>
      </c>
      <c r="C16" s="92">
        <v>884778.9100000005</v>
      </c>
      <c r="D16" s="92">
        <v>0</v>
      </c>
      <c r="E16" s="93">
        <f t="shared" si="0"/>
        <v>884778.9100000005</v>
      </c>
      <c r="F16" s="94">
        <v>5391923.4099999983</v>
      </c>
      <c r="G16" s="95">
        <v>0</v>
      </c>
      <c r="H16" s="96">
        <f t="shared" si="1"/>
        <v>5391923.4099999983</v>
      </c>
      <c r="I16" s="97"/>
      <c r="J16" s="97"/>
      <c r="K16" s="97"/>
      <c r="L16" s="97"/>
      <c r="M16" s="97"/>
      <c r="N16" s="97"/>
      <c r="O16" s="97"/>
    </row>
    <row r="17" spans="1:15" x14ac:dyDescent="0.2">
      <c r="A17" s="87">
        <v>9</v>
      </c>
      <c r="B17" s="91" t="s">
        <v>84</v>
      </c>
      <c r="C17" s="92">
        <v>0</v>
      </c>
      <c r="D17" s="92">
        <v>0</v>
      </c>
      <c r="E17" s="93">
        <f t="shared" si="0"/>
        <v>0</v>
      </c>
      <c r="F17" s="94">
        <v>0</v>
      </c>
      <c r="G17" s="95">
        <v>0</v>
      </c>
      <c r="H17" s="96">
        <f t="shared" si="1"/>
        <v>0</v>
      </c>
      <c r="I17" s="97"/>
      <c r="J17" s="97"/>
      <c r="K17" s="97"/>
      <c r="L17" s="97"/>
      <c r="M17" s="97"/>
      <c r="N17" s="97"/>
      <c r="O17" s="97"/>
    </row>
    <row r="18" spans="1:15" x14ac:dyDescent="0.2">
      <c r="A18" s="87">
        <v>10</v>
      </c>
      <c r="B18" s="91" t="s">
        <v>85</v>
      </c>
      <c r="C18" s="92">
        <v>48403883.669999979</v>
      </c>
      <c r="D18" s="92">
        <v>0</v>
      </c>
      <c r="E18" s="93">
        <f t="shared" si="0"/>
        <v>48403883.669999979</v>
      </c>
      <c r="F18" s="94">
        <v>45161892.469999999</v>
      </c>
      <c r="G18" s="95">
        <v>0</v>
      </c>
      <c r="H18" s="96">
        <f t="shared" si="1"/>
        <v>45161892.469999999</v>
      </c>
      <c r="I18" s="97"/>
      <c r="J18" s="97"/>
      <c r="K18" s="97"/>
      <c r="L18" s="97"/>
      <c r="M18" s="97"/>
      <c r="N18" s="97"/>
      <c r="O18" s="97"/>
    </row>
    <row r="19" spans="1:15" x14ac:dyDescent="0.2">
      <c r="A19" s="87">
        <v>11</v>
      </c>
      <c r="B19" s="91" t="s">
        <v>86</v>
      </c>
      <c r="C19" s="92">
        <v>4890698.0649999995</v>
      </c>
      <c r="D19" s="92">
        <v>374790.42</v>
      </c>
      <c r="E19" s="93">
        <f t="shared" si="0"/>
        <v>5265488.4849999994</v>
      </c>
      <c r="F19" s="94">
        <v>3929553.8446</v>
      </c>
      <c r="G19" s="95">
        <v>1676118.6499999997</v>
      </c>
      <c r="H19" s="96">
        <f t="shared" si="1"/>
        <v>5605672.4945999999</v>
      </c>
      <c r="I19" s="97"/>
      <c r="J19" s="97"/>
      <c r="K19" s="97"/>
      <c r="L19" s="97"/>
      <c r="M19" s="97"/>
      <c r="N19" s="97"/>
      <c r="O19" s="97"/>
    </row>
    <row r="20" spans="1:15" x14ac:dyDescent="0.2">
      <c r="A20" s="87">
        <v>12</v>
      </c>
      <c r="B20" s="99" t="s">
        <v>87</v>
      </c>
      <c r="C20" s="93">
        <f>SUM(C7:C11)+SUM(C14:C19)</f>
        <v>382662296.98500031</v>
      </c>
      <c r="D20" s="93">
        <f>SUM(D7:D11)+SUM(D14:D19)</f>
        <v>582019016.13999987</v>
      </c>
      <c r="E20" s="93">
        <f>C20+D20</f>
        <v>964681313.12500024</v>
      </c>
      <c r="F20" s="93">
        <f>SUM(F7:F11)+SUM(F14:F19)</f>
        <v>369470046.25460047</v>
      </c>
      <c r="G20" s="93">
        <f>SUM(G7:G11)+SUM(G14:G19)</f>
        <v>452752429.1400001</v>
      </c>
      <c r="H20" s="96">
        <f t="shared" si="1"/>
        <v>822222475.39460063</v>
      </c>
      <c r="I20" s="97"/>
      <c r="J20" s="97"/>
      <c r="K20" s="97"/>
      <c r="L20" s="97"/>
      <c r="M20" s="97"/>
      <c r="N20" s="97"/>
      <c r="O20" s="97"/>
    </row>
    <row r="21" spans="1:15" x14ac:dyDescent="0.2">
      <c r="A21" s="87"/>
      <c r="B21" s="88" t="s">
        <v>88</v>
      </c>
      <c r="C21" s="100"/>
      <c r="D21" s="100"/>
      <c r="E21" s="100"/>
      <c r="F21" s="101"/>
      <c r="G21" s="102"/>
      <c r="H21" s="103"/>
      <c r="I21" s="97"/>
      <c r="J21" s="97"/>
      <c r="K21" s="97"/>
      <c r="L21" s="97"/>
      <c r="M21" s="97"/>
      <c r="N21" s="97"/>
      <c r="O21" s="97"/>
    </row>
    <row r="22" spans="1:15" x14ac:dyDescent="0.2">
      <c r="A22" s="87">
        <v>13</v>
      </c>
      <c r="B22" s="91" t="s">
        <v>89</v>
      </c>
      <c r="C22" s="92">
        <v>41402.009999999995</v>
      </c>
      <c r="D22" s="92">
        <v>247178.13</v>
      </c>
      <c r="E22" s="93">
        <f>C22+D22</f>
        <v>288580.14</v>
      </c>
      <c r="F22" s="94">
        <v>5124.9399999999996</v>
      </c>
      <c r="G22" s="95">
        <v>7717172.2199999997</v>
      </c>
      <c r="H22" s="96">
        <f t="shared" si="1"/>
        <v>7722297.1600000001</v>
      </c>
      <c r="I22" s="97"/>
      <c r="J22" s="97"/>
      <c r="K22" s="97"/>
      <c r="L22" s="97"/>
      <c r="M22" s="97"/>
      <c r="N22" s="97"/>
      <c r="O22" s="97"/>
    </row>
    <row r="23" spans="1:15" x14ac:dyDescent="0.2">
      <c r="A23" s="87">
        <v>14</v>
      </c>
      <c r="B23" s="91" t="s">
        <v>90</v>
      </c>
      <c r="C23" s="92">
        <v>55159929.439999864</v>
      </c>
      <c r="D23" s="92">
        <v>128613396.31000192</v>
      </c>
      <c r="E23" s="93">
        <f t="shared" ref="E23:E40" si="2">C23+D23</f>
        <v>183773325.75000179</v>
      </c>
      <c r="F23" s="94">
        <v>46060347.169998795</v>
      </c>
      <c r="G23" s="95">
        <v>75239221.310009181</v>
      </c>
      <c r="H23" s="96">
        <f t="shared" si="1"/>
        <v>121299568.48000798</v>
      </c>
      <c r="I23" s="97"/>
      <c r="J23" s="97"/>
      <c r="K23" s="97"/>
      <c r="L23" s="97"/>
      <c r="M23" s="97"/>
      <c r="N23" s="97"/>
      <c r="O23" s="97"/>
    </row>
    <row r="24" spans="1:15" x14ac:dyDescent="0.2">
      <c r="A24" s="87">
        <v>15</v>
      </c>
      <c r="B24" s="91" t="s">
        <v>91</v>
      </c>
      <c r="C24" s="92">
        <v>58740595.819999978</v>
      </c>
      <c r="D24" s="92">
        <v>154270840.03000012</v>
      </c>
      <c r="E24" s="93">
        <f t="shared" si="2"/>
        <v>213011435.85000008</v>
      </c>
      <c r="F24" s="94">
        <v>98741791.939999998</v>
      </c>
      <c r="G24" s="95">
        <v>130472647.53</v>
      </c>
      <c r="H24" s="96">
        <f t="shared" si="1"/>
        <v>229214439.47</v>
      </c>
      <c r="I24" s="97"/>
      <c r="J24" s="97"/>
      <c r="K24" s="97"/>
      <c r="L24" s="97"/>
      <c r="M24" s="97"/>
      <c r="N24" s="97"/>
      <c r="O24" s="97"/>
    </row>
    <row r="25" spans="1:15" x14ac:dyDescent="0.2">
      <c r="A25" s="87">
        <v>16</v>
      </c>
      <c r="B25" s="91" t="s">
        <v>92</v>
      </c>
      <c r="C25" s="92">
        <v>75098267.609999999</v>
      </c>
      <c r="D25" s="92">
        <v>180741789.70000029</v>
      </c>
      <c r="E25" s="93">
        <f t="shared" si="2"/>
        <v>255840057.3100003</v>
      </c>
      <c r="F25" s="94">
        <v>65551862.149999999</v>
      </c>
      <c r="G25" s="95">
        <v>155877000.9300001</v>
      </c>
      <c r="H25" s="96">
        <f t="shared" si="1"/>
        <v>221428863.0800001</v>
      </c>
      <c r="I25" s="97"/>
      <c r="J25" s="97"/>
      <c r="K25" s="97"/>
      <c r="L25" s="97"/>
      <c r="M25" s="97"/>
      <c r="N25" s="97"/>
      <c r="O25" s="97"/>
    </row>
    <row r="26" spans="1:15" x14ac:dyDescent="0.2">
      <c r="A26" s="87">
        <v>17</v>
      </c>
      <c r="B26" s="91" t="s">
        <v>93</v>
      </c>
      <c r="C26" s="100">
        <v>0</v>
      </c>
      <c r="D26" s="100">
        <v>0</v>
      </c>
      <c r="E26" s="93">
        <f t="shared" si="2"/>
        <v>0</v>
      </c>
      <c r="F26" s="101">
        <v>0</v>
      </c>
      <c r="G26" s="102">
        <v>0</v>
      </c>
      <c r="H26" s="96">
        <f t="shared" si="1"/>
        <v>0</v>
      </c>
      <c r="I26" s="97"/>
      <c r="J26" s="97"/>
      <c r="K26" s="97"/>
      <c r="L26" s="97"/>
      <c r="M26" s="97"/>
      <c r="N26" s="97"/>
      <c r="O26" s="97"/>
    </row>
    <row r="27" spans="1:15" x14ac:dyDescent="0.2">
      <c r="A27" s="87">
        <v>18</v>
      </c>
      <c r="B27" s="91" t="s">
        <v>94</v>
      </c>
      <c r="C27" s="92">
        <v>69055000</v>
      </c>
      <c r="D27" s="92">
        <v>30967303</v>
      </c>
      <c r="E27" s="93">
        <f t="shared" si="2"/>
        <v>100022303</v>
      </c>
      <c r="F27" s="94">
        <v>61055000</v>
      </c>
      <c r="G27" s="95">
        <v>6627528</v>
      </c>
      <c r="H27" s="96">
        <f t="shared" si="1"/>
        <v>67682528</v>
      </c>
      <c r="I27" s="97"/>
      <c r="J27" s="97"/>
      <c r="K27" s="97"/>
      <c r="L27" s="97"/>
      <c r="M27" s="97"/>
      <c r="N27" s="97"/>
      <c r="O27" s="97"/>
    </row>
    <row r="28" spans="1:15" x14ac:dyDescent="0.2">
      <c r="A28" s="87">
        <v>19</v>
      </c>
      <c r="B28" s="91" t="s">
        <v>95</v>
      </c>
      <c r="C28" s="92">
        <v>2533854.4499999993</v>
      </c>
      <c r="D28" s="92">
        <v>2324627.839999998</v>
      </c>
      <c r="E28" s="93">
        <f t="shared" si="2"/>
        <v>4858482.2899999972</v>
      </c>
      <c r="F28" s="94">
        <v>2266193.2199999997</v>
      </c>
      <c r="G28" s="95">
        <v>1333522.8999999999</v>
      </c>
      <c r="H28" s="96">
        <f t="shared" si="1"/>
        <v>3599716.1199999996</v>
      </c>
      <c r="I28" s="97"/>
      <c r="J28" s="97"/>
      <c r="K28" s="97"/>
      <c r="L28" s="97"/>
      <c r="M28" s="97"/>
      <c r="N28" s="97"/>
      <c r="O28" s="97"/>
    </row>
    <row r="29" spans="1:15" x14ac:dyDescent="0.2">
      <c r="A29" s="87">
        <v>20</v>
      </c>
      <c r="B29" s="91" t="s">
        <v>96</v>
      </c>
      <c r="C29" s="92">
        <v>6212691.320000004</v>
      </c>
      <c r="D29" s="92">
        <v>17587786.399999999</v>
      </c>
      <c r="E29" s="93">
        <f t="shared" si="2"/>
        <v>23800477.720000003</v>
      </c>
      <c r="F29" s="94">
        <v>4723024.71</v>
      </c>
      <c r="G29" s="95">
        <v>10062521.619999999</v>
      </c>
      <c r="H29" s="96">
        <f t="shared" si="1"/>
        <v>14785546.329999998</v>
      </c>
      <c r="I29" s="97"/>
      <c r="J29" s="97"/>
      <c r="K29" s="97"/>
      <c r="L29" s="97"/>
      <c r="M29" s="97"/>
      <c r="N29" s="97"/>
      <c r="O29" s="97"/>
    </row>
    <row r="30" spans="1:15" x14ac:dyDescent="0.2">
      <c r="A30" s="87">
        <v>21</v>
      </c>
      <c r="B30" s="91" t="s">
        <v>97</v>
      </c>
      <c r="C30" s="92">
        <v>0</v>
      </c>
      <c r="D30" s="92">
        <v>49149866.759999998</v>
      </c>
      <c r="E30" s="93">
        <f t="shared" si="2"/>
        <v>49149866.759999998</v>
      </c>
      <c r="F30" s="94">
        <v>0</v>
      </c>
      <c r="G30" s="95">
        <v>35493665.600000001</v>
      </c>
      <c r="H30" s="96">
        <f t="shared" si="1"/>
        <v>35493665.600000001</v>
      </c>
      <c r="I30" s="97"/>
      <c r="J30" s="97"/>
      <c r="K30" s="97"/>
      <c r="L30" s="97"/>
      <c r="M30" s="97"/>
      <c r="N30" s="97"/>
      <c r="O30" s="97"/>
    </row>
    <row r="31" spans="1:15" x14ac:dyDescent="0.2">
      <c r="A31" s="87">
        <v>22</v>
      </c>
      <c r="B31" s="99" t="s">
        <v>98</v>
      </c>
      <c r="C31" s="93">
        <f>SUM(C22:C30)</f>
        <v>266841740.6499998</v>
      </c>
      <c r="D31" s="93">
        <f>SUM(D22:D30)</f>
        <v>563902788.17000234</v>
      </c>
      <c r="E31" s="93">
        <f>C31+D31</f>
        <v>830744528.82000208</v>
      </c>
      <c r="F31" s="93">
        <f>SUM(F22:F30)</f>
        <v>278403344.1299988</v>
      </c>
      <c r="G31" s="93">
        <f>SUM(G22:G30)</f>
        <v>422823280.11000931</v>
      </c>
      <c r="H31" s="96">
        <f t="shared" si="1"/>
        <v>701226624.24000812</v>
      </c>
      <c r="I31" s="97"/>
      <c r="J31" s="97"/>
      <c r="K31" s="97"/>
      <c r="L31" s="97"/>
      <c r="M31" s="97"/>
      <c r="N31" s="97"/>
      <c r="O31" s="97"/>
    </row>
    <row r="32" spans="1:15" x14ac:dyDescent="0.2">
      <c r="A32" s="87"/>
      <c r="B32" s="88" t="s">
        <v>99</v>
      </c>
      <c r="C32" s="100"/>
      <c r="D32" s="100"/>
      <c r="E32" s="92"/>
      <c r="F32" s="101"/>
      <c r="G32" s="102"/>
      <c r="H32" s="103"/>
      <c r="I32" s="97"/>
      <c r="J32" s="97"/>
      <c r="K32" s="97"/>
      <c r="L32" s="97"/>
      <c r="M32" s="97"/>
      <c r="N32" s="97"/>
      <c r="O32" s="97"/>
    </row>
    <row r="33" spans="1:15" x14ac:dyDescent="0.2">
      <c r="A33" s="87">
        <v>23</v>
      </c>
      <c r="B33" s="91" t="s">
        <v>100</v>
      </c>
      <c r="C33" s="92">
        <v>121372000</v>
      </c>
      <c r="D33" s="100">
        <v>0</v>
      </c>
      <c r="E33" s="93">
        <f t="shared" si="2"/>
        <v>121372000</v>
      </c>
      <c r="F33" s="94">
        <v>121372000</v>
      </c>
      <c r="G33" s="102">
        <v>0</v>
      </c>
      <c r="H33" s="96">
        <f t="shared" si="1"/>
        <v>121372000</v>
      </c>
      <c r="I33" s="97"/>
      <c r="J33" s="97"/>
      <c r="K33" s="97"/>
      <c r="L33" s="97"/>
      <c r="M33" s="97"/>
      <c r="N33" s="97"/>
      <c r="O33" s="97"/>
    </row>
    <row r="34" spans="1:15" x14ac:dyDescent="0.2">
      <c r="A34" s="87">
        <v>24</v>
      </c>
      <c r="B34" s="91" t="s">
        <v>101</v>
      </c>
      <c r="C34" s="92">
        <v>0</v>
      </c>
      <c r="D34" s="100">
        <v>0</v>
      </c>
      <c r="E34" s="93">
        <f t="shared" si="2"/>
        <v>0</v>
      </c>
      <c r="F34" s="94">
        <v>0</v>
      </c>
      <c r="G34" s="102">
        <v>0</v>
      </c>
      <c r="H34" s="96">
        <f t="shared" si="1"/>
        <v>0</v>
      </c>
      <c r="I34" s="97"/>
      <c r="J34" s="97"/>
      <c r="K34" s="97"/>
      <c r="L34" s="97"/>
      <c r="M34" s="97"/>
      <c r="N34" s="97"/>
      <c r="O34" s="97"/>
    </row>
    <row r="35" spans="1:15" x14ac:dyDescent="0.2">
      <c r="A35" s="87">
        <v>25</v>
      </c>
      <c r="B35" s="104" t="s">
        <v>102</v>
      </c>
      <c r="C35" s="92">
        <v>0</v>
      </c>
      <c r="D35" s="100">
        <v>0</v>
      </c>
      <c r="E35" s="93">
        <f t="shared" si="2"/>
        <v>0</v>
      </c>
      <c r="F35" s="94">
        <v>0</v>
      </c>
      <c r="G35" s="102">
        <v>0</v>
      </c>
      <c r="H35" s="96">
        <f t="shared" si="1"/>
        <v>0</v>
      </c>
      <c r="I35" s="97"/>
      <c r="J35" s="97"/>
      <c r="K35" s="97"/>
      <c r="L35" s="97"/>
      <c r="M35" s="97"/>
      <c r="N35" s="97"/>
      <c r="O35" s="97"/>
    </row>
    <row r="36" spans="1:15" x14ac:dyDescent="0.2">
      <c r="A36" s="87">
        <v>26</v>
      </c>
      <c r="B36" s="91" t="s">
        <v>103</v>
      </c>
      <c r="C36" s="92">
        <v>0</v>
      </c>
      <c r="D36" s="100">
        <v>0</v>
      </c>
      <c r="E36" s="93">
        <f t="shared" si="2"/>
        <v>0</v>
      </c>
      <c r="F36" s="94">
        <v>0</v>
      </c>
      <c r="G36" s="102">
        <v>0</v>
      </c>
      <c r="H36" s="96">
        <f t="shared" si="1"/>
        <v>0</v>
      </c>
      <c r="I36" s="97"/>
      <c r="J36" s="97"/>
      <c r="K36" s="97"/>
      <c r="L36" s="97"/>
      <c r="M36" s="97"/>
      <c r="N36" s="97"/>
      <c r="O36" s="97"/>
    </row>
    <row r="37" spans="1:15" x14ac:dyDescent="0.2">
      <c r="A37" s="87">
        <v>27</v>
      </c>
      <c r="B37" s="91" t="s">
        <v>104</v>
      </c>
      <c r="C37" s="92">
        <v>0</v>
      </c>
      <c r="D37" s="100">
        <v>0</v>
      </c>
      <c r="E37" s="93">
        <f t="shared" si="2"/>
        <v>0</v>
      </c>
      <c r="F37" s="94">
        <v>0</v>
      </c>
      <c r="G37" s="102">
        <v>0</v>
      </c>
      <c r="H37" s="96">
        <f t="shared" si="1"/>
        <v>0</v>
      </c>
      <c r="I37" s="97"/>
      <c r="J37" s="97"/>
      <c r="K37" s="97"/>
      <c r="L37" s="97"/>
      <c r="M37" s="97"/>
      <c r="N37" s="97"/>
      <c r="O37" s="97"/>
    </row>
    <row r="38" spans="1:15" x14ac:dyDescent="0.2">
      <c r="A38" s="87">
        <v>28</v>
      </c>
      <c r="B38" s="91" t="s">
        <v>105</v>
      </c>
      <c r="C38" s="92">
        <v>12564783.779999988</v>
      </c>
      <c r="D38" s="100">
        <v>0</v>
      </c>
      <c r="E38" s="93">
        <f t="shared" si="2"/>
        <v>12564783.779999988</v>
      </c>
      <c r="F38" s="94">
        <v>-376149.87999999151</v>
      </c>
      <c r="G38" s="102">
        <v>0</v>
      </c>
      <c r="H38" s="96">
        <f t="shared" si="1"/>
        <v>-376149.87999999151</v>
      </c>
      <c r="I38" s="97"/>
      <c r="J38" s="97"/>
      <c r="K38" s="97"/>
      <c r="L38" s="97"/>
      <c r="M38" s="97"/>
      <c r="N38" s="97"/>
      <c r="O38" s="97"/>
    </row>
    <row r="39" spans="1:15" x14ac:dyDescent="0.2">
      <c r="A39" s="87">
        <v>29</v>
      </c>
      <c r="B39" s="91" t="s">
        <v>106</v>
      </c>
      <c r="C39" s="92">
        <v>0</v>
      </c>
      <c r="D39" s="100">
        <v>0</v>
      </c>
      <c r="E39" s="93">
        <f t="shared" si="2"/>
        <v>0</v>
      </c>
      <c r="F39" s="94">
        <v>0</v>
      </c>
      <c r="G39" s="102">
        <v>0</v>
      </c>
      <c r="H39" s="96">
        <f t="shared" si="1"/>
        <v>0</v>
      </c>
      <c r="I39" s="97"/>
      <c r="J39" s="97"/>
      <c r="K39" s="97"/>
      <c r="L39" s="97"/>
      <c r="M39" s="97"/>
      <c r="N39" s="97"/>
      <c r="O39" s="97"/>
    </row>
    <row r="40" spans="1:15" x14ac:dyDescent="0.2">
      <c r="A40" s="87">
        <v>30</v>
      </c>
      <c r="B40" s="105" t="s">
        <v>107</v>
      </c>
      <c r="C40" s="92">
        <v>133936783.77999999</v>
      </c>
      <c r="D40" s="100">
        <v>0</v>
      </c>
      <c r="E40" s="93">
        <f t="shared" si="2"/>
        <v>133936783.77999999</v>
      </c>
      <c r="F40" s="94">
        <v>120995850.12</v>
      </c>
      <c r="G40" s="102">
        <v>0</v>
      </c>
      <c r="H40" s="96">
        <f t="shared" si="1"/>
        <v>120995850.12</v>
      </c>
      <c r="I40" s="97"/>
      <c r="J40" s="97"/>
      <c r="K40" s="97"/>
      <c r="L40" s="97"/>
      <c r="M40" s="97"/>
      <c r="N40" s="97"/>
      <c r="O40" s="97"/>
    </row>
    <row r="41" spans="1:15" ht="15" thickBot="1" x14ac:dyDescent="0.25">
      <c r="A41" s="106">
        <v>31</v>
      </c>
      <c r="B41" s="107" t="s">
        <v>108</v>
      </c>
      <c r="C41" s="108">
        <f>C31+C40</f>
        <v>400778524.42999977</v>
      </c>
      <c r="D41" s="108">
        <f>D31+D40</f>
        <v>563902788.17000234</v>
      </c>
      <c r="E41" s="108">
        <f>C41+D41</f>
        <v>964681312.60000205</v>
      </c>
      <c r="F41" s="108">
        <f>F31+F40</f>
        <v>399399194.24999881</v>
      </c>
      <c r="G41" s="108">
        <f>G31+G40</f>
        <v>422823280.11000931</v>
      </c>
      <c r="H41" s="109">
        <f>F41+G41</f>
        <v>822222474.36000812</v>
      </c>
      <c r="I41" s="97"/>
      <c r="J41" s="97"/>
      <c r="K41" s="97"/>
      <c r="L41" s="97"/>
      <c r="M41" s="97"/>
      <c r="N41" s="97"/>
      <c r="O41" s="97"/>
    </row>
    <row r="43" spans="1:15" x14ac:dyDescent="0.2">
      <c r="B43" s="11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zoomScaleNormal="100" workbookViewId="0">
      <pane xSplit="1" ySplit="6" topLeftCell="B61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ColWidth="9.140625" defaultRowHeight="15" x14ac:dyDescent="0.25"/>
  <cols>
    <col min="1" max="1" width="9.5703125" style="19" bestFit="1" customWidth="1"/>
    <col min="2" max="2" width="89.140625" style="19" customWidth="1"/>
    <col min="3" max="8" width="12.7109375" style="19" customWidth="1"/>
    <col min="9" max="9" width="8.85546875" customWidth="1"/>
    <col min="10" max="10" width="12.5703125" style="132" bestFit="1" customWidth="1"/>
    <col min="11" max="16384" width="9.140625" style="132"/>
  </cols>
  <sheetData>
    <row r="1" spans="1:8" ht="15.75" x14ac:dyDescent="0.3">
      <c r="A1" s="20" t="s">
        <v>30</v>
      </c>
      <c r="B1" s="19" t="str">
        <f>Info!C2</f>
        <v>Terabank</v>
      </c>
      <c r="C1" s="21"/>
      <c r="F1" s="21"/>
    </row>
    <row r="2" spans="1:8" ht="15.75" x14ac:dyDescent="0.3">
      <c r="A2" s="20" t="s">
        <v>31</v>
      </c>
      <c r="B2" s="111">
        <v>43555</v>
      </c>
      <c r="C2" s="23"/>
      <c r="D2" s="24"/>
      <c r="E2" s="24"/>
      <c r="F2" s="23"/>
      <c r="G2" s="24"/>
      <c r="H2" s="24"/>
    </row>
    <row r="3" spans="1:8" ht="15.75" x14ac:dyDescent="0.3">
      <c r="A3" s="20"/>
      <c r="B3" s="21"/>
      <c r="C3" s="23"/>
      <c r="D3" s="24"/>
      <c r="E3" s="24"/>
      <c r="F3" s="23"/>
      <c r="G3" s="24"/>
      <c r="H3" s="24"/>
    </row>
    <row r="4" spans="1:8" ht="16.5" thickBot="1" x14ac:dyDescent="0.35">
      <c r="A4" s="112" t="s">
        <v>109</v>
      </c>
      <c r="B4" s="113" t="s">
        <v>14</v>
      </c>
      <c r="C4" s="114"/>
      <c r="D4" s="114"/>
      <c r="E4" s="114"/>
      <c r="F4" s="114"/>
      <c r="G4" s="114"/>
      <c r="H4" s="115" t="s">
        <v>67</v>
      </c>
    </row>
    <row r="5" spans="1:8" ht="15.75" x14ac:dyDescent="0.3">
      <c r="A5" s="116" t="s">
        <v>34</v>
      </c>
      <c r="B5" s="117"/>
      <c r="C5" s="546" t="s">
        <v>68</v>
      </c>
      <c r="D5" s="547"/>
      <c r="E5" s="548"/>
      <c r="F5" s="546" t="s">
        <v>69</v>
      </c>
      <c r="G5" s="547"/>
      <c r="H5" s="549"/>
    </row>
    <row r="6" spans="1:8" x14ac:dyDescent="0.25">
      <c r="A6" s="118" t="s">
        <v>34</v>
      </c>
      <c r="B6" s="119"/>
      <c r="C6" s="120" t="s">
        <v>71</v>
      </c>
      <c r="D6" s="120" t="s">
        <v>72</v>
      </c>
      <c r="E6" s="120" t="s">
        <v>73</v>
      </c>
      <c r="F6" s="120" t="s">
        <v>71</v>
      </c>
      <c r="G6" s="120" t="s">
        <v>72</v>
      </c>
      <c r="H6" s="121" t="s">
        <v>73</v>
      </c>
    </row>
    <row r="7" spans="1:8" x14ac:dyDescent="0.25">
      <c r="A7" s="122"/>
      <c r="B7" s="113" t="s">
        <v>110</v>
      </c>
      <c r="C7" s="123"/>
      <c r="D7" s="123"/>
      <c r="E7" s="123"/>
      <c r="F7" s="123"/>
      <c r="G7" s="123"/>
      <c r="H7" s="124"/>
    </row>
    <row r="8" spans="1:8" ht="15.75" x14ac:dyDescent="0.3">
      <c r="A8" s="122">
        <v>1</v>
      </c>
      <c r="B8" s="125" t="s">
        <v>111</v>
      </c>
      <c r="C8" s="126">
        <v>165008.60999999999</v>
      </c>
      <c r="D8" s="127">
        <v>85671.459999999992</v>
      </c>
      <c r="E8" s="128">
        <f t="shared" ref="E8:E22" si="0">C8+D8</f>
        <v>250680.06999999998</v>
      </c>
      <c r="F8" s="126">
        <v>137392.87</v>
      </c>
      <c r="G8" s="127">
        <v>120893.99</v>
      </c>
      <c r="H8" s="129">
        <f t="shared" ref="H8:H22" si="1">F8+G8</f>
        <v>258286.86</v>
      </c>
    </row>
    <row r="9" spans="1:8" ht="15.75" x14ac:dyDescent="0.3">
      <c r="A9" s="122">
        <v>2</v>
      </c>
      <c r="B9" s="125" t="s">
        <v>112</v>
      </c>
      <c r="C9" s="130">
        <f>C10+C11+C12+C13+C14+C15+C16+C17+C18</f>
        <v>8253069.4700000007</v>
      </c>
      <c r="D9" s="130">
        <f>D10+D11+D12+D13+D14+D15+D16+D17+D18</f>
        <v>8585699.3000000007</v>
      </c>
      <c r="E9" s="128">
        <f t="shared" si="0"/>
        <v>16838768.770000003</v>
      </c>
      <c r="F9" s="130">
        <f>F10+F11+F12+F13+F14+F15+F16+F17+F18</f>
        <v>7533687.6300000008</v>
      </c>
      <c r="G9" s="130">
        <f>G10+G11+G12+G13+G14+G15+G16+G17+G18</f>
        <v>7698516.4400000004</v>
      </c>
      <c r="H9" s="129">
        <f t="shared" si="1"/>
        <v>15232204.07</v>
      </c>
    </row>
    <row r="10" spans="1:8" ht="15.75" x14ac:dyDescent="0.3">
      <c r="A10" s="122">
        <v>2.1</v>
      </c>
      <c r="B10" s="131" t="s">
        <v>113</v>
      </c>
      <c r="C10" s="126">
        <v>0</v>
      </c>
      <c r="D10" s="126">
        <v>0</v>
      </c>
      <c r="E10" s="128">
        <f t="shared" si="0"/>
        <v>0</v>
      </c>
      <c r="F10" s="126">
        <v>0</v>
      </c>
      <c r="G10" s="126">
        <v>0</v>
      </c>
      <c r="H10" s="129">
        <f t="shared" si="1"/>
        <v>0</v>
      </c>
    </row>
    <row r="11" spans="1:8" ht="15.75" x14ac:dyDescent="0.3">
      <c r="A11" s="122">
        <v>2.2000000000000002</v>
      </c>
      <c r="B11" s="131" t="s">
        <v>114</v>
      </c>
      <c r="C11" s="126">
        <v>1405467.1600000001</v>
      </c>
      <c r="D11" s="126">
        <v>3166474.23</v>
      </c>
      <c r="E11" s="128">
        <f t="shared" si="0"/>
        <v>4571941.3900000006</v>
      </c>
      <c r="F11" s="126">
        <v>1586331.15</v>
      </c>
      <c r="G11" s="126">
        <v>3080869.8200000003</v>
      </c>
      <c r="H11" s="129">
        <f t="shared" si="1"/>
        <v>4667200.9700000007</v>
      </c>
    </row>
    <row r="12" spans="1:8" ht="15.75" x14ac:dyDescent="0.3">
      <c r="A12" s="122">
        <v>2.2999999999999998</v>
      </c>
      <c r="B12" s="131" t="s">
        <v>115</v>
      </c>
      <c r="C12" s="126">
        <v>0</v>
      </c>
      <c r="D12" s="126">
        <v>58915.63</v>
      </c>
      <c r="E12" s="128">
        <f t="shared" si="0"/>
        <v>58915.63</v>
      </c>
      <c r="F12" s="126">
        <v>0</v>
      </c>
      <c r="G12" s="126">
        <v>63333.43</v>
      </c>
      <c r="H12" s="129">
        <f t="shared" si="1"/>
        <v>63333.43</v>
      </c>
    </row>
    <row r="13" spans="1:8" ht="15.75" x14ac:dyDescent="0.3">
      <c r="A13" s="122">
        <v>2.4</v>
      </c>
      <c r="B13" s="131" t="s">
        <v>116</v>
      </c>
      <c r="C13" s="126">
        <v>214171.51999999996</v>
      </c>
      <c r="D13" s="126">
        <v>74319.53</v>
      </c>
      <c r="E13" s="128">
        <f t="shared" si="0"/>
        <v>288491.04999999993</v>
      </c>
      <c r="F13" s="126">
        <v>214602.63</v>
      </c>
      <c r="G13" s="126">
        <v>86796.39</v>
      </c>
      <c r="H13" s="129">
        <f t="shared" si="1"/>
        <v>301399.02</v>
      </c>
    </row>
    <row r="14" spans="1:8" ht="15.75" x14ac:dyDescent="0.3">
      <c r="A14" s="122">
        <v>2.5</v>
      </c>
      <c r="B14" s="131" t="s">
        <v>117</v>
      </c>
      <c r="C14" s="126">
        <v>100842.31999999998</v>
      </c>
      <c r="D14" s="126">
        <v>881052.18</v>
      </c>
      <c r="E14" s="128">
        <f t="shared" si="0"/>
        <v>981894.5</v>
      </c>
      <c r="F14" s="126">
        <v>165590.94</v>
      </c>
      <c r="G14" s="126">
        <v>894706.96000000008</v>
      </c>
      <c r="H14" s="129">
        <f t="shared" si="1"/>
        <v>1060297.9000000001</v>
      </c>
    </row>
    <row r="15" spans="1:8" ht="15.75" x14ac:dyDescent="0.3">
      <c r="A15" s="122">
        <v>2.6</v>
      </c>
      <c r="B15" s="131" t="s">
        <v>118</v>
      </c>
      <c r="C15" s="126">
        <v>599.98</v>
      </c>
      <c r="D15" s="126">
        <v>577.32999999999993</v>
      </c>
      <c r="E15" s="128">
        <f t="shared" si="0"/>
        <v>1177.31</v>
      </c>
      <c r="F15" s="126">
        <v>-36.159999999999997</v>
      </c>
      <c r="G15" s="126">
        <v>5285.72</v>
      </c>
      <c r="H15" s="129">
        <f t="shared" si="1"/>
        <v>5249.56</v>
      </c>
    </row>
    <row r="16" spans="1:8" ht="15.75" x14ac:dyDescent="0.3">
      <c r="A16" s="122">
        <v>2.7</v>
      </c>
      <c r="B16" s="131" t="s">
        <v>119</v>
      </c>
      <c r="C16" s="126">
        <v>150.22</v>
      </c>
      <c r="D16" s="126">
        <v>331939.81</v>
      </c>
      <c r="E16" s="128">
        <f t="shared" si="0"/>
        <v>332090.02999999997</v>
      </c>
      <c r="F16" s="126">
        <v>1042.3899999999999</v>
      </c>
      <c r="G16" s="126">
        <v>36907.160000000003</v>
      </c>
      <c r="H16" s="129">
        <f t="shared" si="1"/>
        <v>37949.550000000003</v>
      </c>
    </row>
    <row r="17" spans="1:10" ht="15.75" x14ac:dyDescent="0.3">
      <c r="A17" s="122">
        <v>2.8</v>
      </c>
      <c r="B17" s="131" t="s">
        <v>120</v>
      </c>
      <c r="C17" s="126">
        <v>5365059.0100000007</v>
      </c>
      <c r="D17" s="126">
        <v>3449766.8000000012</v>
      </c>
      <c r="E17" s="128">
        <f t="shared" si="0"/>
        <v>8814825.8100000024</v>
      </c>
      <c r="F17" s="126">
        <v>4015649.12</v>
      </c>
      <c r="G17" s="126">
        <v>2551236.0699999998</v>
      </c>
      <c r="H17" s="129">
        <f t="shared" si="1"/>
        <v>6566885.1899999995</v>
      </c>
    </row>
    <row r="18" spans="1:10" ht="15.75" x14ac:dyDescent="0.3">
      <c r="A18" s="122">
        <v>2.9</v>
      </c>
      <c r="B18" s="131" t="s">
        <v>121</v>
      </c>
      <c r="C18" s="126">
        <v>1166779.2599999998</v>
      </c>
      <c r="D18" s="126">
        <v>622653.7899999998</v>
      </c>
      <c r="E18" s="128">
        <f t="shared" si="0"/>
        <v>1789433.0499999996</v>
      </c>
      <c r="F18" s="126">
        <v>1550507.56</v>
      </c>
      <c r="G18" s="126">
        <v>979380.8899999999</v>
      </c>
      <c r="H18" s="129">
        <f t="shared" si="1"/>
        <v>2529888.4500000002</v>
      </c>
    </row>
    <row r="19" spans="1:10" ht="15.75" x14ac:dyDescent="0.3">
      <c r="A19" s="122">
        <v>3</v>
      </c>
      <c r="B19" s="125" t="s">
        <v>122</v>
      </c>
      <c r="C19" s="126">
        <v>328511.12999999977</v>
      </c>
      <c r="D19" s="126">
        <v>306568.90000000002</v>
      </c>
      <c r="E19" s="128">
        <f t="shared" si="0"/>
        <v>635080.0299999998</v>
      </c>
      <c r="F19" s="126">
        <v>296720.53000000003</v>
      </c>
      <c r="G19" s="126">
        <v>228690.85</v>
      </c>
      <c r="H19" s="129">
        <f t="shared" si="1"/>
        <v>525411.38</v>
      </c>
    </row>
    <row r="20" spans="1:10" ht="15.75" x14ac:dyDescent="0.3">
      <c r="A20" s="122">
        <v>4</v>
      </c>
      <c r="B20" s="125" t="s">
        <v>123</v>
      </c>
      <c r="C20" s="126">
        <v>1074193.6499999999</v>
      </c>
      <c r="D20" s="126">
        <v>0</v>
      </c>
      <c r="E20" s="128">
        <f t="shared" si="0"/>
        <v>1074193.6499999999</v>
      </c>
      <c r="F20" s="126">
        <v>1050561.49</v>
      </c>
      <c r="G20" s="126">
        <v>0</v>
      </c>
      <c r="H20" s="129">
        <f t="shared" si="1"/>
        <v>1050561.49</v>
      </c>
    </row>
    <row r="21" spans="1:10" ht="15.75" x14ac:dyDescent="0.3">
      <c r="A21" s="122">
        <v>5</v>
      </c>
      <c r="B21" s="125" t="s">
        <v>124</v>
      </c>
      <c r="C21" s="126">
        <v>207147.03</v>
      </c>
      <c r="D21" s="126">
        <v>94425.81</v>
      </c>
      <c r="E21" s="128">
        <f t="shared" si="0"/>
        <v>301572.83999999997</v>
      </c>
      <c r="F21" s="126">
        <v>310215.11</v>
      </c>
      <c r="G21" s="126">
        <v>118218.07</v>
      </c>
      <c r="H21" s="129">
        <f t="shared" si="1"/>
        <v>428433.18</v>
      </c>
    </row>
    <row r="22" spans="1:10" ht="15.75" x14ac:dyDescent="0.3">
      <c r="A22" s="122">
        <v>6</v>
      </c>
      <c r="B22" s="133" t="s">
        <v>125</v>
      </c>
      <c r="C22" s="130">
        <f>C8+C9+C19+C20+C21</f>
        <v>10027929.889999999</v>
      </c>
      <c r="D22" s="130">
        <f>D8+D9+D19+D20+D21</f>
        <v>9072365.4700000025</v>
      </c>
      <c r="E22" s="128">
        <f t="shared" si="0"/>
        <v>19100295.359999999</v>
      </c>
      <c r="F22" s="130">
        <f>F8+F9+F19+F20+F21</f>
        <v>9328577.6300000008</v>
      </c>
      <c r="G22" s="130">
        <f>G8+G9+G19+G20+G21</f>
        <v>8166319.3500000006</v>
      </c>
      <c r="H22" s="129">
        <f t="shared" si="1"/>
        <v>17494896.98</v>
      </c>
      <c r="J22" s="134"/>
    </row>
    <row r="23" spans="1:10" ht="15.75" x14ac:dyDescent="0.3">
      <c r="A23" s="122"/>
      <c r="B23" s="113" t="s">
        <v>126</v>
      </c>
      <c r="C23" s="126"/>
      <c r="D23" s="126"/>
      <c r="E23" s="135"/>
      <c r="F23" s="126"/>
      <c r="G23" s="126"/>
      <c r="H23" s="136"/>
    </row>
    <row r="24" spans="1:10" ht="15.75" x14ac:dyDescent="0.3">
      <c r="A24" s="122">
        <v>7</v>
      </c>
      <c r="B24" s="125" t="s">
        <v>127</v>
      </c>
      <c r="C24" s="126">
        <v>1278327.2399999998</v>
      </c>
      <c r="D24" s="126">
        <v>914877.05</v>
      </c>
      <c r="E24" s="128">
        <f t="shared" ref="E24:E31" si="2">C24+D24</f>
        <v>2193204.29</v>
      </c>
      <c r="F24" s="126">
        <v>1551156.29</v>
      </c>
      <c r="G24" s="126">
        <v>841168.08000000007</v>
      </c>
      <c r="H24" s="129">
        <f t="shared" ref="H24:H31" si="3">F24+G24</f>
        <v>2392324.37</v>
      </c>
    </row>
    <row r="25" spans="1:10" ht="15.75" x14ac:dyDescent="0.3">
      <c r="A25" s="122">
        <v>8</v>
      </c>
      <c r="B25" s="125" t="s">
        <v>128</v>
      </c>
      <c r="C25" s="126">
        <v>2169937.6199999996</v>
      </c>
      <c r="D25" s="126">
        <v>1964811.5</v>
      </c>
      <c r="E25" s="128">
        <f t="shared" si="2"/>
        <v>4134749.1199999996</v>
      </c>
      <c r="F25" s="126">
        <v>2010471.8</v>
      </c>
      <c r="G25" s="126">
        <v>1550661.1600000001</v>
      </c>
      <c r="H25" s="129">
        <f t="shared" si="3"/>
        <v>3561132.96</v>
      </c>
    </row>
    <row r="26" spans="1:10" ht="15.75" x14ac:dyDescent="0.3">
      <c r="A26" s="122">
        <v>9</v>
      </c>
      <c r="B26" s="125" t="s">
        <v>129</v>
      </c>
      <c r="C26" s="126">
        <v>3875.33</v>
      </c>
      <c r="D26" s="126">
        <v>127.5</v>
      </c>
      <c r="E26" s="128">
        <f t="shared" si="2"/>
        <v>4002.83</v>
      </c>
      <c r="F26" s="126">
        <v>113447.96</v>
      </c>
      <c r="G26" s="126">
        <v>32709.72</v>
      </c>
      <c r="H26" s="129">
        <f t="shared" si="3"/>
        <v>146157.68</v>
      </c>
      <c r="J26" s="137"/>
    </row>
    <row r="27" spans="1:10" ht="15.75" x14ac:dyDescent="0.3">
      <c r="A27" s="122">
        <v>10</v>
      </c>
      <c r="B27" s="125" t="s">
        <v>130</v>
      </c>
      <c r="C27" s="126">
        <v>0</v>
      </c>
      <c r="D27" s="126">
        <v>0</v>
      </c>
      <c r="E27" s="128">
        <f t="shared" si="2"/>
        <v>0</v>
      </c>
      <c r="F27" s="126">
        <v>0</v>
      </c>
      <c r="G27" s="126">
        <v>0</v>
      </c>
      <c r="H27" s="129">
        <f t="shared" si="3"/>
        <v>0</v>
      </c>
    </row>
    <row r="28" spans="1:10" ht="15.75" x14ac:dyDescent="0.3">
      <c r="A28" s="122">
        <v>11</v>
      </c>
      <c r="B28" s="125" t="s">
        <v>131</v>
      </c>
      <c r="C28" s="126">
        <v>1324851.3700000001</v>
      </c>
      <c r="D28" s="126">
        <v>986435.57000000007</v>
      </c>
      <c r="E28" s="128">
        <f t="shared" si="2"/>
        <v>2311286.9400000004</v>
      </c>
      <c r="F28" s="126">
        <v>1394102.94</v>
      </c>
      <c r="G28" s="126">
        <v>692276.58</v>
      </c>
      <c r="H28" s="129">
        <f t="shared" si="3"/>
        <v>2086379.52</v>
      </c>
    </row>
    <row r="29" spans="1:10" ht="15.75" x14ac:dyDescent="0.3">
      <c r="A29" s="122">
        <v>12</v>
      </c>
      <c r="B29" s="125" t="s">
        <v>132</v>
      </c>
      <c r="C29" s="126">
        <v>0</v>
      </c>
      <c r="D29" s="126">
        <v>0</v>
      </c>
      <c r="E29" s="128">
        <f t="shared" si="2"/>
        <v>0</v>
      </c>
      <c r="F29" s="126">
        <v>0</v>
      </c>
      <c r="G29" s="126">
        <v>0</v>
      </c>
      <c r="H29" s="129">
        <f t="shared" si="3"/>
        <v>0</v>
      </c>
    </row>
    <row r="30" spans="1:10" ht="15.75" x14ac:dyDescent="0.3">
      <c r="A30" s="122">
        <v>13</v>
      </c>
      <c r="B30" s="138" t="s">
        <v>133</v>
      </c>
      <c r="C30" s="130">
        <f>C24+C25+C26+C27+C28+C29</f>
        <v>4776991.5599999996</v>
      </c>
      <c r="D30" s="130">
        <f>D24+D25+D26+D27+D28+D29</f>
        <v>3866251.62</v>
      </c>
      <c r="E30" s="128">
        <f t="shared" si="2"/>
        <v>8643243.1799999997</v>
      </c>
      <c r="F30" s="130">
        <f>F24+F25+F26+F27+F28+F29</f>
        <v>5069178.99</v>
      </c>
      <c r="G30" s="130">
        <f>G24+G25+G26+G27+G28+G29</f>
        <v>3116815.5400000005</v>
      </c>
      <c r="H30" s="129">
        <f t="shared" si="3"/>
        <v>8185994.5300000012</v>
      </c>
    </row>
    <row r="31" spans="1:10" ht="15.75" x14ac:dyDescent="0.3">
      <c r="A31" s="122">
        <v>14</v>
      </c>
      <c r="B31" s="138" t="s">
        <v>134</v>
      </c>
      <c r="C31" s="130">
        <f>C22-C30</f>
        <v>5250938.3299999991</v>
      </c>
      <c r="D31" s="130">
        <f>D22-D30</f>
        <v>5206113.8500000024</v>
      </c>
      <c r="E31" s="128">
        <f t="shared" si="2"/>
        <v>10457052.180000002</v>
      </c>
      <c r="F31" s="130">
        <f>F22-F30</f>
        <v>4259398.6400000006</v>
      </c>
      <c r="G31" s="130">
        <f>G22-G30</f>
        <v>5049503.8100000005</v>
      </c>
      <c r="H31" s="129">
        <f t="shared" si="3"/>
        <v>9308902.4500000011</v>
      </c>
    </row>
    <row r="32" spans="1:10" x14ac:dyDescent="0.25">
      <c r="A32" s="122"/>
      <c r="B32" s="139"/>
      <c r="C32" s="140"/>
      <c r="D32" s="140"/>
      <c r="E32" s="140"/>
      <c r="F32" s="140"/>
      <c r="G32" s="140"/>
      <c r="H32" s="141"/>
    </row>
    <row r="33" spans="1:8" ht="15.75" x14ac:dyDescent="0.3">
      <c r="A33" s="122"/>
      <c r="B33" s="139" t="s">
        <v>135</v>
      </c>
      <c r="C33" s="126"/>
      <c r="D33" s="126"/>
      <c r="E33" s="135"/>
      <c r="F33" s="126"/>
      <c r="G33" s="126"/>
      <c r="H33" s="136"/>
    </row>
    <row r="34" spans="1:8" ht="15.75" x14ac:dyDescent="0.3">
      <c r="A34" s="122">
        <v>15</v>
      </c>
      <c r="B34" s="142" t="s">
        <v>136</v>
      </c>
      <c r="C34" s="143">
        <f>C35-C36</f>
        <v>817863.08000000042</v>
      </c>
      <c r="D34" s="143">
        <f>D35-D36</f>
        <v>204719.45999999996</v>
      </c>
      <c r="E34" s="128">
        <f t="shared" ref="E34:E45" si="4">C34+D34</f>
        <v>1022582.5400000004</v>
      </c>
      <c r="F34" s="143">
        <f>F35-F36</f>
        <v>860203.58000000031</v>
      </c>
      <c r="G34" s="143">
        <f>G35-G36</f>
        <v>338162.18000000017</v>
      </c>
      <c r="H34" s="129">
        <f t="shared" ref="H34:H45" si="5">F34+G34</f>
        <v>1198365.7600000005</v>
      </c>
    </row>
    <row r="35" spans="1:8" ht="15.75" x14ac:dyDescent="0.3">
      <c r="A35" s="122">
        <v>15.1</v>
      </c>
      <c r="B35" s="131" t="s">
        <v>137</v>
      </c>
      <c r="C35" s="126">
        <v>1279793.1700000004</v>
      </c>
      <c r="D35" s="126">
        <v>917949.71</v>
      </c>
      <c r="E35" s="128">
        <f t="shared" si="4"/>
        <v>2197742.8800000004</v>
      </c>
      <c r="F35" s="126">
        <v>1272010.0500000003</v>
      </c>
      <c r="G35" s="126">
        <v>856381.89000000013</v>
      </c>
      <c r="H35" s="129">
        <f t="shared" si="5"/>
        <v>2128391.9400000004</v>
      </c>
    </row>
    <row r="36" spans="1:8" ht="15.75" x14ac:dyDescent="0.3">
      <c r="A36" s="122">
        <v>15.2</v>
      </c>
      <c r="B36" s="131" t="s">
        <v>138</v>
      </c>
      <c r="C36" s="126">
        <v>461930.08999999997</v>
      </c>
      <c r="D36" s="126">
        <v>713230.25</v>
      </c>
      <c r="E36" s="128">
        <f t="shared" si="4"/>
        <v>1175160.3399999999</v>
      </c>
      <c r="F36" s="126">
        <v>411806.47000000003</v>
      </c>
      <c r="G36" s="126">
        <v>518219.70999999996</v>
      </c>
      <c r="H36" s="129">
        <f t="shared" si="5"/>
        <v>930026.17999999993</v>
      </c>
    </row>
    <row r="37" spans="1:8" ht="15.75" x14ac:dyDescent="0.3">
      <c r="A37" s="122">
        <v>16</v>
      </c>
      <c r="B37" s="125" t="s">
        <v>139</v>
      </c>
      <c r="C37" s="126">
        <v>0</v>
      </c>
      <c r="D37" s="126">
        <v>0</v>
      </c>
      <c r="E37" s="128">
        <f t="shared" si="4"/>
        <v>0</v>
      </c>
      <c r="F37" s="126">
        <v>0</v>
      </c>
      <c r="G37" s="126">
        <v>0</v>
      </c>
      <c r="H37" s="129">
        <f t="shared" si="5"/>
        <v>0</v>
      </c>
    </row>
    <row r="38" spans="1:8" ht="15.75" x14ac:dyDescent="0.3">
      <c r="A38" s="122">
        <v>17</v>
      </c>
      <c r="B38" s="125" t="s">
        <v>140</v>
      </c>
      <c r="C38" s="126">
        <v>0</v>
      </c>
      <c r="D38" s="126">
        <v>0</v>
      </c>
      <c r="E38" s="128">
        <f t="shared" si="4"/>
        <v>0</v>
      </c>
      <c r="F38" s="126">
        <v>0</v>
      </c>
      <c r="G38" s="126">
        <v>0</v>
      </c>
      <c r="H38" s="129">
        <f t="shared" si="5"/>
        <v>0</v>
      </c>
    </row>
    <row r="39" spans="1:8" ht="15.75" x14ac:dyDescent="0.3">
      <c r="A39" s="122">
        <v>18</v>
      </c>
      <c r="B39" s="125" t="s">
        <v>141</v>
      </c>
      <c r="C39" s="126">
        <v>0</v>
      </c>
      <c r="D39" s="126">
        <v>0</v>
      </c>
      <c r="E39" s="128">
        <f t="shared" si="4"/>
        <v>0</v>
      </c>
      <c r="F39" s="126">
        <v>0</v>
      </c>
      <c r="G39" s="126">
        <v>0</v>
      </c>
      <c r="H39" s="129">
        <f t="shared" si="5"/>
        <v>0</v>
      </c>
    </row>
    <row r="40" spans="1:8" ht="15.75" x14ac:dyDescent="0.3">
      <c r="A40" s="122">
        <v>19</v>
      </c>
      <c r="B40" s="125" t="s">
        <v>142</v>
      </c>
      <c r="C40" s="126">
        <v>1180064.1899999995</v>
      </c>
      <c r="D40" s="126">
        <v>0</v>
      </c>
      <c r="E40" s="128">
        <f t="shared" si="4"/>
        <v>1180064.1899999995</v>
      </c>
      <c r="F40" s="126">
        <v>2980854.96</v>
      </c>
      <c r="G40" s="126">
        <v>0</v>
      </c>
      <c r="H40" s="129">
        <f t="shared" si="5"/>
        <v>2980854.96</v>
      </c>
    </row>
    <row r="41" spans="1:8" ht="15.75" x14ac:dyDescent="0.3">
      <c r="A41" s="122">
        <v>20</v>
      </c>
      <c r="B41" s="125" t="s">
        <v>143</v>
      </c>
      <c r="C41" s="126">
        <v>105244.73999999976</v>
      </c>
      <c r="D41" s="126">
        <v>0</v>
      </c>
      <c r="E41" s="128">
        <f t="shared" si="4"/>
        <v>105244.73999999976</v>
      </c>
      <c r="F41" s="126">
        <v>-2630401.7199999997</v>
      </c>
      <c r="G41" s="126">
        <v>0</v>
      </c>
      <c r="H41" s="129">
        <f t="shared" si="5"/>
        <v>-2630401.7199999997</v>
      </c>
    </row>
    <row r="42" spans="1:8" ht="15.75" x14ac:dyDescent="0.3">
      <c r="A42" s="122">
        <v>21</v>
      </c>
      <c r="B42" s="125" t="s">
        <v>144</v>
      </c>
      <c r="C42" s="126">
        <v>11624.05</v>
      </c>
      <c r="D42" s="126">
        <v>0</v>
      </c>
      <c r="E42" s="128">
        <f t="shared" si="4"/>
        <v>11624.05</v>
      </c>
      <c r="F42" s="126">
        <v>19396.09</v>
      </c>
      <c r="G42" s="126">
        <v>0</v>
      </c>
      <c r="H42" s="129">
        <f t="shared" si="5"/>
        <v>19396.09</v>
      </c>
    </row>
    <row r="43" spans="1:8" ht="15.75" x14ac:dyDescent="0.3">
      <c r="A43" s="122">
        <v>22</v>
      </c>
      <c r="B43" s="125" t="s">
        <v>145</v>
      </c>
      <c r="C43" s="126">
        <v>3900</v>
      </c>
      <c r="D43" s="126">
        <v>2174.0500000000002</v>
      </c>
      <c r="E43" s="128">
        <f t="shared" si="4"/>
        <v>6074.05</v>
      </c>
      <c r="F43" s="126">
        <v>11300</v>
      </c>
      <c r="G43" s="126">
        <v>183233.88</v>
      </c>
      <c r="H43" s="129">
        <f t="shared" si="5"/>
        <v>194533.88</v>
      </c>
    </row>
    <row r="44" spans="1:8" ht="15.75" x14ac:dyDescent="0.3">
      <c r="A44" s="122">
        <v>23</v>
      </c>
      <c r="B44" s="125" t="s">
        <v>146</v>
      </c>
      <c r="C44" s="126">
        <v>35712.79</v>
      </c>
      <c r="D44" s="126">
        <v>4050</v>
      </c>
      <c r="E44" s="128">
        <f t="shared" si="4"/>
        <v>39762.79</v>
      </c>
      <c r="F44" s="126">
        <v>83628.92</v>
      </c>
      <c r="G44" s="126">
        <v>76155.88</v>
      </c>
      <c r="H44" s="129">
        <f t="shared" si="5"/>
        <v>159784.79999999999</v>
      </c>
    </row>
    <row r="45" spans="1:8" ht="15.75" x14ac:dyDescent="0.3">
      <c r="A45" s="122">
        <v>24</v>
      </c>
      <c r="B45" s="138" t="s">
        <v>147</v>
      </c>
      <c r="C45" s="130">
        <f>C34+C37+C38+C39+C40+C41+C42+C43+C44</f>
        <v>2154408.8499999996</v>
      </c>
      <c r="D45" s="130">
        <f>D34+D37+D38+D39+D40+D41+D42+D43+D44</f>
        <v>210943.50999999995</v>
      </c>
      <c r="E45" s="128">
        <f t="shared" si="4"/>
        <v>2365352.3599999994</v>
      </c>
      <c r="F45" s="130">
        <f>F34+F37+F38+F39+F40+F41+F42+F43+F44</f>
        <v>1324981.8300000003</v>
      </c>
      <c r="G45" s="130">
        <f>G34+G37+G38+G39+G40+G41+G42+G43+G44</f>
        <v>597551.94000000018</v>
      </c>
      <c r="H45" s="129">
        <f t="shared" si="5"/>
        <v>1922533.7700000005</v>
      </c>
    </row>
    <row r="46" spans="1:8" x14ac:dyDescent="0.25">
      <c r="A46" s="122"/>
      <c r="B46" s="113" t="s">
        <v>148</v>
      </c>
      <c r="C46" s="126"/>
      <c r="D46" s="126"/>
      <c r="E46" s="126"/>
      <c r="F46" s="126"/>
      <c r="G46" s="126"/>
      <c r="H46" s="144"/>
    </row>
    <row r="47" spans="1:8" ht="15.75" x14ac:dyDescent="0.3">
      <c r="A47" s="122">
        <v>25</v>
      </c>
      <c r="B47" s="125" t="s">
        <v>149</v>
      </c>
      <c r="C47" s="126">
        <v>154468.79999999999</v>
      </c>
      <c r="D47" s="126">
        <v>137402.28</v>
      </c>
      <c r="E47" s="128">
        <f t="shared" ref="E47:E54" si="6">C47+D47</f>
        <v>291871.07999999996</v>
      </c>
      <c r="F47" s="126">
        <v>170266.18</v>
      </c>
      <c r="G47" s="126">
        <v>126175.84999999999</v>
      </c>
      <c r="H47" s="129">
        <f t="shared" ref="H47:H54" si="7">F47+G47</f>
        <v>296442.02999999997</v>
      </c>
    </row>
    <row r="48" spans="1:8" ht="15.75" x14ac:dyDescent="0.3">
      <c r="A48" s="122">
        <v>26</v>
      </c>
      <c r="B48" s="125" t="s">
        <v>150</v>
      </c>
      <c r="C48" s="126">
        <v>269445.14000000007</v>
      </c>
      <c r="D48" s="126">
        <v>2630.44</v>
      </c>
      <c r="E48" s="128">
        <f t="shared" si="6"/>
        <v>272075.58000000007</v>
      </c>
      <c r="F48" s="126">
        <v>243355.58</v>
      </c>
      <c r="G48" s="126">
        <v>0</v>
      </c>
      <c r="H48" s="129">
        <f t="shared" si="7"/>
        <v>243355.58</v>
      </c>
    </row>
    <row r="49" spans="1:9" ht="15.75" x14ac:dyDescent="0.3">
      <c r="A49" s="122">
        <v>27</v>
      </c>
      <c r="B49" s="125" t="s">
        <v>151</v>
      </c>
      <c r="C49" s="126">
        <v>3206980.3800000004</v>
      </c>
      <c r="D49" s="126">
        <v>0</v>
      </c>
      <c r="E49" s="128">
        <f t="shared" si="6"/>
        <v>3206980.3800000004</v>
      </c>
      <c r="F49" s="126">
        <v>2497774.6399999997</v>
      </c>
      <c r="G49" s="126">
        <v>0</v>
      </c>
      <c r="H49" s="129">
        <f t="shared" si="7"/>
        <v>2497774.6399999997</v>
      </c>
    </row>
    <row r="50" spans="1:9" ht="15.75" x14ac:dyDescent="0.3">
      <c r="A50" s="122">
        <v>28</v>
      </c>
      <c r="B50" s="125" t="s">
        <v>152</v>
      </c>
      <c r="C50" s="126">
        <v>0</v>
      </c>
      <c r="D50" s="126">
        <v>0</v>
      </c>
      <c r="E50" s="128">
        <f t="shared" si="6"/>
        <v>0</v>
      </c>
      <c r="F50" s="126">
        <v>0</v>
      </c>
      <c r="G50" s="126">
        <v>0</v>
      </c>
      <c r="H50" s="129">
        <f t="shared" si="7"/>
        <v>0</v>
      </c>
    </row>
    <row r="51" spans="1:9" ht="15.75" x14ac:dyDescent="0.3">
      <c r="A51" s="122">
        <v>29</v>
      </c>
      <c r="B51" s="125" t="s">
        <v>153</v>
      </c>
      <c r="C51" s="126">
        <v>1082569.77</v>
      </c>
      <c r="D51" s="126">
        <v>0</v>
      </c>
      <c r="E51" s="128">
        <f t="shared" si="6"/>
        <v>1082569.77</v>
      </c>
      <c r="F51" s="126">
        <v>930970.88</v>
      </c>
      <c r="G51" s="126">
        <v>0</v>
      </c>
      <c r="H51" s="129">
        <f t="shared" si="7"/>
        <v>930970.88</v>
      </c>
    </row>
    <row r="52" spans="1:9" ht="15.75" x14ac:dyDescent="0.3">
      <c r="A52" s="122">
        <v>30</v>
      </c>
      <c r="B52" s="125" t="s">
        <v>154</v>
      </c>
      <c r="C52" s="126">
        <v>928588.99999999977</v>
      </c>
      <c r="D52" s="126">
        <v>7238.64</v>
      </c>
      <c r="E52" s="128">
        <f t="shared" si="6"/>
        <v>935827.63999999978</v>
      </c>
      <c r="F52" s="126">
        <v>1305303.08</v>
      </c>
      <c r="G52" s="126">
        <v>256.86</v>
      </c>
      <c r="H52" s="129">
        <f t="shared" si="7"/>
        <v>1305559.9400000002</v>
      </c>
    </row>
    <row r="53" spans="1:9" ht="15.75" x14ac:dyDescent="0.3">
      <c r="A53" s="122">
        <v>31</v>
      </c>
      <c r="B53" s="138" t="s">
        <v>155</v>
      </c>
      <c r="C53" s="130">
        <f>C47+C48+C49+C50+C51+C52</f>
        <v>5642053.0899999999</v>
      </c>
      <c r="D53" s="130">
        <f>D47+D48+D49+D50+D51+D52</f>
        <v>147271.36000000002</v>
      </c>
      <c r="E53" s="128">
        <f t="shared" si="6"/>
        <v>5789324.4500000002</v>
      </c>
      <c r="F53" s="130">
        <f>F47+F48+F49+F50+F51+F52</f>
        <v>5147670.3599999994</v>
      </c>
      <c r="G53" s="130">
        <f>G47+G48+G49+G50+G51+G52</f>
        <v>126432.70999999999</v>
      </c>
      <c r="H53" s="129">
        <f t="shared" si="7"/>
        <v>5274103.0699999994</v>
      </c>
    </row>
    <row r="54" spans="1:9" ht="15.75" x14ac:dyDescent="0.3">
      <c r="A54" s="122">
        <v>32</v>
      </c>
      <c r="B54" s="138" t="s">
        <v>156</v>
      </c>
      <c r="C54" s="130">
        <f>C45-C53</f>
        <v>-3487644.24</v>
      </c>
      <c r="D54" s="130">
        <f>D45-D53</f>
        <v>63672.149999999936</v>
      </c>
      <c r="E54" s="128">
        <f t="shared" si="6"/>
        <v>-3423972.0900000003</v>
      </c>
      <c r="F54" s="130">
        <f>F45-F53</f>
        <v>-3822688.5299999993</v>
      </c>
      <c r="G54" s="130">
        <f>G45-G53</f>
        <v>471119.23000000021</v>
      </c>
      <c r="H54" s="129">
        <f t="shared" si="7"/>
        <v>-3351569.2999999989</v>
      </c>
    </row>
    <row r="55" spans="1:9" x14ac:dyDescent="0.25">
      <c r="A55" s="122"/>
      <c r="B55" s="139"/>
      <c r="C55" s="140"/>
      <c r="D55" s="140"/>
      <c r="E55" s="140"/>
      <c r="F55" s="140"/>
      <c r="G55" s="140"/>
      <c r="H55" s="141"/>
    </row>
    <row r="56" spans="1:9" ht="15.75" x14ac:dyDescent="0.3">
      <c r="A56" s="122">
        <v>33</v>
      </c>
      <c r="B56" s="138" t="s">
        <v>157</v>
      </c>
      <c r="C56" s="130">
        <f>C31+C54</f>
        <v>1763294.0899999989</v>
      </c>
      <c r="D56" s="130">
        <f>D31+D54</f>
        <v>5269786.0000000028</v>
      </c>
      <c r="E56" s="128">
        <f>C56+D56</f>
        <v>7033080.0900000017</v>
      </c>
      <c r="F56" s="130">
        <f>F31+F54</f>
        <v>436710.11000000127</v>
      </c>
      <c r="G56" s="130">
        <f>G31+G54</f>
        <v>5520623.040000001</v>
      </c>
      <c r="H56" s="129">
        <f>F56+G56</f>
        <v>5957333.1500000022</v>
      </c>
    </row>
    <row r="57" spans="1:9" x14ac:dyDescent="0.25">
      <c r="A57" s="122"/>
      <c r="B57" s="139"/>
      <c r="C57" s="126"/>
      <c r="D57" s="140"/>
      <c r="E57" s="140"/>
      <c r="F57" s="126"/>
      <c r="G57" s="140"/>
      <c r="H57" s="141"/>
    </row>
    <row r="58" spans="1:9" ht="15.75" x14ac:dyDescent="0.3">
      <c r="A58" s="122">
        <v>34</v>
      </c>
      <c r="B58" s="125" t="s">
        <v>158</v>
      </c>
      <c r="C58" s="126">
        <v>636367.32000000286</v>
      </c>
      <c r="D58" s="126">
        <v>0</v>
      </c>
      <c r="E58" s="128">
        <f>C58+D58</f>
        <v>636367.32000000286</v>
      </c>
      <c r="F58" s="126">
        <v>-1002016.73</v>
      </c>
      <c r="G58" s="126">
        <v>0</v>
      </c>
      <c r="H58" s="129">
        <f>F58+G58</f>
        <v>-1002016.73</v>
      </c>
    </row>
    <row r="59" spans="1:9" s="146" customFormat="1" ht="15.75" x14ac:dyDescent="0.3">
      <c r="A59" s="122">
        <v>35</v>
      </c>
      <c r="B59" s="125" t="s">
        <v>159</v>
      </c>
      <c r="C59" s="126">
        <v>0</v>
      </c>
      <c r="D59" s="126">
        <v>0</v>
      </c>
      <c r="E59" s="128">
        <f>C59+D59</f>
        <v>0</v>
      </c>
      <c r="F59" s="126">
        <v>0</v>
      </c>
      <c r="G59" s="126">
        <v>0</v>
      </c>
      <c r="H59" s="129">
        <f>F59+G59</f>
        <v>0</v>
      </c>
      <c r="I59" s="145"/>
    </row>
    <row r="60" spans="1:9" ht="15.75" x14ac:dyDescent="0.3">
      <c r="A60" s="122">
        <v>36</v>
      </c>
      <c r="B60" s="125" t="s">
        <v>160</v>
      </c>
      <c r="C60" s="126">
        <v>176660.61</v>
      </c>
      <c r="D60" s="126">
        <v>0</v>
      </c>
      <c r="E60" s="128">
        <f>C60+D60</f>
        <v>176660.61</v>
      </c>
      <c r="F60" s="126">
        <v>751913.37</v>
      </c>
      <c r="G60" s="126">
        <v>0</v>
      </c>
      <c r="H60" s="129">
        <f>F60+G60</f>
        <v>751913.37</v>
      </c>
    </row>
    <row r="61" spans="1:9" ht="15.75" x14ac:dyDescent="0.3">
      <c r="A61" s="122">
        <v>37</v>
      </c>
      <c r="B61" s="138" t="s">
        <v>161</v>
      </c>
      <c r="C61" s="130">
        <f>C58+C59+C60</f>
        <v>813027.93000000285</v>
      </c>
      <c r="D61" s="130">
        <v>0</v>
      </c>
      <c r="E61" s="128">
        <f>C61+D61</f>
        <v>813027.93000000285</v>
      </c>
      <c r="F61" s="130">
        <f>F58+F59+F60</f>
        <v>-250103.36</v>
      </c>
      <c r="G61" s="130">
        <v>0</v>
      </c>
      <c r="H61" s="129">
        <f>F61+G61</f>
        <v>-250103.36</v>
      </c>
    </row>
    <row r="62" spans="1:9" x14ac:dyDescent="0.25">
      <c r="A62" s="122"/>
      <c r="B62" s="147"/>
      <c r="C62" s="126"/>
      <c r="D62" s="126"/>
      <c r="E62" s="126"/>
      <c r="F62" s="126"/>
      <c r="G62" s="126"/>
      <c r="H62" s="144"/>
    </row>
    <row r="63" spans="1:9" ht="15.75" x14ac:dyDescent="0.3">
      <c r="A63" s="122">
        <v>38</v>
      </c>
      <c r="B63" s="148" t="s">
        <v>162</v>
      </c>
      <c r="C63" s="130">
        <f>C56-C61</f>
        <v>950266.15999999607</v>
      </c>
      <c r="D63" s="130">
        <f>D56-D61</f>
        <v>5269786.0000000028</v>
      </c>
      <c r="E63" s="128">
        <f>C63+D63</f>
        <v>6220052.1599999992</v>
      </c>
      <c r="F63" s="130">
        <f>F56-F61</f>
        <v>686813.47000000125</v>
      </c>
      <c r="G63" s="130">
        <f>G56-G61</f>
        <v>5520623.040000001</v>
      </c>
      <c r="H63" s="129">
        <f>F63+G63</f>
        <v>6207436.5100000026</v>
      </c>
    </row>
    <row r="64" spans="1:9" ht="15.75" x14ac:dyDescent="0.3">
      <c r="A64" s="118">
        <v>39</v>
      </c>
      <c r="B64" s="125" t="s">
        <v>163</v>
      </c>
      <c r="C64" s="126">
        <v>0</v>
      </c>
      <c r="D64" s="126">
        <v>0</v>
      </c>
      <c r="E64" s="128">
        <f>C64+D64</f>
        <v>0</v>
      </c>
      <c r="F64" s="126">
        <v>0</v>
      </c>
      <c r="G64" s="126">
        <v>0</v>
      </c>
      <c r="H64" s="129">
        <f>F64+G64</f>
        <v>0</v>
      </c>
    </row>
    <row r="65" spans="1:8" ht="15.75" x14ac:dyDescent="0.3">
      <c r="A65" s="122">
        <v>40</v>
      </c>
      <c r="B65" s="138" t="s">
        <v>164</v>
      </c>
      <c r="C65" s="130">
        <f>C63-C64</f>
        <v>950266.15999999607</v>
      </c>
      <c r="D65" s="130">
        <f>D63-D64</f>
        <v>5269786.0000000028</v>
      </c>
      <c r="E65" s="128">
        <f>C65+D65</f>
        <v>6220052.1599999992</v>
      </c>
      <c r="F65" s="130">
        <f>F63-F64</f>
        <v>686813.47000000125</v>
      </c>
      <c r="G65" s="130">
        <f>G63-G64</f>
        <v>5520623.040000001</v>
      </c>
      <c r="H65" s="129">
        <f>F65+G65</f>
        <v>6207436.5100000026</v>
      </c>
    </row>
    <row r="66" spans="1:8" ht="15.75" x14ac:dyDescent="0.3">
      <c r="A66" s="118">
        <v>41</v>
      </c>
      <c r="B66" s="125" t="s">
        <v>165</v>
      </c>
      <c r="C66" s="126">
        <v>0</v>
      </c>
      <c r="D66" s="126">
        <v>0</v>
      </c>
      <c r="E66" s="128">
        <f>C66+D66</f>
        <v>0</v>
      </c>
      <c r="F66" s="126">
        <v>0</v>
      </c>
      <c r="G66" s="126">
        <v>0</v>
      </c>
      <c r="H66" s="129">
        <f>F66+G66</f>
        <v>0</v>
      </c>
    </row>
    <row r="67" spans="1:8" ht="16.5" thickBot="1" x14ac:dyDescent="0.35">
      <c r="A67" s="149">
        <v>42</v>
      </c>
      <c r="B67" s="150" t="s">
        <v>166</v>
      </c>
      <c r="C67" s="151">
        <f>C65+C66</f>
        <v>950266.15999999607</v>
      </c>
      <c r="D67" s="151">
        <f>D65+D66</f>
        <v>5269786.0000000028</v>
      </c>
      <c r="E67" s="152">
        <f>C67+D67</f>
        <v>6220052.1599999992</v>
      </c>
      <c r="F67" s="151">
        <f>F65+F66</f>
        <v>686813.47000000125</v>
      </c>
      <c r="G67" s="151">
        <f>G65+G66</f>
        <v>5520623.040000001</v>
      </c>
      <c r="H67" s="153">
        <f>F67+G67</f>
        <v>6207436.5100000026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topLeftCell="A37" zoomScaleNormal="100" workbookViewId="0">
      <selection activeCell="B38" sqref="B38"/>
    </sheetView>
  </sheetViews>
  <sheetFormatPr defaultColWidth="9.140625" defaultRowHeight="14.25" x14ac:dyDescent="0.2"/>
  <cols>
    <col min="1" max="1" width="9.5703125" style="79" bestFit="1" customWidth="1"/>
    <col min="2" max="2" width="72.28515625" style="79" customWidth="1"/>
    <col min="3" max="4" width="12.7109375" style="79" customWidth="1"/>
    <col min="5" max="5" width="13.42578125" style="79" bestFit="1" customWidth="1"/>
    <col min="6" max="7" width="12.7109375" style="79" customWidth="1"/>
    <col min="8" max="8" width="13.42578125" style="79" bestFit="1" customWidth="1"/>
    <col min="9" max="16384" width="9.140625" style="79"/>
  </cols>
  <sheetData>
    <row r="1" spans="1:8" x14ac:dyDescent="0.2">
      <c r="A1" s="77" t="s">
        <v>30</v>
      </c>
      <c r="B1" s="21" t="str">
        <f>Info!C2</f>
        <v>Terabank</v>
      </c>
    </row>
    <row r="2" spans="1:8" x14ac:dyDescent="0.2">
      <c r="A2" s="77" t="s">
        <v>31</v>
      </c>
      <c r="B2" s="22">
        <v>43555</v>
      </c>
    </row>
    <row r="3" spans="1:8" x14ac:dyDescent="0.2">
      <c r="A3" s="78"/>
    </row>
    <row r="4" spans="1:8" ht="15" thickBot="1" x14ac:dyDescent="0.25">
      <c r="A4" s="78" t="s">
        <v>167</v>
      </c>
      <c r="B4" s="78"/>
      <c r="C4" s="154"/>
      <c r="D4" s="154"/>
      <c r="E4" s="154"/>
      <c r="F4" s="155"/>
      <c r="G4" s="155"/>
      <c r="H4" s="156" t="s">
        <v>67</v>
      </c>
    </row>
    <row r="5" spans="1:8" x14ac:dyDescent="0.2">
      <c r="A5" s="550" t="s">
        <v>34</v>
      </c>
      <c r="B5" s="552" t="s">
        <v>168</v>
      </c>
      <c r="C5" s="542" t="s">
        <v>68</v>
      </c>
      <c r="D5" s="543"/>
      <c r="E5" s="544"/>
      <c r="F5" s="542" t="s">
        <v>69</v>
      </c>
      <c r="G5" s="543"/>
      <c r="H5" s="545"/>
    </row>
    <row r="6" spans="1:8" x14ac:dyDescent="0.2">
      <c r="A6" s="551"/>
      <c r="B6" s="553"/>
      <c r="C6" s="89" t="s">
        <v>169</v>
      </c>
      <c r="D6" s="89" t="s">
        <v>170</v>
      </c>
      <c r="E6" s="89" t="s">
        <v>171</v>
      </c>
      <c r="F6" s="89" t="s">
        <v>169</v>
      </c>
      <c r="G6" s="89" t="s">
        <v>170</v>
      </c>
      <c r="H6" s="90" t="s">
        <v>171</v>
      </c>
    </row>
    <row r="7" spans="1:8" s="160" customFormat="1" x14ac:dyDescent="0.2">
      <c r="A7" s="157">
        <v>1</v>
      </c>
      <c r="B7" s="158" t="s">
        <v>172</v>
      </c>
      <c r="C7" s="95">
        <v>37919824.610000007</v>
      </c>
      <c r="D7" s="95">
        <v>28023587.25</v>
      </c>
      <c r="E7" s="159">
        <f>C7+D7</f>
        <v>65943411.860000007</v>
      </c>
      <c r="F7" s="95">
        <v>54855728.640000001</v>
      </c>
      <c r="G7" s="95">
        <v>31650737.780000001</v>
      </c>
      <c r="H7" s="96">
        <f t="shared" ref="H7:H53" si="0">F7+G7</f>
        <v>86506466.420000002</v>
      </c>
    </row>
    <row r="8" spans="1:8" s="160" customFormat="1" x14ac:dyDescent="0.2">
      <c r="A8" s="157">
        <v>1.1000000000000001</v>
      </c>
      <c r="B8" s="161" t="s">
        <v>173</v>
      </c>
      <c r="C8" s="95">
        <v>26662912.75</v>
      </c>
      <c r="D8" s="95">
        <v>18149612.239999998</v>
      </c>
      <c r="E8" s="159">
        <f t="shared" ref="E8:E53" si="1">C8+D8</f>
        <v>44812524.989999995</v>
      </c>
      <c r="F8" s="95">
        <v>43784160.259999998</v>
      </c>
      <c r="G8" s="95">
        <v>24853265.5</v>
      </c>
      <c r="H8" s="96">
        <f t="shared" si="0"/>
        <v>68637425.75999999</v>
      </c>
    </row>
    <row r="9" spans="1:8" s="160" customFormat="1" x14ac:dyDescent="0.2">
      <c r="A9" s="157">
        <v>1.2</v>
      </c>
      <c r="B9" s="161" t="s">
        <v>174</v>
      </c>
      <c r="C9" s="95">
        <v>2295000</v>
      </c>
      <c r="D9" s="95">
        <v>794719.61</v>
      </c>
      <c r="E9" s="159">
        <f t="shared" si="1"/>
        <v>3089719.61</v>
      </c>
      <c r="F9" s="95">
        <v>1954000</v>
      </c>
      <c r="G9" s="95">
        <v>805456.54</v>
      </c>
      <c r="H9" s="96">
        <f t="shared" si="0"/>
        <v>2759456.54</v>
      </c>
    </row>
    <row r="10" spans="1:8" s="160" customFormat="1" x14ac:dyDescent="0.2">
      <c r="A10" s="157">
        <v>1.3</v>
      </c>
      <c r="B10" s="161" t="s">
        <v>175</v>
      </c>
      <c r="C10" s="95">
        <v>8961911.860000005</v>
      </c>
      <c r="D10" s="95">
        <v>5722968.1400000006</v>
      </c>
      <c r="E10" s="159">
        <f t="shared" si="1"/>
        <v>14684880.000000006</v>
      </c>
      <c r="F10" s="95">
        <v>9117568.3800000045</v>
      </c>
      <c r="G10" s="95">
        <v>5992015.7400000002</v>
      </c>
      <c r="H10" s="96">
        <f t="shared" si="0"/>
        <v>15109584.120000005</v>
      </c>
    </row>
    <row r="11" spans="1:8" s="160" customFormat="1" x14ac:dyDescent="0.2">
      <c r="A11" s="157">
        <v>1.4</v>
      </c>
      <c r="B11" s="161" t="s">
        <v>176</v>
      </c>
      <c r="C11" s="95">
        <v>0</v>
      </c>
      <c r="D11" s="95">
        <v>3356287.26</v>
      </c>
      <c r="E11" s="159">
        <f t="shared" si="1"/>
        <v>3356287.26</v>
      </c>
      <c r="F11" s="95">
        <v>0</v>
      </c>
      <c r="G11" s="95">
        <v>0</v>
      </c>
      <c r="H11" s="96">
        <f t="shared" si="0"/>
        <v>0</v>
      </c>
    </row>
    <row r="12" spans="1:8" s="160" customFormat="1" ht="29.25" customHeight="1" x14ac:dyDescent="0.2">
      <c r="A12" s="157">
        <v>2</v>
      </c>
      <c r="B12" s="162" t="s">
        <v>177</v>
      </c>
      <c r="C12" s="95">
        <v>0</v>
      </c>
      <c r="D12" s="95">
        <v>3356287.26</v>
      </c>
      <c r="E12" s="159">
        <f t="shared" si="1"/>
        <v>3356287.26</v>
      </c>
      <c r="F12" s="95">
        <v>0</v>
      </c>
      <c r="G12" s="95">
        <v>0</v>
      </c>
      <c r="H12" s="96">
        <f t="shared" si="0"/>
        <v>0</v>
      </c>
    </row>
    <row r="13" spans="1:8" s="160" customFormat="1" ht="19.899999999999999" customHeight="1" x14ac:dyDescent="0.2">
      <c r="A13" s="157">
        <v>3</v>
      </c>
      <c r="B13" s="162" t="s">
        <v>178</v>
      </c>
      <c r="C13" s="95">
        <v>42149000</v>
      </c>
      <c r="D13" s="95">
        <v>0</v>
      </c>
      <c r="E13" s="159">
        <f t="shared" si="1"/>
        <v>42149000</v>
      </c>
      <c r="F13" s="95">
        <v>31670000</v>
      </c>
      <c r="G13" s="95">
        <v>0</v>
      </c>
      <c r="H13" s="96">
        <f t="shared" si="0"/>
        <v>31670000</v>
      </c>
    </row>
    <row r="14" spans="1:8" s="160" customFormat="1" x14ac:dyDescent="0.2">
      <c r="A14" s="157">
        <v>3.1</v>
      </c>
      <c r="B14" s="163" t="s">
        <v>179</v>
      </c>
      <c r="C14" s="95">
        <v>42149000</v>
      </c>
      <c r="D14" s="95">
        <v>0</v>
      </c>
      <c r="E14" s="159">
        <f t="shared" si="1"/>
        <v>42149000</v>
      </c>
      <c r="F14" s="95">
        <v>31670000</v>
      </c>
      <c r="G14" s="95">
        <v>0</v>
      </c>
      <c r="H14" s="96">
        <f t="shared" si="0"/>
        <v>31670000</v>
      </c>
    </row>
    <row r="15" spans="1:8" s="160" customFormat="1" x14ac:dyDescent="0.2">
      <c r="A15" s="157">
        <v>3.2</v>
      </c>
      <c r="B15" s="163" t="s">
        <v>180</v>
      </c>
      <c r="C15" s="95">
        <v>0</v>
      </c>
      <c r="D15" s="95">
        <v>0</v>
      </c>
      <c r="E15" s="159">
        <f t="shared" si="1"/>
        <v>0</v>
      </c>
      <c r="F15" s="95">
        <v>0</v>
      </c>
      <c r="G15" s="95">
        <v>0</v>
      </c>
      <c r="H15" s="96">
        <f t="shared" si="0"/>
        <v>0</v>
      </c>
    </row>
    <row r="16" spans="1:8" s="160" customFormat="1" x14ac:dyDescent="0.2">
      <c r="A16" s="157">
        <v>4</v>
      </c>
      <c r="B16" s="164" t="s">
        <v>181</v>
      </c>
      <c r="C16" s="95">
        <v>176179845.81999999</v>
      </c>
      <c r="D16" s="95">
        <v>366036001.54000056</v>
      </c>
      <c r="E16" s="159">
        <f t="shared" si="1"/>
        <v>542215847.36000061</v>
      </c>
      <c r="F16" s="95">
        <v>174986966.26000056</v>
      </c>
      <c r="G16" s="95">
        <v>290510459.49000072</v>
      </c>
      <c r="H16" s="96">
        <f t="shared" si="0"/>
        <v>465497425.75000131</v>
      </c>
    </row>
    <row r="17" spans="1:8" s="160" customFormat="1" x14ac:dyDescent="0.2">
      <c r="A17" s="157">
        <v>4.0999999999999996</v>
      </c>
      <c r="B17" s="163" t="s">
        <v>182</v>
      </c>
      <c r="C17" s="95">
        <v>176179845.81999999</v>
      </c>
      <c r="D17" s="95">
        <v>366036001.54000056</v>
      </c>
      <c r="E17" s="159">
        <f t="shared" si="1"/>
        <v>542215847.36000061</v>
      </c>
      <c r="F17" s="95">
        <v>174986966.26000056</v>
      </c>
      <c r="G17" s="95">
        <v>290510459.49000072</v>
      </c>
      <c r="H17" s="96">
        <f t="shared" si="0"/>
        <v>465497425.75000131</v>
      </c>
    </row>
    <row r="18" spans="1:8" s="160" customFormat="1" x14ac:dyDescent="0.2">
      <c r="A18" s="157">
        <v>4.2</v>
      </c>
      <c r="B18" s="163" t="s">
        <v>183</v>
      </c>
      <c r="C18" s="95">
        <v>0</v>
      </c>
      <c r="D18" s="95">
        <v>0</v>
      </c>
      <c r="E18" s="159">
        <f t="shared" si="1"/>
        <v>0</v>
      </c>
      <c r="F18" s="95">
        <v>0</v>
      </c>
      <c r="G18" s="95">
        <v>0</v>
      </c>
      <c r="H18" s="96">
        <f t="shared" si="0"/>
        <v>0</v>
      </c>
    </row>
    <row r="19" spans="1:8" s="160" customFormat="1" x14ac:dyDescent="0.2">
      <c r="A19" s="157">
        <v>5</v>
      </c>
      <c r="B19" s="162" t="s">
        <v>184</v>
      </c>
      <c r="C19" s="95">
        <v>794157262.94999909</v>
      </c>
      <c r="D19" s="95">
        <v>810502525.18999934</v>
      </c>
      <c r="E19" s="159">
        <f t="shared" si="1"/>
        <v>1604659788.1399984</v>
      </c>
      <c r="F19" s="95">
        <v>473376717.27000004</v>
      </c>
      <c r="G19" s="95">
        <v>628158908.84000003</v>
      </c>
      <c r="H19" s="96">
        <f t="shared" si="0"/>
        <v>1101535626.1100001</v>
      </c>
    </row>
    <row r="20" spans="1:8" s="160" customFormat="1" x14ac:dyDescent="0.2">
      <c r="A20" s="157">
        <v>5.0999999999999996</v>
      </c>
      <c r="B20" s="165" t="s">
        <v>185</v>
      </c>
      <c r="C20" s="95">
        <v>18490965.359999996</v>
      </c>
      <c r="D20" s="95">
        <v>39467913.229999997</v>
      </c>
      <c r="E20" s="159">
        <f t="shared" si="1"/>
        <v>57958878.589999989</v>
      </c>
      <c r="F20" s="95">
        <v>32373959.699999988</v>
      </c>
      <c r="G20" s="95">
        <v>29634951.02</v>
      </c>
      <c r="H20" s="96">
        <f t="shared" si="0"/>
        <v>62008910.719999984</v>
      </c>
    </row>
    <row r="21" spans="1:8" s="160" customFormat="1" x14ac:dyDescent="0.2">
      <c r="A21" s="157">
        <v>5.2</v>
      </c>
      <c r="B21" s="165" t="s">
        <v>186</v>
      </c>
      <c r="C21" s="95">
        <v>58905767.04999999</v>
      </c>
      <c r="D21" s="95">
        <v>25804830.100000001</v>
      </c>
      <c r="E21" s="159">
        <f t="shared" si="1"/>
        <v>84710597.149999991</v>
      </c>
      <c r="F21" s="95">
        <v>67585800.459999993</v>
      </c>
      <c r="G21" s="95">
        <v>44207804.20000001</v>
      </c>
      <c r="H21" s="96">
        <f t="shared" si="0"/>
        <v>111793604.66</v>
      </c>
    </row>
    <row r="22" spans="1:8" s="160" customFormat="1" x14ac:dyDescent="0.2">
      <c r="A22" s="157">
        <v>5.3</v>
      </c>
      <c r="B22" s="165" t="s">
        <v>187</v>
      </c>
      <c r="C22" s="95">
        <v>671327491.05999911</v>
      </c>
      <c r="D22" s="95">
        <v>688435954.46999931</v>
      </c>
      <c r="E22" s="159">
        <f t="shared" si="1"/>
        <v>1359763445.5299983</v>
      </c>
      <c r="F22" s="95">
        <v>322517939.84000009</v>
      </c>
      <c r="G22" s="95">
        <v>506445380.15999997</v>
      </c>
      <c r="H22" s="96">
        <f t="shared" si="0"/>
        <v>828963320</v>
      </c>
    </row>
    <row r="23" spans="1:8" s="160" customFormat="1" x14ac:dyDescent="0.2">
      <c r="A23" s="157" t="s">
        <v>188</v>
      </c>
      <c r="B23" s="166" t="s">
        <v>189</v>
      </c>
      <c r="C23" s="95">
        <v>517726381.28999889</v>
      </c>
      <c r="D23" s="95">
        <v>311040564.24999946</v>
      </c>
      <c r="E23" s="159">
        <f t="shared" si="1"/>
        <v>828766945.53999829</v>
      </c>
      <c r="F23" s="95">
        <v>208629442.60000008</v>
      </c>
      <c r="G23" s="95">
        <v>247217297.58999997</v>
      </c>
      <c r="H23" s="96">
        <f t="shared" si="0"/>
        <v>455846740.19000006</v>
      </c>
    </row>
    <row r="24" spans="1:8" s="160" customFormat="1" x14ac:dyDescent="0.2">
      <c r="A24" s="157" t="s">
        <v>190</v>
      </c>
      <c r="B24" s="166" t="s">
        <v>191</v>
      </c>
      <c r="C24" s="95">
        <v>88128430.320000008</v>
      </c>
      <c r="D24" s="95">
        <v>276479289.17999995</v>
      </c>
      <c r="E24" s="159">
        <f t="shared" si="1"/>
        <v>364607719.49999994</v>
      </c>
      <c r="F24" s="95">
        <v>70378940.610000074</v>
      </c>
      <c r="G24" s="95">
        <v>206269381.63</v>
      </c>
      <c r="H24" s="96">
        <f t="shared" si="0"/>
        <v>276648322.24000007</v>
      </c>
    </row>
    <row r="25" spans="1:8" s="160" customFormat="1" x14ac:dyDescent="0.2">
      <c r="A25" s="157" t="s">
        <v>192</v>
      </c>
      <c r="B25" s="166" t="s">
        <v>193</v>
      </c>
      <c r="C25" s="95">
        <v>8135746.8200000012</v>
      </c>
      <c r="D25" s="95">
        <v>11357305.830000004</v>
      </c>
      <c r="E25" s="159">
        <f t="shared" si="1"/>
        <v>19493052.650000006</v>
      </c>
      <c r="F25" s="95">
        <v>7688255.0099999988</v>
      </c>
      <c r="G25" s="95">
        <v>9807568.4900000021</v>
      </c>
      <c r="H25" s="96">
        <f t="shared" si="0"/>
        <v>17495823.5</v>
      </c>
    </row>
    <row r="26" spans="1:8" s="160" customFormat="1" x14ac:dyDescent="0.2">
      <c r="A26" s="157" t="s">
        <v>194</v>
      </c>
      <c r="B26" s="166" t="s">
        <v>195</v>
      </c>
      <c r="C26" s="95">
        <v>35333985.19000002</v>
      </c>
      <c r="D26" s="95">
        <v>58628802.68999999</v>
      </c>
      <c r="E26" s="159">
        <f t="shared" si="1"/>
        <v>93962787.88000001</v>
      </c>
      <c r="F26" s="95">
        <v>21675115.339999996</v>
      </c>
      <c r="G26" s="95">
        <v>33389661.929999989</v>
      </c>
      <c r="H26" s="96">
        <f t="shared" si="0"/>
        <v>55064777.269999981</v>
      </c>
    </row>
    <row r="27" spans="1:8" s="160" customFormat="1" x14ac:dyDescent="0.2">
      <c r="A27" s="157" t="s">
        <v>196</v>
      </c>
      <c r="B27" s="166" t="s">
        <v>197</v>
      </c>
      <c r="C27" s="95">
        <v>22002947.440000009</v>
      </c>
      <c r="D27" s="95">
        <v>30929992.52</v>
      </c>
      <c r="E27" s="159">
        <f t="shared" si="1"/>
        <v>52932939.960000008</v>
      </c>
      <c r="F27" s="95">
        <v>14146186.279999994</v>
      </c>
      <c r="G27" s="95">
        <v>9761470.5199999996</v>
      </c>
      <c r="H27" s="96">
        <f t="shared" si="0"/>
        <v>23907656.799999993</v>
      </c>
    </row>
    <row r="28" spans="1:8" s="160" customFormat="1" x14ac:dyDescent="0.2">
      <c r="A28" s="157">
        <v>5.4</v>
      </c>
      <c r="B28" s="165" t="s">
        <v>198</v>
      </c>
      <c r="C28" s="95">
        <v>11817789.470000012</v>
      </c>
      <c r="D28" s="95">
        <v>13446474.839999998</v>
      </c>
      <c r="E28" s="159">
        <f t="shared" si="1"/>
        <v>25264264.31000001</v>
      </c>
      <c r="F28" s="95">
        <v>6281260.7200000007</v>
      </c>
      <c r="G28" s="95">
        <v>16847058.789999988</v>
      </c>
      <c r="H28" s="96">
        <f t="shared" si="0"/>
        <v>23128319.50999999</v>
      </c>
    </row>
    <row r="29" spans="1:8" s="160" customFormat="1" x14ac:dyDescent="0.2">
      <c r="A29" s="157">
        <v>5.5</v>
      </c>
      <c r="B29" s="165" t="s">
        <v>199</v>
      </c>
      <c r="C29" s="95">
        <v>0</v>
      </c>
      <c r="D29" s="95">
        <v>0</v>
      </c>
      <c r="E29" s="159">
        <f t="shared" si="1"/>
        <v>0</v>
      </c>
      <c r="F29" s="95">
        <v>0</v>
      </c>
      <c r="G29" s="95">
        <v>0</v>
      </c>
      <c r="H29" s="96">
        <f t="shared" si="0"/>
        <v>0</v>
      </c>
    </row>
    <row r="30" spans="1:8" s="160" customFormat="1" x14ac:dyDescent="0.2">
      <c r="A30" s="157">
        <v>5.6</v>
      </c>
      <c r="B30" s="165" t="s">
        <v>200</v>
      </c>
      <c r="C30" s="95">
        <v>0</v>
      </c>
      <c r="D30" s="95">
        <v>0</v>
      </c>
      <c r="E30" s="159">
        <f t="shared" si="1"/>
        <v>0</v>
      </c>
      <c r="F30" s="95">
        <v>0</v>
      </c>
      <c r="G30" s="95">
        <v>0</v>
      </c>
      <c r="H30" s="96">
        <f t="shared" si="0"/>
        <v>0</v>
      </c>
    </row>
    <row r="31" spans="1:8" s="160" customFormat="1" x14ac:dyDescent="0.2">
      <c r="A31" s="157">
        <v>5.7</v>
      </c>
      <c r="B31" s="165" t="s">
        <v>197</v>
      </c>
      <c r="C31" s="95">
        <v>33615250.00999999</v>
      </c>
      <c r="D31" s="95">
        <v>43347352.550000004</v>
      </c>
      <c r="E31" s="159">
        <f t="shared" si="1"/>
        <v>76962602.560000002</v>
      </c>
      <c r="F31" s="95">
        <v>44617756.54999999</v>
      </c>
      <c r="G31" s="95">
        <v>31023714.670000002</v>
      </c>
      <c r="H31" s="96">
        <f t="shared" si="0"/>
        <v>75641471.219999999</v>
      </c>
    </row>
    <row r="32" spans="1:8" s="160" customFormat="1" x14ac:dyDescent="0.2">
      <c r="A32" s="157">
        <v>6</v>
      </c>
      <c r="B32" s="162" t="s">
        <v>201</v>
      </c>
      <c r="C32" s="95">
        <v>27940797</v>
      </c>
      <c r="D32" s="95">
        <v>27533022</v>
      </c>
      <c r="E32" s="159">
        <f t="shared" si="1"/>
        <v>55473819</v>
      </c>
      <c r="F32" s="95">
        <v>39549500.799999997</v>
      </c>
      <c r="G32" s="95">
        <v>37852963.200000003</v>
      </c>
      <c r="H32" s="96">
        <f t="shared" si="0"/>
        <v>77402464</v>
      </c>
    </row>
    <row r="33" spans="1:8" s="160" customFormat="1" x14ac:dyDescent="0.2">
      <c r="A33" s="157">
        <v>6.1</v>
      </c>
      <c r="B33" s="167" t="s">
        <v>202</v>
      </c>
      <c r="C33" s="95">
        <v>27940797</v>
      </c>
      <c r="D33" s="95">
        <v>0</v>
      </c>
      <c r="E33" s="159">
        <f t="shared" si="1"/>
        <v>27940797</v>
      </c>
      <c r="F33" s="95">
        <v>39549500.799999997</v>
      </c>
      <c r="G33" s="95">
        <v>0</v>
      </c>
      <c r="H33" s="96">
        <f t="shared" si="0"/>
        <v>39549500.799999997</v>
      </c>
    </row>
    <row r="34" spans="1:8" s="160" customFormat="1" x14ac:dyDescent="0.2">
      <c r="A34" s="157">
        <v>6.2</v>
      </c>
      <c r="B34" s="167" t="s">
        <v>203</v>
      </c>
      <c r="C34" s="95">
        <v>0</v>
      </c>
      <c r="D34" s="95">
        <v>27533022</v>
      </c>
      <c r="E34" s="159">
        <f t="shared" si="1"/>
        <v>27533022</v>
      </c>
      <c r="F34" s="95">
        <v>0</v>
      </c>
      <c r="G34" s="95">
        <v>37852963.200000003</v>
      </c>
      <c r="H34" s="96">
        <f t="shared" si="0"/>
        <v>37852963.200000003</v>
      </c>
    </row>
    <row r="35" spans="1:8" s="160" customFormat="1" x14ac:dyDescent="0.2">
      <c r="A35" s="157">
        <v>6.3</v>
      </c>
      <c r="B35" s="167" t="s">
        <v>204</v>
      </c>
      <c r="C35" s="95">
        <v>0</v>
      </c>
      <c r="D35" s="95">
        <v>0</v>
      </c>
      <c r="E35" s="159">
        <f t="shared" si="1"/>
        <v>0</v>
      </c>
      <c r="F35" s="95">
        <v>0</v>
      </c>
      <c r="G35" s="95">
        <v>0</v>
      </c>
      <c r="H35" s="96">
        <f t="shared" si="0"/>
        <v>0</v>
      </c>
    </row>
    <row r="36" spans="1:8" s="160" customFormat="1" x14ac:dyDescent="0.2">
      <c r="A36" s="157">
        <v>6.4</v>
      </c>
      <c r="B36" s="167" t="s">
        <v>205</v>
      </c>
      <c r="C36" s="95">
        <v>0</v>
      </c>
      <c r="D36" s="95">
        <v>0</v>
      </c>
      <c r="E36" s="159">
        <f t="shared" si="1"/>
        <v>0</v>
      </c>
      <c r="F36" s="95">
        <v>0</v>
      </c>
      <c r="G36" s="95">
        <v>0</v>
      </c>
      <c r="H36" s="96">
        <f t="shared" si="0"/>
        <v>0</v>
      </c>
    </row>
    <row r="37" spans="1:8" s="160" customFormat="1" x14ac:dyDescent="0.2">
      <c r="A37" s="157">
        <v>6.5</v>
      </c>
      <c r="B37" s="167" t="s">
        <v>206</v>
      </c>
      <c r="C37" s="95">
        <v>0</v>
      </c>
      <c r="D37" s="95">
        <v>0</v>
      </c>
      <c r="E37" s="159">
        <f t="shared" si="1"/>
        <v>0</v>
      </c>
      <c r="F37" s="95">
        <v>0</v>
      </c>
      <c r="G37" s="95">
        <v>0</v>
      </c>
      <c r="H37" s="96">
        <f t="shared" si="0"/>
        <v>0</v>
      </c>
    </row>
    <row r="38" spans="1:8" s="160" customFormat="1" x14ac:dyDescent="0.2">
      <c r="A38" s="157">
        <v>6.6</v>
      </c>
      <c r="B38" s="167" t="s">
        <v>207</v>
      </c>
      <c r="C38" s="95">
        <v>0</v>
      </c>
      <c r="D38" s="95">
        <v>0</v>
      </c>
      <c r="E38" s="159">
        <f t="shared" si="1"/>
        <v>0</v>
      </c>
      <c r="F38" s="95">
        <v>0</v>
      </c>
      <c r="G38" s="95">
        <v>0</v>
      </c>
      <c r="H38" s="96">
        <f t="shared" si="0"/>
        <v>0</v>
      </c>
    </row>
    <row r="39" spans="1:8" s="160" customFormat="1" x14ac:dyDescent="0.2">
      <c r="A39" s="157">
        <v>6.7</v>
      </c>
      <c r="B39" s="167" t="s">
        <v>208</v>
      </c>
      <c r="C39" s="95">
        <v>0</v>
      </c>
      <c r="D39" s="95">
        <v>0</v>
      </c>
      <c r="E39" s="159">
        <f t="shared" si="1"/>
        <v>0</v>
      </c>
      <c r="F39" s="95">
        <v>0</v>
      </c>
      <c r="G39" s="95">
        <v>0</v>
      </c>
      <c r="H39" s="96">
        <f t="shared" si="0"/>
        <v>0</v>
      </c>
    </row>
    <row r="40" spans="1:8" s="160" customFormat="1" x14ac:dyDescent="0.2">
      <c r="A40" s="157">
        <v>7</v>
      </c>
      <c r="B40" s="162" t="s">
        <v>209</v>
      </c>
      <c r="C40" s="95">
        <v>0</v>
      </c>
      <c r="D40" s="95">
        <v>0</v>
      </c>
      <c r="E40" s="159">
        <f t="shared" si="1"/>
        <v>0</v>
      </c>
      <c r="F40" s="95">
        <v>0</v>
      </c>
      <c r="G40" s="95">
        <v>0</v>
      </c>
      <c r="H40" s="96">
        <f t="shared" si="0"/>
        <v>0</v>
      </c>
    </row>
    <row r="41" spans="1:8" s="160" customFormat="1" x14ac:dyDescent="0.2">
      <c r="A41" s="157">
        <v>7.1</v>
      </c>
      <c r="B41" s="168" t="s">
        <v>210</v>
      </c>
      <c r="C41" s="95">
        <v>176593.12999999995</v>
      </c>
      <c r="D41" s="95">
        <v>15849.42</v>
      </c>
      <c r="E41" s="159">
        <f t="shared" si="1"/>
        <v>192442.54999999996</v>
      </c>
      <c r="F41" s="95">
        <v>380745.33999999968</v>
      </c>
      <c r="G41" s="95">
        <v>46734.46</v>
      </c>
      <c r="H41" s="96">
        <f t="shared" si="0"/>
        <v>427479.7999999997</v>
      </c>
    </row>
    <row r="42" spans="1:8" s="160" customFormat="1" ht="25.5" x14ac:dyDescent="0.2">
      <c r="A42" s="157">
        <v>7.2</v>
      </c>
      <c r="B42" s="168" t="s">
        <v>211</v>
      </c>
      <c r="C42" s="95">
        <v>1525599.9600000004</v>
      </c>
      <c r="D42" s="95">
        <v>1511788.0599999998</v>
      </c>
      <c r="E42" s="159">
        <f t="shared" si="1"/>
        <v>3037388.0200000005</v>
      </c>
      <c r="F42" s="95">
        <v>1728289.609999998</v>
      </c>
      <c r="G42" s="95">
        <v>7322148.2471000003</v>
      </c>
      <c r="H42" s="96">
        <f t="shared" si="0"/>
        <v>9050437.8570999987</v>
      </c>
    </row>
    <row r="43" spans="1:8" s="160" customFormat="1" ht="25.5" x14ac:dyDescent="0.2">
      <c r="A43" s="157">
        <v>7.3</v>
      </c>
      <c r="B43" s="168" t="s">
        <v>212</v>
      </c>
      <c r="C43" s="95">
        <v>5317450.7800000068</v>
      </c>
      <c r="D43" s="95">
        <v>14030296.699999997</v>
      </c>
      <c r="E43" s="159">
        <f t="shared" si="1"/>
        <v>19347747.480000004</v>
      </c>
      <c r="F43" s="95">
        <v>6076040.2031999948</v>
      </c>
      <c r="G43" s="95">
        <v>6287475.6812000033</v>
      </c>
      <c r="H43" s="96">
        <f t="shared" si="0"/>
        <v>12363515.884399999</v>
      </c>
    </row>
    <row r="44" spans="1:8" s="160" customFormat="1" ht="25.5" x14ac:dyDescent="0.2">
      <c r="A44" s="157">
        <v>7.4</v>
      </c>
      <c r="B44" s="168" t="s">
        <v>213</v>
      </c>
      <c r="C44" s="95">
        <v>42393395.359999955</v>
      </c>
      <c r="D44" s="95">
        <v>70204779.770000011</v>
      </c>
      <c r="E44" s="159">
        <f t="shared" si="1"/>
        <v>112598175.12999997</v>
      </c>
      <c r="F44" s="95">
        <v>46921876.509999953</v>
      </c>
      <c r="G44" s="95">
        <v>56892178.705999956</v>
      </c>
      <c r="H44" s="96">
        <f t="shared" si="0"/>
        <v>103814055.2159999</v>
      </c>
    </row>
    <row r="45" spans="1:8" s="160" customFormat="1" x14ac:dyDescent="0.2">
      <c r="A45" s="157">
        <v>8</v>
      </c>
      <c r="B45" s="162" t="s">
        <v>214</v>
      </c>
      <c r="C45" s="95">
        <v>0</v>
      </c>
      <c r="D45" s="95">
        <v>0</v>
      </c>
      <c r="E45" s="159">
        <f t="shared" si="1"/>
        <v>0</v>
      </c>
      <c r="F45" s="95">
        <v>0</v>
      </c>
      <c r="G45" s="95">
        <v>0</v>
      </c>
      <c r="H45" s="96">
        <f t="shared" si="0"/>
        <v>0</v>
      </c>
    </row>
    <row r="46" spans="1:8" s="160" customFormat="1" x14ac:dyDescent="0.2">
      <c r="A46" s="157">
        <v>8.1</v>
      </c>
      <c r="B46" s="163" t="s">
        <v>215</v>
      </c>
      <c r="C46" s="95">
        <v>0</v>
      </c>
      <c r="D46" s="95">
        <v>0</v>
      </c>
      <c r="E46" s="159">
        <f t="shared" si="1"/>
        <v>0</v>
      </c>
      <c r="F46" s="95">
        <v>0</v>
      </c>
      <c r="G46" s="95">
        <v>0</v>
      </c>
      <c r="H46" s="96">
        <f t="shared" si="0"/>
        <v>0</v>
      </c>
    </row>
    <row r="47" spans="1:8" s="160" customFormat="1" x14ac:dyDescent="0.2">
      <c r="A47" s="157">
        <v>8.1999999999999993</v>
      </c>
      <c r="B47" s="163" t="s">
        <v>216</v>
      </c>
      <c r="C47" s="95">
        <v>0</v>
      </c>
      <c r="D47" s="95">
        <v>0</v>
      </c>
      <c r="E47" s="159">
        <f t="shared" si="1"/>
        <v>0</v>
      </c>
      <c r="F47" s="95">
        <v>0</v>
      </c>
      <c r="G47" s="95">
        <v>0</v>
      </c>
      <c r="H47" s="96">
        <f t="shared" si="0"/>
        <v>0</v>
      </c>
    </row>
    <row r="48" spans="1:8" s="160" customFormat="1" x14ac:dyDescent="0.2">
      <c r="A48" s="157">
        <v>8.3000000000000007</v>
      </c>
      <c r="B48" s="163" t="s">
        <v>217</v>
      </c>
      <c r="C48" s="95">
        <v>0</v>
      </c>
      <c r="D48" s="95">
        <v>0</v>
      </c>
      <c r="E48" s="159">
        <f t="shared" si="1"/>
        <v>0</v>
      </c>
      <c r="F48" s="95">
        <v>0</v>
      </c>
      <c r="G48" s="95">
        <v>0</v>
      </c>
      <c r="H48" s="96">
        <f t="shared" si="0"/>
        <v>0</v>
      </c>
    </row>
    <row r="49" spans="1:8" s="160" customFormat="1" x14ac:dyDescent="0.2">
      <c r="A49" s="157">
        <v>8.4</v>
      </c>
      <c r="B49" s="163" t="s">
        <v>218</v>
      </c>
      <c r="C49" s="95">
        <v>0</v>
      </c>
      <c r="D49" s="95">
        <v>0</v>
      </c>
      <c r="E49" s="159">
        <f t="shared" si="1"/>
        <v>0</v>
      </c>
      <c r="F49" s="95">
        <v>0</v>
      </c>
      <c r="G49" s="95">
        <v>0</v>
      </c>
      <c r="H49" s="96">
        <f t="shared" si="0"/>
        <v>0</v>
      </c>
    </row>
    <row r="50" spans="1:8" s="160" customFormat="1" x14ac:dyDescent="0.2">
      <c r="A50" s="157">
        <v>8.5</v>
      </c>
      <c r="B50" s="163" t="s">
        <v>219</v>
      </c>
      <c r="C50" s="95">
        <v>0</v>
      </c>
      <c r="D50" s="95">
        <v>0</v>
      </c>
      <c r="E50" s="159">
        <f t="shared" si="1"/>
        <v>0</v>
      </c>
      <c r="F50" s="95">
        <v>0</v>
      </c>
      <c r="G50" s="95">
        <v>0</v>
      </c>
      <c r="H50" s="96">
        <f t="shared" si="0"/>
        <v>0</v>
      </c>
    </row>
    <row r="51" spans="1:8" s="160" customFormat="1" x14ac:dyDescent="0.2">
      <c r="A51" s="157">
        <v>8.6</v>
      </c>
      <c r="B51" s="163" t="s">
        <v>220</v>
      </c>
      <c r="C51" s="95">
        <v>0</v>
      </c>
      <c r="D51" s="95">
        <v>0</v>
      </c>
      <c r="E51" s="159">
        <f t="shared" si="1"/>
        <v>0</v>
      </c>
      <c r="F51" s="95">
        <v>0</v>
      </c>
      <c r="G51" s="95">
        <v>0</v>
      </c>
      <c r="H51" s="96">
        <f t="shared" si="0"/>
        <v>0</v>
      </c>
    </row>
    <row r="52" spans="1:8" s="160" customFormat="1" x14ac:dyDescent="0.2">
      <c r="A52" s="157">
        <v>8.6999999999999993</v>
      </c>
      <c r="B52" s="163" t="s">
        <v>221</v>
      </c>
      <c r="C52" s="95">
        <v>0</v>
      </c>
      <c r="D52" s="95">
        <v>0</v>
      </c>
      <c r="E52" s="159">
        <f t="shared" si="1"/>
        <v>0</v>
      </c>
      <c r="F52" s="95">
        <v>0</v>
      </c>
      <c r="G52" s="95">
        <v>0</v>
      </c>
      <c r="H52" s="96">
        <f t="shared" si="0"/>
        <v>0</v>
      </c>
    </row>
    <row r="53" spans="1:8" s="160" customFormat="1" ht="15" thickBot="1" x14ac:dyDescent="0.25">
      <c r="A53" s="169">
        <v>9</v>
      </c>
      <c r="B53" s="170" t="s">
        <v>222</v>
      </c>
      <c r="C53" s="171">
        <v>0</v>
      </c>
      <c r="D53" s="171">
        <v>0</v>
      </c>
      <c r="E53" s="172">
        <f t="shared" si="1"/>
        <v>0</v>
      </c>
      <c r="F53" s="171">
        <v>0</v>
      </c>
      <c r="G53" s="171">
        <v>0</v>
      </c>
      <c r="H53" s="109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zoomScaleNormal="100" workbookViewId="0">
      <pane xSplit="1" ySplit="4" topLeftCell="B5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ColWidth="9.140625" defaultRowHeight="12.75" x14ac:dyDescent="0.2"/>
  <cols>
    <col min="1" max="1" width="9.5703125" style="19" bestFit="1" customWidth="1"/>
    <col min="2" max="2" width="93.5703125" style="19" customWidth="1"/>
    <col min="3" max="3" width="13.28515625" style="19" bestFit="1" customWidth="1"/>
    <col min="4" max="4" width="12.7109375" style="19" customWidth="1"/>
    <col min="5" max="11" width="9.7109375" style="132" customWidth="1"/>
    <col min="12" max="16384" width="9.140625" style="132"/>
  </cols>
  <sheetData>
    <row r="1" spans="1:8" ht="15" x14ac:dyDescent="0.3">
      <c r="A1" s="20" t="s">
        <v>30</v>
      </c>
      <c r="B1" s="21" t="str">
        <f>Info!C2</f>
        <v>Terabank</v>
      </c>
      <c r="C1" s="21"/>
    </row>
    <row r="2" spans="1:8" ht="15" x14ac:dyDescent="0.3">
      <c r="A2" s="20" t="s">
        <v>31</v>
      </c>
      <c r="B2" s="22">
        <v>43555</v>
      </c>
      <c r="C2" s="23"/>
      <c r="D2" s="24"/>
      <c r="E2" s="173"/>
      <c r="F2" s="173"/>
      <c r="G2" s="173"/>
      <c r="H2" s="173"/>
    </row>
    <row r="3" spans="1:8" ht="15" x14ac:dyDescent="0.3">
      <c r="A3" s="20"/>
      <c r="B3" s="21"/>
      <c r="C3" s="23"/>
      <c r="D3" s="24"/>
      <c r="E3" s="173"/>
      <c r="F3" s="173"/>
      <c r="G3" s="173"/>
      <c r="H3" s="173"/>
    </row>
    <row r="4" spans="1:8" ht="15" customHeight="1" thickBot="1" x14ac:dyDescent="0.35">
      <c r="A4" s="174" t="s">
        <v>223</v>
      </c>
      <c r="B4" s="175" t="s">
        <v>224</v>
      </c>
      <c r="C4" s="174"/>
      <c r="D4" s="176" t="s">
        <v>67</v>
      </c>
    </row>
    <row r="5" spans="1:8" ht="15" customHeight="1" x14ac:dyDescent="0.2">
      <c r="A5" s="177" t="s">
        <v>34</v>
      </c>
      <c r="B5" s="178"/>
      <c r="C5" s="179">
        <v>43555</v>
      </c>
      <c r="D5" s="180">
        <v>43465</v>
      </c>
    </row>
    <row r="6" spans="1:8" ht="15" customHeight="1" x14ac:dyDescent="0.2">
      <c r="A6" s="181">
        <v>1</v>
      </c>
      <c r="B6" s="182" t="s">
        <v>225</v>
      </c>
      <c r="C6" s="183">
        <f>C7+C9+C10</f>
        <v>797652421.59752238</v>
      </c>
      <c r="D6" s="184">
        <f>D7+D9+D10</f>
        <v>782971070.20077074</v>
      </c>
    </row>
    <row r="7" spans="1:8" ht="15" customHeight="1" x14ac:dyDescent="0.2">
      <c r="A7" s="181">
        <v>1.1000000000000001</v>
      </c>
      <c r="B7" s="182" t="s">
        <v>226</v>
      </c>
      <c r="C7" s="185">
        <v>775998999.48519981</v>
      </c>
      <c r="D7" s="186">
        <v>761389484.40313816</v>
      </c>
    </row>
    <row r="8" spans="1:8" ht="14.25" x14ac:dyDescent="0.2">
      <c r="A8" s="181" t="s">
        <v>227</v>
      </c>
      <c r="B8" s="182" t="s">
        <v>228</v>
      </c>
      <c r="C8" s="187">
        <v>0</v>
      </c>
      <c r="D8" s="188">
        <v>0</v>
      </c>
    </row>
    <row r="9" spans="1:8" ht="15" customHeight="1" x14ac:dyDescent="0.2">
      <c r="A9" s="181">
        <v>1.2</v>
      </c>
      <c r="B9" s="189" t="s">
        <v>229</v>
      </c>
      <c r="C9" s="185">
        <v>21102761.672322497</v>
      </c>
      <c r="D9" s="186">
        <v>20750233.837632503</v>
      </c>
    </row>
    <row r="10" spans="1:8" ht="15" customHeight="1" x14ac:dyDescent="0.2">
      <c r="A10" s="181">
        <v>1.3</v>
      </c>
      <c r="B10" s="182" t="s">
        <v>28</v>
      </c>
      <c r="C10" s="187">
        <v>550660.44000000006</v>
      </c>
      <c r="D10" s="188">
        <v>831351.96</v>
      </c>
    </row>
    <row r="11" spans="1:8" ht="15" customHeight="1" x14ac:dyDescent="0.2">
      <c r="A11" s="181">
        <v>2</v>
      </c>
      <c r="B11" s="182" t="s">
        <v>230</v>
      </c>
      <c r="C11" s="185">
        <v>8189474.9299999382</v>
      </c>
      <c r="D11" s="186">
        <v>5743310.3000000874</v>
      </c>
    </row>
    <row r="12" spans="1:8" ht="15" customHeight="1" x14ac:dyDescent="0.2">
      <c r="A12" s="181">
        <v>3</v>
      </c>
      <c r="B12" s="182" t="s">
        <v>231</v>
      </c>
      <c r="C12" s="187">
        <v>83668962.21874997</v>
      </c>
      <c r="D12" s="188">
        <v>83668962.21874997</v>
      </c>
    </row>
    <row r="13" spans="1:8" ht="15" customHeight="1" thickBot="1" x14ac:dyDescent="0.25">
      <c r="A13" s="190">
        <v>4</v>
      </c>
      <c r="B13" s="191" t="s">
        <v>232</v>
      </c>
      <c r="C13" s="192">
        <f>C6+C11+C12</f>
        <v>889510858.74627233</v>
      </c>
      <c r="D13" s="193">
        <f>D6+D11+D12</f>
        <v>872383342.71952081</v>
      </c>
    </row>
    <row r="14" spans="1:8" ht="15" customHeight="1" x14ac:dyDescent="0.2">
      <c r="A14" s="194"/>
      <c r="B14" s="195"/>
      <c r="C14" s="196"/>
      <c r="D14" s="196"/>
    </row>
    <row r="15" spans="1:8" x14ac:dyDescent="0.2">
      <c r="B15" s="197"/>
      <c r="C15" s="198"/>
    </row>
    <row r="16" spans="1:8" x14ac:dyDescent="0.2">
      <c r="B16" s="197"/>
      <c r="C16" s="198"/>
    </row>
    <row r="17" spans="2:3" x14ac:dyDescent="0.2">
      <c r="B17" s="197"/>
      <c r="C17" s="198"/>
    </row>
    <row r="18" spans="2:3" x14ac:dyDescent="0.2">
      <c r="B18" s="197"/>
      <c r="C18" s="198"/>
    </row>
    <row r="19" spans="2:3" x14ac:dyDescent="0.2">
      <c r="B19" s="197"/>
    </row>
    <row r="20" spans="2:3" x14ac:dyDescent="0.2">
      <c r="B20" s="197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2"/>
  <sheetViews>
    <sheetView zoomScaleNormal="100" workbookViewId="0">
      <pane xSplit="1" ySplit="4" topLeftCell="B20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RowHeight="15" x14ac:dyDescent="0.25"/>
  <cols>
    <col min="1" max="1" width="9.5703125" style="19" bestFit="1" customWidth="1"/>
    <col min="2" max="2" width="89.28515625" style="19" customWidth="1"/>
    <col min="3" max="3" width="9.140625" style="19"/>
  </cols>
  <sheetData>
    <row r="1" spans="1:3" x14ac:dyDescent="0.25">
      <c r="A1" s="19" t="s">
        <v>30</v>
      </c>
      <c r="B1" s="21" t="str">
        <f>Info!C2</f>
        <v>Terabank</v>
      </c>
    </row>
    <row r="2" spans="1:3" x14ac:dyDescent="0.25">
      <c r="A2" s="19" t="s">
        <v>31</v>
      </c>
      <c r="B2" s="22">
        <v>43555</v>
      </c>
    </row>
    <row r="4" spans="1:3" ht="16.5" customHeight="1" thickBot="1" x14ac:dyDescent="0.35">
      <c r="A4" s="199" t="s">
        <v>233</v>
      </c>
      <c r="B4" s="200" t="s">
        <v>234</v>
      </c>
      <c r="C4" s="201"/>
    </row>
    <row r="5" spans="1:3" ht="15.75" x14ac:dyDescent="0.3">
      <c r="A5" s="202"/>
      <c r="B5" s="554" t="s">
        <v>235</v>
      </c>
      <c r="C5" s="555"/>
    </row>
    <row r="6" spans="1:3" x14ac:dyDescent="0.25">
      <c r="A6" s="203">
        <v>1</v>
      </c>
      <c r="B6" s="182" t="s">
        <v>236</v>
      </c>
      <c r="C6" s="205"/>
    </row>
    <row r="7" spans="1:3" x14ac:dyDescent="0.25">
      <c r="A7" s="203">
        <v>2</v>
      </c>
      <c r="B7" s="182" t="s">
        <v>237</v>
      </c>
      <c r="C7" s="205"/>
    </row>
    <row r="8" spans="1:3" x14ac:dyDescent="0.25">
      <c r="A8" s="203">
        <v>3</v>
      </c>
      <c r="B8" s="182" t="s">
        <v>238</v>
      </c>
      <c r="C8" s="205"/>
    </row>
    <row r="9" spans="1:3" x14ac:dyDescent="0.25">
      <c r="A9" s="203">
        <v>4</v>
      </c>
      <c r="B9" s="182" t="s">
        <v>239</v>
      </c>
      <c r="C9" s="205"/>
    </row>
    <row r="10" spans="1:3" x14ac:dyDescent="0.25">
      <c r="A10" s="203">
        <v>5</v>
      </c>
      <c r="B10" s="182" t="s">
        <v>240</v>
      </c>
      <c r="C10" s="205"/>
    </row>
    <row r="11" spans="1:3" x14ac:dyDescent="0.25">
      <c r="A11" s="203">
        <v>6</v>
      </c>
      <c r="B11" s="182" t="s">
        <v>241</v>
      </c>
      <c r="C11" s="205"/>
    </row>
    <row r="12" spans="1:3" x14ac:dyDescent="0.25">
      <c r="A12" s="203"/>
      <c r="B12" s="556"/>
      <c r="C12" s="557"/>
    </row>
    <row r="13" spans="1:3" ht="15.75" x14ac:dyDescent="0.3">
      <c r="A13" s="203"/>
      <c r="B13" s="558" t="s">
        <v>242</v>
      </c>
      <c r="C13" s="559"/>
    </row>
    <row r="14" spans="1:3" ht="15.75" x14ac:dyDescent="0.3">
      <c r="A14" s="203">
        <v>1</v>
      </c>
      <c r="B14" s="182" t="s">
        <v>243</v>
      </c>
      <c r="C14" s="207"/>
    </row>
    <row r="15" spans="1:3" ht="15.75" x14ac:dyDescent="0.3">
      <c r="A15" s="203">
        <v>2</v>
      </c>
      <c r="B15" s="182" t="s">
        <v>244</v>
      </c>
      <c r="C15" s="207"/>
    </row>
    <row r="16" spans="1:3" ht="15.75" x14ac:dyDescent="0.3">
      <c r="A16" s="203">
        <v>3</v>
      </c>
      <c r="B16" s="182" t="s">
        <v>245</v>
      </c>
      <c r="C16" s="207"/>
    </row>
    <row r="17" spans="1:3" ht="15.75" x14ac:dyDescent="0.3">
      <c r="A17" s="203">
        <v>4</v>
      </c>
      <c r="B17" s="182" t="s">
        <v>246</v>
      </c>
      <c r="C17" s="207"/>
    </row>
    <row r="18" spans="1:3" ht="15.75" x14ac:dyDescent="0.3">
      <c r="A18" s="203">
        <v>5</v>
      </c>
      <c r="B18" s="182" t="s">
        <v>247</v>
      </c>
      <c r="C18" s="207"/>
    </row>
    <row r="19" spans="1:3" ht="15.75" customHeight="1" x14ac:dyDescent="0.3">
      <c r="A19" s="203"/>
      <c r="B19" s="206"/>
      <c r="C19" s="208"/>
    </row>
    <row r="20" spans="1:3" ht="30" customHeight="1" x14ac:dyDescent="0.25">
      <c r="A20" s="203"/>
      <c r="B20" s="560" t="s">
        <v>248</v>
      </c>
      <c r="C20" s="561"/>
    </row>
    <row r="21" spans="1:3" x14ac:dyDescent="0.25">
      <c r="A21" s="203">
        <v>1</v>
      </c>
      <c r="B21" s="182" t="s">
        <v>4</v>
      </c>
      <c r="C21" s="209">
        <v>0.45</v>
      </c>
    </row>
    <row r="22" spans="1:3" x14ac:dyDescent="0.25">
      <c r="A22" s="203">
        <v>2</v>
      </c>
      <c r="B22" s="182" t="s">
        <v>249</v>
      </c>
      <c r="C22" s="209">
        <v>0.2</v>
      </c>
    </row>
    <row r="23" spans="1:3" x14ac:dyDescent="0.25">
      <c r="A23" s="203">
        <v>3</v>
      </c>
      <c r="B23" s="182" t="s">
        <v>250</v>
      </c>
      <c r="C23" s="209">
        <v>0.15</v>
      </c>
    </row>
    <row r="24" spans="1:3" x14ac:dyDescent="0.25">
      <c r="A24" s="203">
        <v>4</v>
      </c>
      <c r="B24" s="182" t="s">
        <v>251</v>
      </c>
      <c r="C24" s="209">
        <v>0.15</v>
      </c>
    </row>
    <row r="25" spans="1:3" x14ac:dyDescent="0.25">
      <c r="A25" s="203">
        <v>5</v>
      </c>
      <c r="B25" s="182" t="s">
        <v>252</v>
      </c>
      <c r="C25" s="209">
        <v>0.05</v>
      </c>
    </row>
    <row r="26" spans="1:3" ht="15.75" customHeight="1" x14ac:dyDescent="0.25">
      <c r="A26" s="203"/>
      <c r="B26" s="204"/>
      <c r="C26" s="205"/>
    </row>
    <row r="27" spans="1:3" ht="29.25" customHeight="1" x14ac:dyDescent="0.25">
      <c r="A27" s="203"/>
      <c r="B27" s="560" t="s">
        <v>253</v>
      </c>
      <c r="C27" s="561"/>
    </row>
    <row r="28" spans="1:3" x14ac:dyDescent="0.25">
      <c r="A28" s="203">
        <v>1</v>
      </c>
      <c r="B28" s="182" t="s">
        <v>4</v>
      </c>
      <c r="C28" s="209">
        <v>0.45</v>
      </c>
    </row>
    <row r="29" spans="1:3" x14ac:dyDescent="0.25">
      <c r="A29" s="210">
        <v>2</v>
      </c>
      <c r="B29" s="182" t="s">
        <v>249</v>
      </c>
      <c r="C29" s="211">
        <v>0.2</v>
      </c>
    </row>
    <row r="30" spans="1:3" x14ac:dyDescent="0.25">
      <c r="A30" s="210">
        <v>3</v>
      </c>
      <c r="B30" s="182" t="s">
        <v>250</v>
      </c>
      <c r="C30" s="211">
        <v>0.15</v>
      </c>
    </row>
    <row r="31" spans="1:3" x14ac:dyDescent="0.25">
      <c r="A31" s="210">
        <v>4</v>
      </c>
      <c r="B31" s="182" t="s">
        <v>251</v>
      </c>
      <c r="C31" s="211">
        <v>0.15</v>
      </c>
    </row>
    <row r="32" spans="1:3" ht="16.5" thickBot="1" x14ac:dyDescent="0.35">
      <c r="A32" s="212">
        <v>5</v>
      </c>
      <c r="B32" s="213"/>
      <c r="C32" s="214"/>
    </row>
  </sheetData>
  <mergeCells count="5">
    <mergeCell ref="B5:C5"/>
    <mergeCell ref="B12:C12"/>
    <mergeCell ref="B13:C13"/>
    <mergeCell ref="B20:C20"/>
    <mergeCell ref="B27:C27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zoomScale="90" zoomScaleNormal="90" workbookViewId="0">
      <pane xSplit="1" ySplit="5" topLeftCell="B6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RowHeight="15" x14ac:dyDescent="0.25"/>
  <cols>
    <col min="1" max="1" width="9.5703125" style="19" bestFit="1" customWidth="1"/>
    <col min="2" max="2" width="47.5703125" style="19" customWidth="1"/>
    <col min="3" max="3" width="28" style="19" customWidth="1"/>
    <col min="4" max="4" width="22.42578125" style="19" customWidth="1"/>
    <col min="5" max="5" width="18.85546875" style="19" customWidth="1"/>
    <col min="6" max="6" width="11.140625" bestFit="1" customWidth="1"/>
    <col min="7" max="7" width="16" bestFit="1" customWidth="1"/>
    <col min="11" max="11" width="12" bestFit="1" customWidth="1"/>
  </cols>
  <sheetData>
    <row r="1" spans="1:10" ht="15.75" x14ac:dyDescent="0.3">
      <c r="A1" s="20" t="s">
        <v>30</v>
      </c>
      <c r="B1" s="21" t="str">
        <f>Info!C2</f>
        <v>Terabank</v>
      </c>
    </row>
    <row r="2" spans="1:10" s="215" customFormat="1" ht="15.75" customHeight="1" x14ac:dyDescent="0.3">
      <c r="A2" s="215" t="s">
        <v>31</v>
      </c>
      <c r="B2" s="22">
        <v>43555</v>
      </c>
    </row>
    <row r="3" spans="1:10" s="215" customFormat="1" ht="15.75" customHeight="1" x14ac:dyDescent="0.3"/>
    <row r="4" spans="1:10" s="215" customFormat="1" ht="15.75" customHeight="1" thickBot="1" x14ac:dyDescent="0.35">
      <c r="A4" s="216" t="s">
        <v>254</v>
      </c>
      <c r="B4" s="217" t="s">
        <v>18</v>
      </c>
      <c r="C4" s="218"/>
      <c r="D4" s="218"/>
      <c r="E4" s="218"/>
    </row>
    <row r="5" spans="1:10" s="223" customFormat="1" ht="17.45" customHeight="1" x14ac:dyDescent="0.25">
      <c r="A5" s="219"/>
      <c r="B5" s="220"/>
      <c r="C5" s="221" t="s">
        <v>255</v>
      </c>
      <c r="D5" s="221" t="s">
        <v>256</v>
      </c>
      <c r="E5" s="222" t="s">
        <v>257</v>
      </c>
    </row>
    <row r="6" spans="1:10" s="225" customFormat="1" ht="14.45" customHeight="1" x14ac:dyDescent="0.25">
      <c r="A6" s="224"/>
      <c r="B6" s="562" t="s">
        <v>258</v>
      </c>
      <c r="C6" s="562" t="s">
        <v>259</v>
      </c>
      <c r="D6" s="564" t="s">
        <v>260</v>
      </c>
      <c r="E6" s="565"/>
      <c r="G6"/>
    </row>
    <row r="7" spans="1:10" s="225" customFormat="1" ht="99.6" customHeight="1" x14ac:dyDescent="0.25">
      <c r="A7" s="224"/>
      <c r="B7" s="563"/>
      <c r="C7" s="562"/>
      <c r="D7" s="226" t="s">
        <v>261</v>
      </c>
      <c r="E7" s="227" t="s">
        <v>262</v>
      </c>
      <c r="G7"/>
    </row>
    <row r="8" spans="1:10" x14ac:dyDescent="0.25">
      <c r="A8" s="224">
        <v>1</v>
      </c>
      <c r="B8" s="228" t="s">
        <v>74</v>
      </c>
      <c r="C8" s="229">
        <v>32566722.660000011</v>
      </c>
      <c r="D8" s="229">
        <v>0</v>
      </c>
      <c r="E8" s="230">
        <v>32566722.660000011</v>
      </c>
      <c r="J8" s="231"/>
    </row>
    <row r="9" spans="1:10" x14ac:dyDescent="0.25">
      <c r="A9" s="224">
        <v>2</v>
      </c>
      <c r="B9" s="228" t="s">
        <v>75</v>
      </c>
      <c r="C9" s="229">
        <v>129623955.20999999</v>
      </c>
      <c r="D9" s="229">
        <v>0</v>
      </c>
      <c r="E9" s="230">
        <v>129623955.20999999</v>
      </c>
      <c r="J9" s="231"/>
    </row>
    <row r="10" spans="1:10" x14ac:dyDescent="0.25">
      <c r="A10" s="224">
        <v>3</v>
      </c>
      <c r="B10" s="228" t="s">
        <v>76</v>
      </c>
      <c r="C10" s="229">
        <v>28138979.579999998</v>
      </c>
      <c r="D10" s="229">
        <v>0</v>
      </c>
      <c r="E10" s="230">
        <v>28138979.579999998</v>
      </c>
      <c r="J10" s="231"/>
    </row>
    <row r="11" spans="1:10" x14ac:dyDescent="0.25">
      <c r="A11" s="224">
        <v>4</v>
      </c>
      <c r="B11" s="228" t="s">
        <v>77</v>
      </c>
      <c r="C11" s="229">
        <v>0</v>
      </c>
      <c r="D11" s="229">
        <v>0</v>
      </c>
      <c r="E11" s="230">
        <v>0</v>
      </c>
      <c r="J11" s="231"/>
    </row>
    <row r="12" spans="1:10" x14ac:dyDescent="0.25">
      <c r="A12" s="224">
        <v>5</v>
      </c>
      <c r="B12" s="228" t="s">
        <v>78</v>
      </c>
      <c r="C12" s="229">
        <v>50060374.970000006</v>
      </c>
      <c r="D12" s="229">
        <v>0</v>
      </c>
      <c r="E12" s="230">
        <v>50060374.970000006</v>
      </c>
      <c r="J12" s="231"/>
    </row>
    <row r="13" spans="1:10" x14ac:dyDescent="0.25">
      <c r="A13" s="224">
        <v>6.1</v>
      </c>
      <c r="B13" s="232" t="s">
        <v>79</v>
      </c>
      <c r="C13" s="233">
        <v>702048216.78000021</v>
      </c>
      <c r="D13" s="229">
        <v>0</v>
      </c>
      <c r="E13" s="230">
        <v>702048216.78000021</v>
      </c>
      <c r="F13" s="234"/>
      <c r="G13" s="235"/>
      <c r="J13" s="231"/>
    </row>
    <row r="14" spans="1:10" x14ac:dyDescent="0.25">
      <c r="A14" s="224">
        <v>6.2</v>
      </c>
      <c r="B14" s="236" t="s">
        <v>80</v>
      </c>
      <c r="C14" s="233">
        <v>-38386040.959999889</v>
      </c>
      <c r="D14" s="229">
        <v>0</v>
      </c>
      <c r="E14" s="230">
        <v>-38386040.959999889</v>
      </c>
      <c r="G14" s="235"/>
      <c r="J14" s="231"/>
    </row>
    <row r="15" spans="1:10" x14ac:dyDescent="0.25">
      <c r="A15" s="224">
        <v>6</v>
      </c>
      <c r="B15" s="228" t="s">
        <v>81</v>
      </c>
      <c r="C15" s="229">
        <v>663662175.82000017</v>
      </c>
      <c r="D15" s="229">
        <v>0</v>
      </c>
      <c r="E15" s="230">
        <v>663662175.82000017</v>
      </c>
      <c r="G15" s="235"/>
      <c r="J15" s="231"/>
    </row>
    <row r="16" spans="1:10" x14ac:dyDescent="0.25">
      <c r="A16" s="224">
        <v>7</v>
      </c>
      <c r="B16" s="228" t="s">
        <v>82</v>
      </c>
      <c r="C16" s="229">
        <v>6074953.819999991</v>
      </c>
      <c r="D16" s="229">
        <v>0</v>
      </c>
      <c r="E16" s="230">
        <v>6074953.819999991</v>
      </c>
      <c r="G16" s="235"/>
      <c r="J16" s="231"/>
    </row>
    <row r="17" spans="1:11" x14ac:dyDescent="0.25">
      <c r="A17" s="224">
        <v>8</v>
      </c>
      <c r="B17" s="228" t="s">
        <v>83</v>
      </c>
      <c r="C17" s="229">
        <v>884778.9100000005</v>
      </c>
      <c r="D17" s="229">
        <v>0</v>
      </c>
      <c r="E17" s="230">
        <v>884778.9100000005</v>
      </c>
      <c r="F17" s="237"/>
      <c r="G17" s="235"/>
      <c r="J17" s="231"/>
      <c r="K17" s="238"/>
    </row>
    <row r="18" spans="1:11" x14ac:dyDescent="0.25">
      <c r="A18" s="224">
        <v>9</v>
      </c>
      <c r="B18" s="228" t="s">
        <v>84</v>
      </c>
      <c r="C18" s="229">
        <v>0</v>
      </c>
      <c r="D18" s="229">
        <v>0</v>
      </c>
      <c r="E18" s="230">
        <v>0</v>
      </c>
      <c r="G18" s="235"/>
      <c r="J18" s="231"/>
    </row>
    <row r="19" spans="1:11" x14ac:dyDescent="0.25">
      <c r="A19" s="224">
        <v>10</v>
      </c>
      <c r="B19" s="228" t="s">
        <v>85</v>
      </c>
      <c r="C19" s="229">
        <v>48403883.669999979</v>
      </c>
      <c r="D19" s="229">
        <v>22958343</v>
      </c>
      <c r="E19" s="230">
        <v>25445540.669999979</v>
      </c>
      <c r="G19" s="235"/>
      <c r="J19" s="231"/>
    </row>
    <row r="20" spans="1:11" x14ac:dyDescent="0.25">
      <c r="A20" s="224">
        <v>11</v>
      </c>
      <c r="B20" s="228" t="s">
        <v>86</v>
      </c>
      <c r="C20" s="229">
        <v>5265488.4849999994</v>
      </c>
      <c r="D20" s="229">
        <v>0</v>
      </c>
      <c r="E20" s="230">
        <v>5265488.4849999994</v>
      </c>
      <c r="G20" s="235"/>
      <c r="J20" s="231"/>
    </row>
    <row r="21" spans="1:11" ht="26.25" thickBot="1" x14ac:dyDescent="0.3">
      <c r="A21" s="239"/>
      <c r="B21" s="240" t="s">
        <v>263</v>
      </c>
      <c r="C21" s="241">
        <f>SUM(C8:C12, C15:C20)</f>
        <v>964681313.125</v>
      </c>
      <c r="D21" s="241">
        <f>SUM(D8:D12, D15:D20)</f>
        <v>22958343</v>
      </c>
      <c r="E21" s="242">
        <f>SUM(E8:E12, E15:E20)</f>
        <v>941722970.125</v>
      </c>
      <c r="G21" s="235"/>
    </row>
    <row r="22" spans="1:11" x14ac:dyDescent="0.25">
      <c r="A22"/>
      <c r="C22"/>
      <c r="D22"/>
      <c r="E22" s="238"/>
      <c r="G22" s="235"/>
    </row>
    <row r="23" spans="1:11" x14ac:dyDescent="0.25">
      <c r="A23"/>
      <c r="B23" s="243"/>
      <c r="C23" s="244"/>
      <c r="D23"/>
      <c r="E23" s="234"/>
      <c r="G23" s="235"/>
    </row>
    <row r="24" spans="1:11" x14ac:dyDescent="0.25">
      <c r="F24" s="19"/>
      <c r="G24" s="19"/>
      <c r="H24" s="19"/>
      <c r="I24" s="19"/>
    </row>
    <row r="25" spans="1:11" s="19" customFormat="1" x14ac:dyDescent="0.25">
      <c r="B25" s="245"/>
      <c r="E25" s="246"/>
      <c r="F25"/>
      <c r="G25"/>
    </row>
    <row r="26" spans="1:11" s="19" customFormat="1" x14ac:dyDescent="0.25">
      <c r="B26" s="247"/>
      <c r="D26" s="248"/>
      <c r="F26"/>
      <c r="G26"/>
    </row>
    <row r="27" spans="1:11" s="19" customFormat="1" x14ac:dyDescent="0.25">
      <c r="B27" s="245"/>
      <c r="D27" s="248"/>
      <c r="F27"/>
      <c r="G27"/>
    </row>
    <row r="28" spans="1:11" s="19" customFormat="1" x14ac:dyDescent="0.25">
      <c r="B28" s="245"/>
      <c r="F28"/>
      <c r="G28"/>
    </row>
    <row r="29" spans="1:11" s="19" customFormat="1" x14ac:dyDescent="0.25">
      <c r="B29" s="245"/>
      <c r="F29"/>
      <c r="G29"/>
    </row>
    <row r="30" spans="1:11" s="19" customFormat="1" x14ac:dyDescent="0.25">
      <c r="B30" s="245"/>
      <c r="F30"/>
      <c r="G30"/>
    </row>
    <row r="31" spans="1:11" s="19" customFormat="1" x14ac:dyDescent="0.25">
      <c r="B31" s="245"/>
      <c r="F31"/>
      <c r="G31"/>
    </row>
    <row r="32" spans="1:11" s="19" customFormat="1" x14ac:dyDescent="0.25">
      <c r="B32" s="247"/>
      <c r="F32"/>
      <c r="G32"/>
    </row>
    <row r="33" spans="2:7" s="19" customFormat="1" x14ac:dyDescent="0.25">
      <c r="B33" s="247"/>
      <c r="F33"/>
      <c r="G33"/>
    </row>
    <row r="34" spans="2:7" s="19" customFormat="1" x14ac:dyDescent="0.25">
      <c r="B34" s="247"/>
      <c r="F34"/>
      <c r="G34"/>
    </row>
    <row r="35" spans="2:7" s="19" customFormat="1" x14ac:dyDescent="0.25">
      <c r="B35" s="247"/>
      <c r="F35"/>
      <c r="G35"/>
    </row>
    <row r="36" spans="2:7" s="19" customFormat="1" x14ac:dyDescent="0.25">
      <c r="B36" s="247"/>
      <c r="F36"/>
      <c r="G36"/>
    </row>
    <row r="37" spans="2:7" s="19" customFormat="1" x14ac:dyDescent="0.25">
      <c r="B37" s="247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zoomScaleNormal="100" workbookViewId="0">
      <pane xSplit="1" ySplit="4" topLeftCell="B5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RowHeight="15" outlineLevelRow="1" x14ac:dyDescent="0.25"/>
  <cols>
    <col min="1" max="1" width="9.5703125" style="19" bestFit="1" customWidth="1"/>
    <col min="2" max="2" width="114.28515625" style="19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 x14ac:dyDescent="0.3">
      <c r="A1" s="20" t="s">
        <v>30</v>
      </c>
      <c r="B1" s="21" t="str">
        <f>Info!C2</f>
        <v>Terabank</v>
      </c>
    </row>
    <row r="2" spans="1:6" s="215" customFormat="1" ht="15.75" customHeight="1" x14ac:dyDescent="0.3">
      <c r="A2" s="215" t="s">
        <v>31</v>
      </c>
      <c r="B2" s="22">
        <v>43555</v>
      </c>
      <c r="C2"/>
      <c r="D2"/>
      <c r="E2"/>
      <c r="F2"/>
    </row>
    <row r="3" spans="1:6" s="215" customFormat="1" ht="15.75" customHeight="1" x14ac:dyDescent="0.3">
      <c r="C3"/>
      <c r="D3"/>
      <c r="E3"/>
      <c r="F3"/>
    </row>
    <row r="4" spans="1:6" s="215" customFormat="1" ht="16.5" thickBot="1" x14ac:dyDescent="0.35">
      <c r="A4" s="249" t="s">
        <v>264</v>
      </c>
      <c r="B4" s="250" t="s">
        <v>265</v>
      </c>
      <c r="C4" s="251" t="s">
        <v>67</v>
      </c>
      <c r="D4"/>
      <c r="E4"/>
      <c r="F4"/>
    </row>
    <row r="5" spans="1:6" x14ac:dyDescent="0.25">
      <c r="A5" s="252">
        <v>1</v>
      </c>
      <c r="B5" s="253" t="s">
        <v>266</v>
      </c>
      <c r="C5" s="254">
        <f>'7. LI1'!E21</f>
        <v>941722970.125</v>
      </c>
    </row>
    <row r="6" spans="1:6" s="14" customFormat="1" x14ac:dyDescent="0.25">
      <c r="A6" s="255">
        <v>2.1</v>
      </c>
      <c r="B6" s="256" t="s">
        <v>267</v>
      </c>
      <c r="C6" s="257">
        <v>62841404.959999986</v>
      </c>
      <c r="D6" s="258"/>
    </row>
    <row r="7" spans="1:6" s="263" customFormat="1" outlineLevel="1" x14ac:dyDescent="0.25">
      <c r="A7" s="259">
        <v>2.2000000000000002</v>
      </c>
      <c r="B7" s="260" t="s">
        <v>268</v>
      </c>
      <c r="C7" s="261">
        <v>27533022</v>
      </c>
      <c r="D7" s="262"/>
    </row>
    <row r="8" spans="1:6" s="263" customFormat="1" ht="26.25" x14ac:dyDescent="0.25">
      <c r="A8" s="259">
        <v>3</v>
      </c>
      <c r="B8" s="264" t="s">
        <v>269</v>
      </c>
      <c r="C8" s="265">
        <f>SUM(C5:C7)</f>
        <v>1032097397.085</v>
      </c>
      <c r="D8" s="262"/>
    </row>
    <row r="9" spans="1:6" s="14" customFormat="1" x14ac:dyDescent="0.25">
      <c r="A9" s="255">
        <v>4</v>
      </c>
      <c r="B9" s="266" t="s">
        <v>270</v>
      </c>
      <c r="C9" s="267">
        <v>12076582.320000015</v>
      </c>
      <c r="D9" s="258"/>
    </row>
    <row r="10" spans="1:6" s="263" customFormat="1" outlineLevel="1" x14ac:dyDescent="0.25">
      <c r="A10" s="259">
        <v>5.0999999999999996</v>
      </c>
      <c r="B10" s="260" t="s">
        <v>271</v>
      </c>
      <c r="C10" s="261">
        <v>-29001983.621999994</v>
      </c>
    </row>
    <row r="11" spans="1:6" s="263" customFormat="1" outlineLevel="1" x14ac:dyDescent="0.25">
      <c r="A11" s="259">
        <v>5.2</v>
      </c>
      <c r="B11" s="260" t="s">
        <v>272</v>
      </c>
      <c r="C11" s="261">
        <v>-26982361.559999999</v>
      </c>
    </row>
    <row r="12" spans="1:6" s="263" customFormat="1" x14ac:dyDescent="0.25">
      <c r="A12" s="259">
        <v>6</v>
      </c>
      <c r="B12" s="268" t="s">
        <v>273</v>
      </c>
      <c r="C12" s="261">
        <v>0</v>
      </c>
    </row>
    <row r="13" spans="1:6" s="263" customFormat="1" ht="15.75" thickBot="1" x14ac:dyDescent="0.3">
      <c r="A13" s="269">
        <v>7</v>
      </c>
      <c r="B13" s="270" t="s">
        <v>274</v>
      </c>
      <c r="C13" s="271">
        <f>SUM(C8:C12)</f>
        <v>988189634.22300017</v>
      </c>
      <c r="D13" s="262"/>
    </row>
    <row r="14" spans="1:6" x14ac:dyDescent="0.25">
      <c r="C14" s="272"/>
      <c r="D14" s="234"/>
      <c r="E14" s="234"/>
    </row>
    <row r="15" spans="1:6" x14ac:dyDescent="0.25">
      <c r="D15" s="238"/>
    </row>
    <row r="16" spans="1:6" x14ac:dyDescent="0.25">
      <c r="C16" s="234"/>
      <c r="D16" s="238"/>
    </row>
    <row r="17" spans="2:9" s="19" customFormat="1" x14ac:dyDescent="0.25">
      <c r="B17" s="273"/>
      <c r="C17"/>
      <c r="D17"/>
      <c r="E17"/>
      <c r="F17"/>
      <c r="G17"/>
      <c r="H17"/>
      <c r="I17"/>
    </row>
    <row r="18" spans="2:9" s="19" customFormat="1" x14ac:dyDescent="0.25">
      <c r="B18" s="273"/>
      <c r="C18"/>
      <c r="D18"/>
      <c r="E18"/>
      <c r="F18"/>
      <c r="G18"/>
      <c r="H18"/>
      <c r="I18"/>
    </row>
    <row r="19" spans="2:9" s="19" customFormat="1" x14ac:dyDescent="0.25">
      <c r="B19" s="247"/>
      <c r="C19" s="238"/>
      <c r="D19" s="234"/>
      <c r="E19"/>
      <c r="F19"/>
      <c r="G19"/>
      <c r="H19"/>
      <c r="I19"/>
    </row>
    <row r="20" spans="2:9" s="19" customFormat="1" x14ac:dyDescent="0.25">
      <c r="B20" s="245"/>
      <c r="C20"/>
      <c r="D20"/>
      <c r="E20"/>
      <c r="F20"/>
      <c r="G20"/>
      <c r="H20"/>
      <c r="I20"/>
    </row>
    <row r="21" spans="2:9" s="19" customFormat="1" x14ac:dyDescent="0.25">
      <c r="B21" s="247"/>
      <c r="C21" s="235"/>
      <c r="D21"/>
      <c r="E21"/>
      <c r="F21"/>
      <c r="G21"/>
      <c r="H21"/>
      <c r="I21"/>
    </row>
    <row r="22" spans="2:9" s="19" customFormat="1" x14ac:dyDescent="0.25">
      <c r="B22" s="245"/>
      <c r="C22" s="235"/>
      <c r="D22"/>
      <c r="E22"/>
      <c r="F22"/>
      <c r="G22"/>
      <c r="H22"/>
      <c r="I22"/>
    </row>
    <row r="23" spans="2:9" s="19" customFormat="1" x14ac:dyDescent="0.25">
      <c r="B23" s="245"/>
      <c r="C23"/>
      <c r="D23"/>
      <c r="E23"/>
      <c r="F23"/>
      <c r="G23"/>
      <c r="H23"/>
      <c r="I23"/>
    </row>
    <row r="24" spans="2:9" s="19" customFormat="1" x14ac:dyDescent="0.25">
      <c r="B24" s="245"/>
      <c r="C24"/>
      <c r="D24"/>
      <c r="E24"/>
      <c r="F24"/>
      <c r="G24"/>
      <c r="H24"/>
      <c r="I24"/>
    </row>
    <row r="25" spans="2:9" s="19" customFormat="1" x14ac:dyDescent="0.25">
      <c r="B25" s="245"/>
      <c r="C25"/>
      <c r="D25"/>
      <c r="E25"/>
      <c r="F25"/>
      <c r="G25"/>
      <c r="H25"/>
      <c r="I25"/>
    </row>
    <row r="26" spans="2:9" s="19" customFormat="1" x14ac:dyDescent="0.25">
      <c r="B26" s="245"/>
      <c r="C26"/>
      <c r="D26"/>
      <c r="E26"/>
      <c r="F26"/>
      <c r="G26"/>
      <c r="H26"/>
      <c r="I26"/>
    </row>
    <row r="27" spans="2:9" s="19" customFormat="1" x14ac:dyDescent="0.25">
      <c r="B27" s="247"/>
      <c r="C27"/>
      <c r="D27"/>
      <c r="E27"/>
      <c r="F27"/>
      <c r="G27"/>
      <c r="H27"/>
      <c r="I27"/>
    </row>
    <row r="28" spans="2:9" s="19" customFormat="1" x14ac:dyDescent="0.25">
      <c r="B28" s="247"/>
      <c r="C28"/>
      <c r="D28"/>
      <c r="E28"/>
      <c r="F28"/>
      <c r="G28"/>
      <c r="H28"/>
      <c r="I28"/>
    </row>
    <row r="29" spans="2:9" s="19" customFormat="1" x14ac:dyDescent="0.25">
      <c r="B29" s="247"/>
      <c r="C29"/>
      <c r="D29"/>
      <c r="E29"/>
      <c r="F29"/>
      <c r="G29"/>
      <c r="H29"/>
      <c r="I29"/>
    </row>
    <row r="30" spans="2:9" s="19" customFormat="1" x14ac:dyDescent="0.25">
      <c r="B30" s="247"/>
      <c r="C30"/>
      <c r="D30"/>
      <c r="E30"/>
      <c r="F30"/>
      <c r="G30"/>
      <c r="H30"/>
      <c r="I30"/>
    </row>
    <row r="31" spans="2:9" s="19" customFormat="1" x14ac:dyDescent="0.25">
      <c r="B31" s="247"/>
      <c r="C31"/>
      <c r="D31"/>
      <c r="E31"/>
      <c r="F31"/>
      <c r="G31"/>
      <c r="H31"/>
      <c r="I31"/>
    </row>
    <row r="32" spans="2:9" s="19" customFormat="1" x14ac:dyDescent="0.25">
      <c r="B32" s="247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sWuZ/w1qW4VDDlCdMRMsUWRjel7Rycs4J2mK6WAbWBc=</DigestValue>
    </Reference>
    <Reference Type="http://www.w3.org/2000/09/xmldsig#Object" URI="#idOfficeObject">
      <DigestMethod Algorithm="http://www.w3.org/2001/04/xmlenc#sha256"/>
      <DigestValue>yo6l1+EMQD7OZURcImJJZpzMNqeQC6Q7uyxh0vJFhpU=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EbtdlwOlyMI3SWbK84WS4aY+l1VwTLLSiP+XSdmaU+U=</DigestValue>
    </Reference>
  </SignedInfo>
  <SignatureValue>ONSMjXdYDLtb5qU0Ni/yLKrJHOpRFEdJ0ETvmChQDebgGvGTY/QmYM8ulwS6VgLwBsyuiqIZknKu
b/5TZriUbSkYEexbHHZ1801U2x+cCFd2jbNh4cQws/onSow3cZ8VtNYYr22NW2szi5yw6nrp9whz
dH5evAo+QdRUjMpcupRWSPQ834Kr3cciog8ZF2rvyYHGWpatrt9d/Vcv/rtZNsa/Ej5AP3WE/Hfy
pwstIseh0XnMTETbF4amm1LsM3nVNk+ncbEgr5HmcGrQtL3SOzKxfuv2aMN++5M26aDZQDMcx1TF
lXZWwpJZkHtvt4+PtzEB5wVJo1VXfRXvG3jtVQ==</SignatureValue>
  <KeyInfo>
    <X509Data>
      <X509Certificate>MIIGOjCCBSKgAwIBAgIKeiEa6gACAADZFzANBgkqhkiG9w0BAQsFADBKMRIwEAYKCZImiZPyLGQBGRYCZ2UxEzARBgoJkiaJk/IsZAEZFgNuYmcxHzAdBgNVBAMTFk5CRyBDbGFzcyAyIElOVCBTdWIgQ0EwHhcNMTgxMTAxMDgyNTU1WhcNMjAxMDMxMDgyNTU1WjA4MRUwEwYDVQQKEwxKU0MgVGVyYWJhbmsxHzAdBgNVBAMTFkJLUyAtIE5hdGlhIEJlbmFzaHZpbGkwggEiMA0GCSqGSIb3DQEBAQUAA4IBDwAwggEKAoIBAQDixF5Z+Wyx3zYps6oZXXFu6e/b75YnKibLktXlBIFOahMNNfX+tHAaVyc0+JKP42mjmEt+hcR+Tn1xy5wO+1QF/IS36tJVT4Jhbx+OM0QZlW/U58eTborgo2/sV2q9OUuf9oBzdTvPlXvV+cuvAy9ZZAynvtRlZocyiESTwXxy6/8HzwF3x/5o9nwsl8bqyhbt7PFIu+zLdMy+OJIL4CM9+TiQSqOhFj/4lQ/suqRixifjduGLSuLhRAL94ApsXZz59MR7RRXY4fEZi63hjPeBo3Cr+Jeew78KYqDMXs7eVDTN7nm+gL+P1dwJ2cV4v1rIuoK2wY4YEpwMTChdteg/AgMBAAGjggMyMIIDLjA8BgkrBgEEAYI3FQcELzAtBiUrBgEEAYI3FQjmsmCDjfVEhoGZCYO4oUqDvoRxBIPEkTOEg4hdAgFkAgEjMB0GA1UdJQQWMBQGCCsGAQUFBwMCBggrBgEFBQcDBDALBgNVHQ8EBAMCB4AwJwYJKwYBBAGCNxUKBBowGDAKBggrBgEFBQcDAjAKBggrBgEFBQcDBDAdBgNVHQ4EFgQUNu9ni8m2sKwj6T0hvB07L7owNd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Mf9yJIdfn6Shy6NqDfIvJC/4saMe0Qo4OZsf8kyMrPtLz4kDQXq67Bld/R37Tqy3DjQLOF3uIFimoxgdbvnfxTAjGVcChWEXUMHMS5xUu0egzsRM1YRYFj+bh2n5X455kaYYTKkCOkgcChwtbthHYQTQhR9gRpUXEanJnwfztdY03d1F6KQwhmDtuwRx1xQ2af0rmtbHEfvujcYh9pWQVR/2wsWmJPF3yvMPpHquwH2gxddvODmLw9hKBr3YWkqAphc8t/ck2pfquIb9qmIvxjHx1P5Zcfbm1aCQ3wGpZiYkLFaSJEAfJoCCCo21K0RxT243WDoFP69laozp5eP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u4N2LQnFS0/2Aw+Oyou0ppAy2CcOD+o7UpG0Mraem5E=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De0H5MtybmZdaF9auN8SpHWFnMtQbfbWjYhbJJ/T3bE=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pFDAuwHxZ/bBTJrtfTzsJf2zEBnaELsAU8MRnm4JKoQ=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sharedStrings.xml?ContentType=application/vnd.openxmlformats-officedocument.spreadsheetml.sharedStrings+xml">
        <DigestMethod Algorithm="http://www.w3.org/2001/04/xmlenc#sha256"/>
        <DigestValue>2zw+G2v7DGH5vGyJ9kPgjtWPeBj5Zm2KoScksBTkQDQ=</DigestValue>
      </Reference>
      <Reference URI="/xl/styles.xml?ContentType=application/vnd.openxmlformats-officedocument.spreadsheetml.styles+xml">
        <DigestMethod Algorithm="http://www.w3.org/2001/04/xmlenc#sha256"/>
        <DigestValue>bERdFMMYGh3lWklfMV+jIe85z6I9urAtKaXIvZEzfg8=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JX6aB2iGR8qaKopNo6Nm2I1YRRrobineiamGCrcXWMQ=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pIbN+ptEkWUVBi0sVINXiF8RRgPbZDzjnmP18fbAOaQ=</DigestValue>
      </Reference>
      <Reference URI="/xl/worksheets/sheet10.xml?ContentType=application/vnd.openxmlformats-officedocument.spreadsheetml.worksheet+xml">
        <DigestMethod Algorithm="http://www.w3.org/2001/04/xmlenc#sha256"/>
        <DigestValue>LCTBR5RMfdsG1rNUb8NNASdKiZWRLy8I/LQHgPKx0f4=</DigestValue>
      </Reference>
      <Reference URI="/xl/worksheets/sheet11.xml?ContentType=application/vnd.openxmlformats-officedocument.spreadsheetml.worksheet+xml">
        <DigestMethod Algorithm="http://www.w3.org/2001/04/xmlenc#sha256"/>
        <DigestValue>Vtjh10JHgggmq9qi3NvOLuABUcw6IolmsZV8cm0Rdwk=</DigestValue>
      </Reference>
      <Reference URI="/xl/worksheets/sheet12.xml?ContentType=application/vnd.openxmlformats-officedocument.spreadsheetml.worksheet+xml">
        <DigestMethod Algorithm="http://www.w3.org/2001/04/xmlenc#sha256"/>
        <DigestValue>5x/ziupVJyHqaB5PRJQF9VphalTPouUTcXxJ1fkJAY8=</DigestValue>
      </Reference>
      <Reference URI="/xl/worksheets/sheet13.xml?ContentType=application/vnd.openxmlformats-officedocument.spreadsheetml.worksheet+xml">
        <DigestMethod Algorithm="http://www.w3.org/2001/04/xmlenc#sha256"/>
        <DigestValue>AwHaC+AIvbON+6wzZhYp+lpjuMKzS9aMh3KXdPQSNxI=</DigestValue>
      </Reference>
      <Reference URI="/xl/worksheets/sheet14.xml?ContentType=application/vnd.openxmlformats-officedocument.spreadsheetml.worksheet+xml">
        <DigestMethod Algorithm="http://www.w3.org/2001/04/xmlenc#sha256"/>
        <DigestValue>APgsm6eecgVZbVVWh2GJ2DUmr3AHMyhNwhuuxgLVgJs=</DigestValue>
      </Reference>
      <Reference URI="/xl/worksheets/sheet15.xml?ContentType=application/vnd.openxmlformats-officedocument.spreadsheetml.worksheet+xml">
        <DigestMethod Algorithm="http://www.w3.org/2001/04/xmlenc#sha256"/>
        <DigestValue>gRHN3a6hCDCx5huQUNOlXXk9oHiPM1fIp2QYr6Dnl7Q=</DigestValue>
      </Reference>
      <Reference URI="/xl/worksheets/sheet16.xml?ContentType=application/vnd.openxmlformats-officedocument.spreadsheetml.worksheet+xml">
        <DigestMethod Algorithm="http://www.w3.org/2001/04/xmlenc#sha256"/>
        <DigestValue>otE4GZkwGxvsBk8bIqzqR5lcBQKqCsPLl2DAKhDNVow=</DigestValue>
      </Reference>
      <Reference URI="/xl/worksheets/sheet17.xml?ContentType=application/vnd.openxmlformats-officedocument.spreadsheetml.worksheet+xml">
        <DigestMethod Algorithm="http://www.w3.org/2001/04/xmlenc#sha256"/>
        <DigestValue>7KekhkFpi0i3f8YZdqwx1ltpG9S149pjfH+JUpBaVQ4=</DigestValue>
      </Reference>
      <Reference URI="/xl/worksheets/sheet18.xml?ContentType=application/vnd.openxmlformats-officedocument.spreadsheetml.worksheet+xml">
        <DigestMethod Algorithm="http://www.w3.org/2001/04/xmlenc#sha256"/>
        <DigestValue>2iD2nxSCxoe42ElhSDoSINWU8vZd4u7YJrkuAHWydHE=</DigestValue>
      </Reference>
      <Reference URI="/xl/worksheets/sheet2.xml?ContentType=application/vnd.openxmlformats-officedocument.spreadsheetml.worksheet+xml">
        <DigestMethod Algorithm="http://www.w3.org/2001/04/xmlenc#sha256"/>
        <DigestValue>Ec2W7sCeH3oUy5eoIXnOr/rP8m8CQpTa4FFGvGbw3Ys=</DigestValue>
      </Reference>
      <Reference URI="/xl/worksheets/sheet3.xml?ContentType=application/vnd.openxmlformats-officedocument.spreadsheetml.worksheet+xml">
        <DigestMethod Algorithm="http://www.w3.org/2001/04/xmlenc#sha256"/>
        <DigestValue>drLrZM9iwzEmDql05r14Iyh7Kj58snOQ71z9zQeqoJU=</DigestValue>
      </Reference>
      <Reference URI="/xl/worksheets/sheet4.xml?ContentType=application/vnd.openxmlformats-officedocument.spreadsheetml.worksheet+xml">
        <DigestMethod Algorithm="http://www.w3.org/2001/04/xmlenc#sha256"/>
        <DigestValue>xdxQPhXvZTMb2nP9E4SpPW5Cn7Xet/bfaZ9ZNmbBP9E=</DigestValue>
      </Reference>
      <Reference URI="/xl/worksheets/sheet5.xml?ContentType=application/vnd.openxmlformats-officedocument.spreadsheetml.worksheet+xml">
        <DigestMethod Algorithm="http://www.w3.org/2001/04/xmlenc#sha256"/>
        <DigestValue>RaHk3nznUvgCBOUGm6aaBjwnAS8B6kb5p9jG4Wfx7K8=</DigestValue>
      </Reference>
      <Reference URI="/xl/worksheets/sheet6.xml?ContentType=application/vnd.openxmlformats-officedocument.spreadsheetml.worksheet+xml">
        <DigestMethod Algorithm="http://www.w3.org/2001/04/xmlenc#sha256"/>
        <DigestValue>/21jxbuhRzqe/qjTEypQ6CS7fL3rnt7FHmGCiYXTngU=</DigestValue>
      </Reference>
      <Reference URI="/xl/worksheets/sheet7.xml?ContentType=application/vnd.openxmlformats-officedocument.spreadsheetml.worksheet+xml">
        <DigestMethod Algorithm="http://www.w3.org/2001/04/xmlenc#sha256"/>
        <DigestValue>t0yxRyqhf4X02oRH2Nw8hKH54uoCLwO/vjFqeL+MksA=</DigestValue>
      </Reference>
      <Reference URI="/xl/worksheets/sheet8.xml?ContentType=application/vnd.openxmlformats-officedocument.spreadsheetml.worksheet+xml">
        <DigestMethod Algorithm="http://www.w3.org/2001/04/xmlenc#sha256"/>
        <DigestValue>GH9KdtH4ZUzhUtleh4CaAKIaN71egulaMtBOmEChT2w=</DigestValue>
      </Reference>
      <Reference URI="/xl/worksheets/sheet9.xml?ContentType=application/vnd.openxmlformats-officedocument.spreadsheetml.worksheet+xml">
        <DigestMethod Algorithm="http://www.w3.org/2001/04/xmlenc#sha256"/>
        <DigestValue>66Ysda2ITb01NUxDre4aHVsQasdaSilP3GTvqvtwY3c=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2019-04-30T11:45:42Z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2019-04-30T11:45:42Z</xd:SigningTime>
          <xd:SigningCertificate>
            <xd:Cert>
              <xd:CertDigest>
                <DigestMethod Algorithm="http://www.w3.org/2001/04/xmlenc#sha256"/>
                <DigestValue>80AFyi1aNvwtlX3l3g+8o+sr+jSPySVr9CY15heSUc0=</DigestValue>
              </xd:CertDigest>
              <xd:IssuerSerial>
                <X509IssuerName>CN=NBG Class 2 INT Sub CA, DC=nbg, DC=ge</X509IssuerName>
                <X509SerialNumber>576739392827127257684247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NlhQ71E/gEykyJBJIw4kpQFGDulPNaxW2vgVwDHa50g=</DigestValue>
    </Reference>
    <Reference Type="http://www.w3.org/2000/09/xmldsig#Object" URI="#idOfficeObject">
      <DigestMethod Algorithm="http://www.w3.org/2001/04/xmlenc#sha256"/>
      <DigestValue>yo6l1+EMQD7OZURcImJJZpzMNqeQC6Q7uyxh0vJFhpU=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YQqzrQbbp7IdDFYDN9R+Vkks1+bUO9/SpemY0y+K5Gg=</DigestValue>
    </Reference>
  </SignedInfo>
  <SignatureValue>TjcHpDvAvC/AKJDYWy8SYIro/FT5xAUOO4MUJUTqG2SqCngucgBAvtKYCcEFWqdMR0etN1dDnvXz
jJ0ME4ykxh7YK6QqfVmy6thVTssqDTDFm10Fj7m6hRCW+RZyXu9eOVk3uWIbyCeGzQMCMjkvU/1h
VCXtileph9U1VJVAHFtufiZ6X+S/13oa/4+34Lt9tae62RvCC8b8crx3hhDRu+/x6wcyXClNizNA
Kan7mCRa6kXxLJ5i8ddCcF6uAdNK44HkbQFU5oumVbBvd/h56Cteqmi8mlMOin4dsKFEDORz0d0j
XA7HICoF63NCkLyMIlspfdkjISJenNcdSGjdgg==</SignatureValue>
  <KeyInfo>
    <X509Data>
      <X509Certificate>MIIGNzCCBR+gAwIBAgIKciOLlQACAAEQSjANBgkqhkiG9w0BAQsFADBKMRIwEAYKCZImiZPyLGQBGRYCZ2UxEzARBgoJkiaJk/IsZAEZFgNuYmcxHzAdBgNVBAMTFk5CRyBDbGFzcyAyIElOVCBTdWIgQ0EwHhcNMTkwMjI2MTMzODA3WhcNMjEwMjI1MTMzODA3WjA1MRUwEwYDVQQKEwxKU0MgVGVyYWJhbmsxHDAaBgNVBAMTE0JLUyAtIFNvcGhpZSBKdWdlbGkwggEiMA0GCSqGSIb3DQEBAQUAA4IBDwAwggEKAoIBAQDohH+d9PVu7GNwEsMQcCfY8Ku9uM0WhDFo9bTUfeJ4W1DOL+pND5rrR5lWnlesTj4JNLny2wtzOrNJbkMu11LjyXMr+nNHuwyNy9s9PxJmWFnR1nicJjZ9i4kCZijtKb9zkVEkG2TIYPLBwUvbfDTT+GzOfTbax3XwNGZrawZ1V35e8tZmQdDsf/E/nWkToufTsXwt68+Joie1ViQexFJ8ahciAqlipOZVFs7z8noB9u9iKr0RN/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/aUU73ZKLJDH9g3mCFejppY/Wm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X3ZE4t4Hhssl6PTbEYkwnOTjqIa+JaqvKsiSy6wtmfsSFAC/xhAFB9qZXQqWP17uHsck5Sav6gZJYPA0Q5771/DomIG1AwRVpO/RSLHVJPivlP46EU8TFntI2PFZ+IvFZLTfNJ5K7ndjBegfVop2ridRYb99Itra/DckTBKRFy8wzrwkf9D58U08W7WhgpwgeTXmF71fp9c14f89Dfs3TuqEzie9vKArX32lD8P6B29CUgcjsQHtTbBalKSrMpezjNgnb3kEjQbDBGlRAnsS8Di5x8I4W7PQBmqvjhJcgyX+Y3SXXl+alOHaIqJ6/VI1H5YVMLNNvxJ46oGWN3w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u4N2LQnFS0/2Aw+Oyou0ppAy2CcOD+o7UpG0Mraem5E=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De0H5MtybmZdaF9auN8SpHWFnMtQbfbWjYhbJJ/T3bE=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pFDAuwHxZ/bBTJrtfTzsJf2zEBnaELsAU8MRnm4JKoQ=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sharedStrings.xml?ContentType=application/vnd.openxmlformats-officedocument.spreadsheetml.sharedStrings+xml">
        <DigestMethod Algorithm="http://www.w3.org/2001/04/xmlenc#sha256"/>
        <DigestValue>2zw+G2v7DGH5vGyJ9kPgjtWPeBj5Zm2KoScksBTkQDQ=</DigestValue>
      </Reference>
      <Reference URI="/xl/styles.xml?ContentType=application/vnd.openxmlformats-officedocument.spreadsheetml.styles+xml">
        <DigestMethod Algorithm="http://www.w3.org/2001/04/xmlenc#sha256"/>
        <DigestValue>bERdFMMYGh3lWklfMV+jIe85z6I9urAtKaXIvZEzfg8=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JX6aB2iGR8qaKopNo6Nm2I1YRRrobineiamGCrcXWMQ=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pIbN+ptEkWUVBi0sVINXiF8RRgPbZDzjnmP18fbAOaQ=</DigestValue>
      </Reference>
      <Reference URI="/xl/worksheets/sheet10.xml?ContentType=application/vnd.openxmlformats-officedocument.spreadsheetml.worksheet+xml">
        <DigestMethod Algorithm="http://www.w3.org/2001/04/xmlenc#sha256"/>
        <DigestValue>LCTBR5RMfdsG1rNUb8NNASdKiZWRLy8I/LQHgPKx0f4=</DigestValue>
      </Reference>
      <Reference URI="/xl/worksheets/sheet11.xml?ContentType=application/vnd.openxmlformats-officedocument.spreadsheetml.worksheet+xml">
        <DigestMethod Algorithm="http://www.w3.org/2001/04/xmlenc#sha256"/>
        <DigestValue>Vtjh10JHgggmq9qi3NvOLuABUcw6IolmsZV8cm0Rdwk=</DigestValue>
      </Reference>
      <Reference URI="/xl/worksheets/sheet12.xml?ContentType=application/vnd.openxmlformats-officedocument.spreadsheetml.worksheet+xml">
        <DigestMethod Algorithm="http://www.w3.org/2001/04/xmlenc#sha256"/>
        <DigestValue>5x/ziupVJyHqaB5PRJQF9VphalTPouUTcXxJ1fkJAY8=</DigestValue>
      </Reference>
      <Reference URI="/xl/worksheets/sheet13.xml?ContentType=application/vnd.openxmlformats-officedocument.spreadsheetml.worksheet+xml">
        <DigestMethod Algorithm="http://www.w3.org/2001/04/xmlenc#sha256"/>
        <DigestValue>AwHaC+AIvbON+6wzZhYp+lpjuMKzS9aMh3KXdPQSNxI=</DigestValue>
      </Reference>
      <Reference URI="/xl/worksheets/sheet14.xml?ContentType=application/vnd.openxmlformats-officedocument.spreadsheetml.worksheet+xml">
        <DigestMethod Algorithm="http://www.w3.org/2001/04/xmlenc#sha256"/>
        <DigestValue>APgsm6eecgVZbVVWh2GJ2DUmr3AHMyhNwhuuxgLVgJs=</DigestValue>
      </Reference>
      <Reference URI="/xl/worksheets/sheet15.xml?ContentType=application/vnd.openxmlformats-officedocument.spreadsheetml.worksheet+xml">
        <DigestMethod Algorithm="http://www.w3.org/2001/04/xmlenc#sha256"/>
        <DigestValue>gRHN3a6hCDCx5huQUNOlXXk9oHiPM1fIp2QYr6Dnl7Q=</DigestValue>
      </Reference>
      <Reference URI="/xl/worksheets/sheet16.xml?ContentType=application/vnd.openxmlformats-officedocument.spreadsheetml.worksheet+xml">
        <DigestMethod Algorithm="http://www.w3.org/2001/04/xmlenc#sha256"/>
        <DigestValue>otE4GZkwGxvsBk8bIqzqR5lcBQKqCsPLl2DAKhDNVow=</DigestValue>
      </Reference>
      <Reference URI="/xl/worksheets/sheet17.xml?ContentType=application/vnd.openxmlformats-officedocument.spreadsheetml.worksheet+xml">
        <DigestMethod Algorithm="http://www.w3.org/2001/04/xmlenc#sha256"/>
        <DigestValue>7KekhkFpi0i3f8YZdqwx1ltpG9S149pjfH+JUpBaVQ4=</DigestValue>
      </Reference>
      <Reference URI="/xl/worksheets/sheet18.xml?ContentType=application/vnd.openxmlformats-officedocument.spreadsheetml.worksheet+xml">
        <DigestMethod Algorithm="http://www.w3.org/2001/04/xmlenc#sha256"/>
        <DigestValue>2iD2nxSCxoe42ElhSDoSINWU8vZd4u7YJrkuAHWydHE=</DigestValue>
      </Reference>
      <Reference URI="/xl/worksheets/sheet2.xml?ContentType=application/vnd.openxmlformats-officedocument.spreadsheetml.worksheet+xml">
        <DigestMethod Algorithm="http://www.w3.org/2001/04/xmlenc#sha256"/>
        <DigestValue>Ec2W7sCeH3oUy5eoIXnOr/rP8m8CQpTa4FFGvGbw3Ys=</DigestValue>
      </Reference>
      <Reference URI="/xl/worksheets/sheet3.xml?ContentType=application/vnd.openxmlformats-officedocument.spreadsheetml.worksheet+xml">
        <DigestMethod Algorithm="http://www.w3.org/2001/04/xmlenc#sha256"/>
        <DigestValue>drLrZM9iwzEmDql05r14Iyh7Kj58snOQ71z9zQeqoJU=</DigestValue>
      </Reference>
      <Reference URI="/xl/worksheets/sheet4.xml?ContentType=application/vnd.openxmlformats-officedocument.spreadsheetml.worksheet+xml">
        <DigestMethod Algorithm="http://www.w3.org/2001/04/xmlenc#sha256"/>
        <DigestValue>xdxQPhXvZTMb2nP9E4SpPW5Cn7Xet/bfaZ9ZNmbBP9E=</DigestValue>
      </Reference>
      <Reference URI="/xl/worksheets/sheet5.xml?ContentType=application/vnd.openxmlformats-officedocument.spreadsheetml.worksheet+xml">
        <DigestMethod Algorithm="http://www.w3.org/2001/04/xmlenc#sha256"/>
        <DigestValue>RaHk3nznUvgCBOUGm6aaBjwnAS8B6kb5p9jG4Wfx7K8=</DigestValue>
      </Reference>
      <Reference URI="/xl/worksheets/sheet6.xml?ContentType=application/vnd.openxmlformats-officedocument.spreadsheetml.worksheet+xml">
        <DigestMethod Algorithm="http://www.w3.org/2001/04/xmlenc#sha256"/>
        <DigestValue>/21jxbuhRzqe/qjTEypQ6CS7fL3rnt7FHmGCiYXTngU=</DigestValue>
      </Reference>
      <Reference URI="/xl/worksheets/sheet7.xml?ContentType=application/vnd.openxmlformats-officedocument.spreadsheetml.worksheet+xml">
        <DigestMethod Algorithm="http://www.w3.org/2001/04/xmlenc#sha256"/>
        <DigestValue>t0yxRyqhf4X02oRH2Nw8hKH54uoCLwO/vjFqeL+MksA=</DigestValue>
      </Reference>
      <Reference URI="/xl/worksheets/sheet8.xml?ContentType=application/vnd.openxmlformats-officedocument.spreadsheetml.worksheet+xml">
        <DigestMethod Algorithm="http://www.w3.org/2001/04/xmlenc#sha256"/>
        <DigestValue>GH9KdtH4ZUzhUtleh4CaAKIaN71egulaMtBOmEChT2w=</DigestValue>
      </Reference>
      <Reference URI="/xl/worksheets/sheet9.xml?ContentType=application/vnd.openxmlformats-officedocument.spreadsheetml.worksheet+xml">
        <DigestMethod Algorithm="http://www.w3.org/2001/04/xmlenc#sha256"/>
        <DigestValue>66Ysda2ITb01NUxDre4aHVsQasdaSilP3GTvqvtwY3c=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2019-04-30T11:46:03Z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2019-04-30T11:46:03Z</xd:SigningTime>
          <xd:SigningCertificate>
            <xd:Cert>
              <xd:CertDigest>
                <DigestMethod Algorithm="http://www.w3.org/2001/04/xmlenc#sha256"/>
                <DigestValue>VQYYDZ0JoHTN0GJ2qq1DwPUkycbicwdZJzjQx2KJdR8=</DigestValue>
              </xd:CertDigest>
              <xd:IssuerSerial>
                <X509IssuerName>CN=NBG Class 2 INT Sub CA, DC=nbg, DC=ge</X509IssuerName>
                <X509SerialNumber>539005473035070780543050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</vt:lpstr>
      <vt:lpstr>1. key ratios</vt:lpstr>
      <vt:lpstr>2.RC</vt:lpstr>
      <vt:lpstr>3.PL</vt:lpstr>
      <vt:lpstr>4. Off-Balance</vt:lpstr>
      <vt:lpstr>5. RWA</vt:lpstr>
      <vt:lpstr>6. Administrators-shareholders</vt:lpstr>
      <vt:lpstr>7. LI1</vt:lpstr>
      <vt:lpstr>8. LI2</vt:lpstr>
      <vt:lpstr>9.Capital</vt:lpstr>
      <vt:lpstr>9.1. Capital Requirements</vt:lpstr>
      <vt:lpstr>10. CC2</vt:lpstr>
      <vt:lpstr>11. CRWA</vt:lpstr>
      <vt:lpstr>12. CRM</vt:lpstr>
      <vt:lpstr>13. CRME</vt:lpstr>
      <vt:lpstr>14. LCR</vt:lpstr>
      <vt:lpstr>15. CCR</vt:lpstr>
      <vt:lpstr>15.1 LR</vt:lpstr>
      <vt:lpstr>Info!Print_Area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Benashvili</dc:creator>
  <cp:lastModifiedBy>Natia Benashvili</cp:lastModifiedBy>
  <cp:lastPrinted>2019-04-30T08:13:12Z</cp:lastPrinted>
  <dcterms:created xsi:type="dcterms:W3CDTF">2019-04-30T06:04:13Z</dcterms:created>
  <dcterms:modified xsi:type="dcterms:W3CDTF">2019-04-30T08:13:31Z</dcterms:modified>
</cp:coreProperties>
</file>