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Dep\NBG\Monthly Reports\2018\12\Reports\Quarterly Reports for Marketing\"/>
    </mc:Choice>
  </mc:AlternateContent>
  <bookViews>
    <workbookView xWindow="0" yWindow="0" windowWidth="24000" windowHeight="9630" tabRatio="870" firstSheet="5" activeTab="17"/>
  </bookViews>
  <sheets>
    <sheet name="Info 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[2]Validation!$C$8:$C$15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[2]Validation!$E$8:$E$9</definedName>
    <definedName name="Cities">[2]Sheet1!$C$1:$C$83</definedName>
    <definedName name="convert">[2]Validation!$F$8:$F$10</definedName>
    <definedName name="Countries">[2]Countries!$A$3:$A$259</definedName>
    <definedName name="currencies">'[2]Currency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[2]Validation!$B$8:$B$11</definedName>
    <definedName name="fintype">[2]Validation!$C$8:$C$12</definedName>
    <definedName name="L_FORMULAS_GEO">[3]ListSheet!$W$2:$W$15</definedName>
    <definedName name="LDtype">[2]Validation!$A$8:$A$13</definedName>
    <definedName name="NDtype">[2]Validation!$A$3:$A$4</definedName>
    <definedName name="_xlnm.Print_Area" localSheetId="0">'Info '!$A$1:$C$24</definedName>
    <definedName name="Sheet">[4]Sheet2!$H$5:$H$31</definedName>
    <definedName name="sub">[2]Validation!$D$8:$D$9</definedName>
    <definedName name="საკრედიტო">[4]Sheet2!$B$6:$B$8</definedName>
    <definedName name="ფაილი">[4]Sheet2!$B$2:$B$3</definedName>
    <definedName name="ცვლილება_კორექტირება_რეგულაციაში">[4]Sheet2!$K$5:$K$9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18" i="18"/>
  <c r="B1" i="18"/>
  <c r="N19" i="17"/>
  <c r="E19" i="17"/>
  <c r="N18" i="17"/>
  <c r="E18" i="17"/>
  <c r="M14" i="17"/>
  <c r="I14" i="17"/>
  <c r="E17" i="17"/>
  <c r="E16" i="17"/>
  <c r="F14" i="17"/>
  <c r="E15" i="17"/>
  <c r="J14" i="17"/>
  <c r="N12" i="17"/>
  <c r="E12" i="17"/>
  <c r="I7" i="17"/>
  <c r="N11" i="17"/>
  <c r="E11" i="17"/>
  <c r="N10" i="17"/>
  <c r="E10" i="17"/>
  <c r="E9" i="17"/>
  <c r="K7" i="17"/>
  <c r="J7" i="17"/>
  <c r="J21" i="17" s="1"/>
  <c r="G7" i="17"/>
  <c r="F7" i="17"/>
  <c r="F21" i="17" s="1"/>
  <c r="E8" i="17"/>
  <c r="M7" i="17"/>
  <c r="M21" i="17" s="1"/>
  <c r="E7" i="17"/>
  <c r="B1" i="17"/>
  <c r="K23" i="16"/>
  <c r="G23" i="16"/>
  <c r="I21" i="16"/>
  <c r="J21" i="16"/>
  <c r="F21" i="16"/>
  <c r="K21" i="16"/>
  <c r="G21" i="16"/>
  <c r="C21" i="16"/>
  <c r="H21" i="16"/>
  <c r="E21" i="16"/>
  <c r="D21" i="16"/>
  <c r="F16" i="16"/>
  <c r="I16" i="16"/>
  <c r="J16" i="16"/>
  <c r="J24" i="16" s="1"/>
  <c r="G16" i="16"/>
  <c r="C16" i="16"/>
  <c r="J23" i="16"/>
  <c r="I23" i="16"/>
  <c r="H23" i="16"/>
  <c r="F23" i="16"/>
  <c r="B1" i="16"/>
  <c r="H21" i="15"/>
  <c r="H20" i="15"/>
  <c r="H19" i="15"/>
  <c r="H18" i="15"/>
  <c r="H17" i="15"/>
  <c r="H13" i="15"/>
  <c r="H12" i="15"/>
  <c r="H11" i="15"/>
  <c r="H10" i="15"/>
  <c r="F22" i="15"/>
  <c r="H9" i="15"/>
  <c r="B1" i="15"/>
  <c r="V19" i="14"/>
  <c r="V18" i="14"/>
  <c r="V17" i="14"/>
  <c r="V15" i="14"/>
  <c r="V14" i="14"/>
  <c r="V13" i="14"/>
  <c r="V11" i="14"/>
  <c r="V10" i="14"/>
  <c r="V9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B1" i="14"/>
  <c r="R22" i="13"/>
  <c r="J22" i="13"/>
  <c r="S21" i="13"/>
  <c r="S20" i="13"/>
  <c r="S19" i="13"/>
  <c r="S18" i="13"/>
  <c r="S17" i="13"/>
  <c r="S14" i="13"/>
  <c r="S12" i="13"/>
  <c r="S11" i="13"/>
  <c r="N22" i="13"/>
  <c r="F22" i="13"/>
  <c r="S10" i="13"/>
  <c r="S9" i="13"/>
  <c r="B1" i="13"/>
  <c r="C39" i="12"/>
  <c r="C31" i="12"/>
  <c r="C13" i="12"/>
  <c r="C20" i="12"/>
  <c r="B1" i="12"/>
  <c r="B1" i="11"/>
  <c r="C47" i="10"/>
  <c r="C43" i="10"/>
  <c r="C52" i="10" s="1"/>
  <c r="C35" i="10"/>
  <c r="C31" i="10"/>
  <c r="C30" i="10"/>
  <c r="C41" i="10" s="1"/>
  <c r="C12" i="10"/>
  <c r="B1" i="10"/>
  <c r="B1" i="9"/>
  <c r="E21" i="8"/>
  <c r="C5" i="9" s="1"/>
  <c r="C8" i="9" s="1"/>
  <c r="C13" i="9" s="1"/>
  <c r="D21" i="8"/>
  <c r="C21" i="8"/>
  <c r="B1" i="8"/>
  <c r="B1" i="7"/>
  <c r="C6" i="6"/>
  <c r="C13" i="6" s="1"/>
  <c r="D6" i="6"/>
  <c r="D13" i="6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E66" i="4"/>
  <c r="E64" i="4"/>
  <c r="H60" i="4"/>
  <c r="E60" i="4"/>
  <c r="H59" i="4"/>
  <c r="E59" i="4"/>
  <c r="H58" i="4"/>
  <c r="E58" i="4"/>
  <c r="H52" i="4"/>
  <c r="E52" i="4"/>
  <c r="E51" i="4"/>
  <c r="H50" i="4"/>
  <c r="E50" i="4"/>
  <c r="C53" i="4"/>
  <c r="E53" i="4" s="1"/>
  <c r="H48" i="4"/>
  <c r="E48" i="4"/>
  <c r="G53" i="4"/>
  <c r="E47" i="4"/>
  <c r="D53" i="4"/>
  <c r="E44" i="4"/>
  <c r="H43" i="4"/>
  <c r="E43" i="4"/>
  <c r="E42" i="4"/>
  <c r="H41" i="4"/>
  <c r="E41" i="4"/>
  <c r="E40" i="4"/>
  <c r="H39" i="4"/>
  <c r="E39" i="4"/>
  <c r="E38" i="4"/>
  <c r="H37" i="4"/>
  <c r="E37" i="4"/>
  <c r="E36" i="4"/>
  <c r="C34" i="4"/>
  <c r="H35" i="4"/>
  <c r="E35" i="4"/>
  <c r="D34" i="4"/>
  <c r="D45" i="4" s="1"/>
  <c r="D54" i="4" s="1"/>
  <c r="G34" i="4"/>
  <c r="G45" i="4" s="1"/>
  <c r="G54" i="4" s="1"/>
  <c r="F34" i="4"/>
  <c r="F45" i="4" s="1"/>
  <c r="H29" i="4"/>
  <c r="E29" i="4"/>
  <c r="H28" i="4"/>
  <c r="E28" i="4"/>
  <c r="H27" i="4"/>
  <c r="E27" i="4"/>
  <c r="H26" i="4"/>
  <c r="E26" i="4"/>
  <c r="H25" i="4"/>
  <c r="E25" i="4"/>
  <c r="C30" i="4"/>
  <c r="E30" i="4" s="1"/>
  <c r="G30" i="4"/>
  <c r="H24" i="4"/>
  <c r="E24" i="4"/>
  <c r="D30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D9" i="4"/>
  <c r="F9" i="4"/>
  <c r="H8" i="4"/>
  <c r="F22" i="4"/>
  <c r="E8" i="4"/>
  <c r="D22" i="4"/>
  <c r="D31" i="4" s="1"/>
  <c r="D56" i="4" s="1"/>
  <c r="D63" i="4" s="1"/>
  <c r="D65" i="4" s="1"/>
  <c r="D67" i="4" s="1"/>
  <c r="B1" i="4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D31" i="3"/>
  <c r="D41" i="3" s="1"/>
  <c r="E22" i="3"/>
  <c r="H19" i="3"/>
  <c r="E19" i="3"/>
  <c r="H18" i="3"/>
  <c r="E18" i="3"/>
  <c r="H17" i="3"/>
  <c r="E17" i="3"/>
  <c r="H16" i="3"/>
  <c r="E16" i="3"/>
  <c r="H15" i="3"/>
  <c r="E15" i="3"/>
  <c r="H13" i="3"/>
  <c r="E13" i="3"/>
  <c r="G14" i="3"/>
  <c r="E12" i="3"/>
  <c r="C14" i="3"/>
  <c r="H11" i="3"/>
  <c r="E11" i="3"/>
  <c r="H10" i="3"/>
  <c r="E10" i="3"/>
  <c r="H9" i="3"/>
  <c r="E9" i="3"/>
  <c r="E8" i="3"/>
  <c r="G20" i="3"/>
  <c r="E7" i="3"/>
  <c r="C20" i="3"/>
  <c r="B1" i="3"/>
  <c r="B1" i="2"/>
  <c r="C45" i="4" l="1"/>
  <c r="E34" i="4"/>
  <c r="H16" i="16"/>
  <c r="H24" i="16" s="1"/>
  <c r="F24" i="16"/>
  <c r="H12" i="3"/>
  <c r="F14" i="3"/>
  <c r="H14" i="3" s="1"/>
  <c r="C31" i="3"/>
  <c r="G9" i="4"/>
  <c r="G22" i="4" s="1"/>
  <c r="G31" i="4" s="1"/>
  <c r="G56" i="4" s="1"/>
  <c r="G63" i="4" s="1"/>
  <c r="G65" i="4" s="1"/>
  <c r="G67" i="4" s="1"/>
  <c r="H36" i="4"/>
  <c r="H40" i="4"/>
  <c r="H44" i="4"/>
  <c r="H47" i="4"/>
  <c r="H51" i="4"/>
  <c r="C21" i="11"/>
  <c r="D9" i="11"/>
  <c r="G22" i="13"/>
  <c r="O22" i="13"/>
  <c r="C22" i="13"/>
  <c r="K22" i="13"/>
  <c r="S13" i="13"/>
  <c r="H15" i="15"/>
  <c r="E14" i="17"/>
  <c r="E21" i="17" s="1"/>
  <c r="H22" i="4"/>
  <c r="D8" i="11"/>
  <c r="D11" i="11"/>
  <c r="D13" i="11"/>
  <c r="C9" i="4"/>
  <c r="E49" i="4"/>
  <c r="H25" i="16"/>
  <c r="K16" i="16"/>
  <c r="K24" i="16" s="1"/>
  <c r="K25" i="16" s="1"/>
  <c r="I24" i="16"/>
  <c r="I25" i="16" s="1"/>
  <c r="N8" i="17"/>
  <c r="F61" i="4"/>
  <c r="H61" i="4" s="1"/>
  <c r="H7" i="3"/>
  <c r="H8" i="3"/>
  <c r="F20" i="3"/>
  <c r="H20" i="3" s="1"/>
  <c r="D14" i="3"/>
  <c r="E14" i="3" s="1"/>
  <c r="G31" i="3"/>
  <c r="G41" i="3" s="1"/>
  <c r="F54" i="4"/>
  <c r="H54" i="4" s="1"/>
  <c r="H45" i="4"/>
  <c r="H38" i="4"/>
  <c r="H42" i="4"/>
  <c r="H49" i="4"/>
  <c r="C61" i="4"/>
  <c r="E61" i="4" s="1"/>
  <c r="H64" i="4"/>
  <c r="H66" i="4"/>
  <c r="D16" i="11"/>
  <c r="E22" i="13"/>
  <c r="I22" i="13"/>
  <c r="M22" i="13"/>
  <c r="Q22" i="13"/>
  <c r="V7" i="14"/>
  <c r="C21" i="14"/>
  <c r="E22" i="15"/>
  <c r="I21" i="17"/>
  <c r="F31" i="3"/>
  <c r="F30" i="4"/>
  <c r="H30" i="4" s="1"/>
  <c r="F53" i="4"/>
  <c r="H53" i="4" s="1"/>
  <c r="C19" i="11"/>
  <c r="D7" i="11"/>
  <c r="D17" i="11"/>
  <c r="G24" i="16"/>
  <c r="G25" i="16" s="1"/>
  <c r="K21" i="17"/>
  <c r="N15" i="17"/>
  <c r="N17" i="17"/>
  <c r="C6" i="10"/>
  <c r="C28" i="10" s="1"/>
  <c r="D15" i="11"/>
  <c r="S8" i="13"/>
  <c r="S22" i="13" s="1"/>
  <c r="S15" i="13"/>
  <c r="S16" i="13"/>
  <c r="C22" i="15"/>
  <c r="H8" i="15"/>
  <c r="H16" i="15"/>
  <c r="D16" i="16"/>
  <c r="E16" i="16" s="1"/>
  <c r="H7" i="17"/>
  <c r="H21" i="17" s="1"/>
  <c r="L7" i="17"/>
  <c r="N9" i="17"/>
  <c r="N13" i="17"/>
  <c r="G14" i="17"/>
  <c r="G21" i="17" s="1"/>
  <c r="K14" i="17"/>
  <c r="H34" i="4"/>
  <c r="D12" i="11"/>
  <c r="C20" i="11"/>
  <c r="D22" i="13"/>
  <c r="H22" i="13"/>
  <c r="L22" i="13"/>
  <c r="P22" i="13"/>
  <c r="V8" i="14"/>
  <c r="V12" i="14"/>
  <c r="V16" i="14"/>
  <c r="V20" i="14"/>
  <c r="D22" i="15"/>
  <c r="H14" i="15"/>
  <c r="F25" i="16"/>
  <c r="J25" i="16"/>
  <c r="H14" i="17"/>
  <c r="L14" i="17"/>
  <c r="N16" i="17"/>
  <c r="N20" i="17"/>
  <c r="C8" i="18"/>
  <c r="C36" i="18" s="1"/>
  <c r="C38" i="18" s="1"/>
  <c r="G22" i="15"/>
  <c r="H22" i="15" s="1"/>
  <c r="C7" i="17"/>
  <c r="C14" i="17"/>
  <c r="C21" i="17" s="1"/>
  <c r="N14" i="17" l="1"/>
  <c r="F41" i="3"/>
  <c r="H41" i="3" s="1"/>
  <c r="H31" i="3"/>
  <c r="V21" i="14"/>
  <c r="E9" i="4"/>
  <c r="C22" i="4"/>
  <c r="D19" i="11"/>
  <c r="B15" i="2"/>
  <c r="N7" i="17"/>
  <c r="F31" i="4"/>
  <c r="C41" i="3"/>
  <c r="E41" i="3" s="1"/>
  <c r="E31" i="3"/>
  <c r="C54" i="4"/>
  <c r="E54" i="4" s="1"/>
  <c r="E45" i="4"/>
  <c r="D20" i="11"/>
  <c r="B16" i="2"/>
  <c r="D20" i="3"/>
  <c r="E20" i="3" s="1"/>
  <c r="L21" i="17"/>
  <c r="D21" i="11"/>
  <c r="B17" i="2"/>
  <c r="H9" i="4"/>
  <c r="F56" i="4" l="1"/>
  <c r="H31" i="4"/>
  <c r="E22" i="4"/>
  <c r="C31" i="4"/>
  <c r="N21" i="17"/>
  <c r="E31" i="4" l="1"/>
  <c r="C56" i="4"/>
  <c r="F63" i="4"/>
  <c r="H56" i="4"/>
  <c r="F65" i="4" l="1"/>
  <c r="H63" i="4"/>
  <c r="E56" i="4"/>
  <c r="C63" i="4"/>
  <c r="E63" i="4" l="1"/>
  <c r="C65" i="4"/>
  <c r="F67" i="4"/>
  <c r="H67" i="4" s="1"/>
  <c r="H65" i="4"/>
  <c r="E65" i="4" l="1"/>
  <c r="C67" i="4"/>
  <c r="E67" i="4" s="1"/>
</calcChain>
</file>

<file path=xl/sharedStrings.xml><?xml version="1.0" encoding="utf-8"?>
<sst xmlns="http://schemas.openxmlformats.org/spreadsheetml/2006/main" count="716" uniqueCount="504">
  <si>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</si>
  <si>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</si>
  <si>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</si>
  <si>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</si>
  <si>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</si>
  <si>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</si>
  <si>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</si>
  <si>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</si>
  <si>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</si>
  <si>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</si>
  <si>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</si>
  <si>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</si>
  <si>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</si>
  <si>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</si>
  <si>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</si>
  <si>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</si>
  <si>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</si>
  <si>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</si>
  <si>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</si>
  <si>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</si>
  <si>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</si>
  <si>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</si>
  <si>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</si>
  <si>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</si>
  <si>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</si>
  <si>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</si>
  <si>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</si>
  <si>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</si>
  <si>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</si>
  <si>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</si>
  <si>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</si>
  <si>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</si>
  <si>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</si>
  <si>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</si>
  <si>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</si>
  <si>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</si>
  <si>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</si>
  <si>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</si>
  <si>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</si>
  <si>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</si>
  <si>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</si>
  <si>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</si>
  <si>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</si>
  <si>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</si>
  <si>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</si>
  <si>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</si>
  <si>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</si>
  <si>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</si>
  <si>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</si>
  <si>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</si>
  <si>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</si>
  <si>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</si>
  <si>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</si>
  <si>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</si>
  <si>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</si>
  <si>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</si>
  <si>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</si>
  <si>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</si>
  <si>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</si>
  <si>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</si>
  <si>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</si>
  <si>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</si>
  <si>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</si>
  <si>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</si>
  <si>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</si>
  <si>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</si>
  <si>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</si>
  <si>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</si>
  <si>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</si>
  <si>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</si>
  <si>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</si>
  <si>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</si>
  <si>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</si>
  <si>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</si>
  <si>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</si>
  <si>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</si>
  <si>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</si>
  <si>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</si>
  <si>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</si>
  <si>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</si>
  <si>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</si>
  <si>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</si>
  <si>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</si>
  <si>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</si>
  <si>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</si>
  <si>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</si>
  <si>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</si>
  <si>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</si>
  <si>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</si>
  <si>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</si>
  <si>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</si>
  <si>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</si>
  <si>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</si>
  <si>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</si>
  <si>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</si>
  <si>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</si>
  <si>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</si>
  <si>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</si>
  <si>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</si>
  <si>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</si>
  <si>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</si>
  <si>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</si>
  <si>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</si>
  <si>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</si>
  <si>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</si>
  <si>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</si>
  <si>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</si>
  <si>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</si>
  <si>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</si>
  <si>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</si>
  <si>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</si>
  <si>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</si>
  <si>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</si>
  <si>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</si>
  <si>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</si>
  <si>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</si>
  <si>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</si>
  <si>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</si>
  <si>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</si>
  <si>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</si>
  <si>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</si>
  <si>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</si>
  <si>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</si>
  <si>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</si>
  <si>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</si>
  <si>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</si>
  <si>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</si>
  <si>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</si>
  <si>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</si>
  <si>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</si>
  <si>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</si>
  <si>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</si>
  <si>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</si>
  <si>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</si>
  <si>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</si>
  <si>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</si>
  <si>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</si>
  <si>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</si>
  <si>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</si>
  <si>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</si>
  <si>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</si>
  <si>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</si>
  <si>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</si>
  <si>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</si>
  <si>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</si>
  <si>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</si>
  <si>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</si>
  <si>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</si>
  <si>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</si>
  <si>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</si>
  <si>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</si>
  <si>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</si>
  <si>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</si>
  <si>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</si>
  <si>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</si>
  <si>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</si>
  <si>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</si>
  <si>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</si>
  <si>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</si>
  <si>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</si>
  <si>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</si>
  <si>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</si>
  <si>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</si>
  <si>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</si>
  <si>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</si>
  <si>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</si>
  <si>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</si>
  <si>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</si>
  <si>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</si>
  <si>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</si>
  <si>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</si>
  <si>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</si>
  <si>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</si>
  <si>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</si>
  <si>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</si>
  <si>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</si>
  <si>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</si>
  <si>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</si>
  <si>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</si>
  <si>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</si>
  <si>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</si>
  <si>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</si>
  <si>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</si>
  <si>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</si>
  <si>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</si>
  <si>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</si>
  <si>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</si>
  <si>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</si>
  <si>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</si>
  <si>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</si>
  <si>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</si>
  <si>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</si>
  <si>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</si>
  <si>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</si>
  <si>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</si>
  <si>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</si>
  <si>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</si>
  <si>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</si>
  <si>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</si>
  <si>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</si>
  <si>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</si>
  <si>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</si>
  <si>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</si>
  <si>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</si>
  <si>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</si>
  <si>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</si>
  <si>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</si>
  <si>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</si>
  <si>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</si>
  <si>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</si>
  <si>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</si>
  <si>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</si>
  <si>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</si>
  <si>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</si>
  <si>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</si>
  <si>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</si>
  <si>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</si>
  <si>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</si>
  <si>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</si>
  <si>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</si>
  <si>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</si>
  <si>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</si>
  <si>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</si>
  <si>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</si>
  <si>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</si>
  <si>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</si>
  <si>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</si>
  <si>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</si>
  <si>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</si>
  <si>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</si>
  <si>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</si>
  <si>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</si>
  <si>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</si>
  <si>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</si>
  <si>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</si>
  <si>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</si>
  <si>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</si>
  <si>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</si>
  <si>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</si>
  <si>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</si>
  <si>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</si>
  <si>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Adel Safwat Guirguis Rupaeil (Advisor)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</si>
  <si>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</si>
  <si>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</si>
  <si>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</si>
  <si>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</si>
  <si>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</si>
  <si>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>Zurab Azarashvili (Chief Commercial Officer)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</si>
  <si>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</si>
  <si>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</si>
  <si>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</si>
  <si>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</si>
  <si>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</si>
  <si>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</si>
  <si>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</si>
  <si>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</si>
  <si>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</si>
  <si>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</si>
  <si>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</si>
  <si>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</si>
  <si>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</si>
  <si>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</si>
  <si>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</si>
  <si>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</si>
  <si>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</si>
  <si>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</si>
  <si>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</si>
  <si>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</si>
  <si>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</si>
  <si>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</si>
  <si>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</si>
  <si>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</si>
  <si>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</si>
  <si>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</si>
  <si>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</si>
  <si>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</si>
  <si>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</si>
  <si>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</si>
  <si>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</si>
  <si>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</si>
  <si>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</si>
  <si>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</si>
  <si>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</si>
  <si>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</si>
  <si>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</si>
  <si>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</si>
  <si>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</si>
  <si>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</si>
  <si>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</si>
  <si>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</si>
  <si>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</si>
  <si>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</si>
  <si>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</si>
  <si>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</si>
  <si>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</si>
  <si>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</si>
  <si>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</si>
  <si>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</si>
  <si>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</si>
  <si>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</si>
  <si>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</si>
  <si>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</si>
  <si>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</si>
  <si>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</si>
  <si>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</si>
  <si>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</si>
  <si>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</si>
  <si>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</si>
  <si>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</si>
  <si>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</si>
  <si>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</si>
  <si>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</si>
  <si>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</si>
  <si>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</si>
  <si>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</si>
  <si>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</si>
  <si>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</si>
  <si>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</si>
  <si>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</si>
  <si>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</si>
  <si>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</si>
  <si>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</si>
  <si>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</si>
  <si>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</si>
  <si>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</si>
  <si>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</si>
  <si>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</si>
  <si>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</si>
  <si>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</si>
  <si>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</si>
  <si>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</si>
  <si>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</si>
  <si>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</si>
  <si>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</si>
  <si>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</si>
  <si>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</si>
  <si>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</si>
  <si>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</si>
  <si>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</si>
  <si>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</si>
  <si>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</si>
  <si>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</si>
  <si>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</si>
  <si>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</si>
  <si>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</si>
  <si>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</si>
  <si>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</si>
  <si>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</si>
  <si>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</si>
  <si>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</si>
  <si>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</si>
  <si>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</si>
  <si>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</si>
  <si>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</si>
  <si>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</si>
  <si>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</si>
  <si>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</si>
  <si>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</si>
  <si>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</si>
  <si>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</si>
  <si>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</si>
  <si>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</si>
  <si>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</si>
  <si>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</si>
  <si>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</si>
  <si>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</si>
  <si>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</si>
  <si>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</si>
  <si>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</si>
  <si>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</si>
  <si>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</si>
  <si>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</si>
  <si>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</si>
  <si>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</si>
  <si>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</si>
  <si>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</si>
  <si>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</si>
  <si>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</si>
  <si>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</si>
  <si>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</si>
  <si>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</si>
  <si>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</si>
  <si>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</si>
  <si>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</si>
  <si>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</si>
  <si>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</si>
  <si>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</si>
  <si>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</si>
  <si>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</si>
  <si>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</si>
  <si>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</si>
  <si>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</si>
  <si>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</si>
  <si>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</si>
  <si>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</si>
  <si>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</si>
  <si>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</si>
  <si>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</si>
  <si>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</si>
  <si>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</si>
  <si>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</si>
  <si>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</si>
  <si>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</si>
  <si>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</si>
  <si>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</si>
  <si>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</si>
  <si>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</si>
  <si>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</si>
  <si>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</si>
  <si>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</si>
  <si>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</si>
  <si>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</si>
  <si>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</si>
  <si>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</si>
  <si>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</si>
  <si>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</si>
  <si>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</si>
  <si>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</si>
  <si>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</si>
  <si>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</si>
  <si>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</si>
  <si>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</si>
  <si>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</si>
  <si>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</si>
  <si>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</si>
  <si>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</si>
  <si>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</si>
  <si>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</si>
  <si>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</si>
  <si>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</si>
  <si>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</si>
  <si>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</si>
  <si>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</si>
  <si>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</si>
  <si>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</si>
  <si>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</si>
  <si>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</si>
  <si>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</si>
  <si>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</si>
  <si>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</si>
  <si>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</si>
  <si>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</si>
  <si>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</si>
  <si>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</si>
  <si>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</si>
  <si>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</si>
  <si>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</si>
  <si>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</si>
  <si>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</si>
  <si>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</si>
  <si>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</si>
  <si>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</si>
  <si>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</si>
  <si>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</si>
  <si>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</si>
  <si>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</si>
  <si>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</si>
  <si>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</si>
  <si>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</si>
  <si>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</si>
  <si>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</si>
  <si>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</si>
  <si>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</si>
  <si>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</si>
  <si>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</si>
  <si>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</si>
  <si>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</si>
  <si>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</si>
  <si>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</si>
  <si>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</si>
  <si>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</si>
  <si>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</si>
  <si>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</si>
  <si>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</si>
  <si>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</si>
  <si>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</si>
  <si>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</si>
  <si>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</si>
  <si>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</si>
  <si>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</si>
  <si>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</si>
  <si>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</si>
  <si>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</si>
  <si>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</si>
  <si>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</si>
  <si>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</si>
  <si>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</si>
  <si>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</si>
  <si>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</si>
  <si>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</si>
  <si>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</si>
  <si>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</si>
  <si>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</si>
  <si>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</si>
  <si>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</si>
  <si>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</si>
  <si>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</si>
  <si>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</si>
  <si>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</si>
  <si>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</si>
  <si>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</si>
  <si>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</si>
  <si>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</si>
  <si>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Table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</si>
</sst>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Geo_Arial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7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10" xfId="0" applyFont="1" applyBorder="1" applyAlignment="1">
      <alignment vertical="center"/>
    </xf>
    <xf numFmtId="0" fontId="32" fillId="0" borderId="19" xfId="0" applyFont="1" applyBorder="1" applyAlignment="1">
      <alignment wrapText="1"/>
    </xf>
    <xf numFmtId="0" fontId="2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2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9" fontId="2" fillId="0" borderId="29" xfId="0" applyNumberFormat="1" applyFont="1" applyBorder="1" applyAlignment="1"/>
    <xf numFmtId="0" fontId="7" fillId="0" borderId="12" xfId="0" applyFont="1" applyBorder="1"/>
    <xf numFmtId="0" fontId="32" fillId="0" borderId="30" xfId="0" applyFont="1" applyBorder="1" applyAlignment="1">
      <alignment wrapText="1"/>
    </xf>
    <xf numFmtId="0" fontId="2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0" fontId="19" fillId="0" borderId="33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0" fontId="3" fillId="2" borderId="25" xfId="11" applyFont="1" applyFill="1" applyBorder="1" applyAlignment="1" applyProtection="1">
      <alignment vertical="center" wrapText="1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3" fillId="0" borderId="12" xfId="13" applyNumberFormat="1" applyFont="1" applyFill="1" applyBorder="1" applyAlignment="1" applyProtection="1">
      <alignment horizontal="left" vertical="center"/>
      <protection locked="0"/>
    </xf>
    <xf numFmtId="0" fontId="34" fillId="0" borderId="13" xfId="9" applyFont="1" applyFill="1" applyBorder="1" applyAlignment="1" applyProtection="1">
      <alignment horizontal="left" vertical="center" wrapText="1"/>
      <protection locked="0"/>
    </xf>
    <xf numFmtId="10" fontId="34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5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7" fillId="0" borderId="0" xfId="0" applyFont="1"/>
    <xf numFmtId="0" fontId="19" fillId="0" borderId="6" xfId="0" applyFont="1" applyBorder="1"/>
    <xf numFmtId="0" fontId="19" fillId="0" borderId="8" xfId="0" applyFont="1" applyBorder="1"/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7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7" fillId="0" borderId="0" xfId="0" applyFont="1" applyAlignment="1">
      <alignment wrapText="1"/>
    </xf>
    <xf numFmtId="0" fontId="19" fillId="0" borderId="10" xfId="0" applyFont="1" applyBorder="1"/>
    <xf numFmtId="0" fontId="19" fillId="0" borderId="5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8" fillId="2" borderId="67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40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9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40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19" xfId="19" applyFont="1" applyFill="1" applyBorder="1" applyAlignment="1">
      <alignment vertical="center"/>
    </xf>
    <xf numFmtId="0" fontId="15" fillId="8" borderId="68" xfId="19" applyFont="1" applyFill="1" applyBorder="1" applyAlignment="1">
      <alignment vertical="center"/>
    </xf>
    <xf numFmtId="0" fontId="15" fillId="8" borderId="20" xfId="19" applyFont="1" applyFill="1" applyBorder="1" applyAlignment="1">
      <alignment vertical="center"/>
    </xf>
    <xf numFmtId="0" fontId="41" fillId="9" borderId="2" xfId="19" applyFont="1" applyFill="1" applyBorder="1" applyAlignment="1">
      <alignment horizontal="center" vertical="center"/>
    </xf>
    <xf numFmtId="0" fontId="41" fillId="9" borderId="20" xfId="19" applyFont="1" applyFill="1" applyBorder="1" applyAlignment="1">
      <alignment horizontal="left" vertical="center" wrapText="1"/>
    </xf>
    <xf numFmtId="166" fontId="41" fillId="0" borderId="1" xfId="20" applyNumberFormat="1" applyFont="1" applyFill="1" applyBorder="1" applyAlignment="1" applyProtection="1">
      <alignment horizontal="right" vertical="center"/>
      <protection locked="0"/>
    </xf>
    <xf numFmtId="0" fontId="42" fillId="10" borderId="1" xfId="19" applyFont="1" applyFill="1" applyBorder="1" applyAlignment="1">
      <alignment horizontal="center" vertical="center"/>
    </xf>
    <xf numFmtId="0" fontId="42" fillId="10" borderId="68" xfId="19" applyFont="1" applyFill="1" applyBorder="1" applyAlignment="1">
      <alignment vertical="top" wrapText="1"/>
    </xf>
    <xf numFmtId="166" fontId="15" fillId="8" borderId="20" xfId="20" applyNumberFormat="1" applyFont="1" applyFill="1" applyBorder="1" applyAlignment="1">
      <alignment horizontal="right" vertical="center"/>
    </xf>
    <xf numFmtId="0" fontId="43" fillId="9" borderId="2" xfId="19" applyFont="1" applyFill="1" applyBorder="1" applyAlignment="1">
      <alignment horizontal="center" vertical="center"/>
    </xf>
    <xf numFmtId="0" fontId="41" fillId="9" borderId="68" xfId="19" applyFont="1" applyFill="1" applyBorder="1" applyAlignment="1">
      <alignment vertical="center" wrapText="1"/>
    </xf>
    <xf numFmtId="0" fontId="41" fillId="9" borderId="20" xfId="19" applyFont="1" applyFill="1" applyBorder="1" applyAlignment="1">
      <alignment horizontal="left" vertical="center"/>
    </xf>
    <xf numFmtId="0" fontId="43" fillId="2" borderId="2" xfId="19" applyFont="1" applyFill="1" applyBorder="1" applyAlignment="1">
      <alignment horizontal="center" vertical="center"/>
    </xf>
    <xf numFmtId="0" fontId="41" fillId="2" borderId="20" xfId="19" applyFont="1" applyFill="1" applyBorder="1" applyAlignment="1">
      <alignment horizontal="left" vertical="center"/>
    </xf>
    <xf numFmtId="0" fontId="43" fillId="0" borderId="2" xfId="19" applyFont="1" applyFill="1" applyBorder="1" applyAlignment="1">
      <alignment horizontal="center" vertical="center"/>
    </xf>
    <xf numFmtId="0" fontId="41" fillId="0" borderId="20" xfId="19" applyFont="1" applyFill="1" applyBorder="1" applyAlignment="1">
      <alignment horizontal="left" vertical="center"/>
    </xf>
    <xf numFmtId="0" fontId="45" fillId="10" borderId="1" xfId="19" applyFont="1" applyFill="1" applyBorder="1" applyAlignment="1">
      <alignment horizontal="center" vertical="center"/>
    </xf>
    <xf numFmtId="0" fontId="42" fillId="10" borderId="68" xfId="19" applyFont="1" applyFill="1" applyBorder="1" applyAlignment="1">
      <alignment vertical="center"/>
    </xf>
    <xf numFmtId="166" fontId="41" fillId="10" borderId="1" xfId="20" applyNumberFormat="1" applyFont="1" applyFill="1" applyBorder="1" applyAlignment="1" applyProtection="1">
      <alignment horizontal="right" vertical="center"/>
      <protection locked="0"/>
    </xf>
    <xf numFmtId="0" fontId="42" fillId="8" borderId="19" xfId="19" applyFont="1" applyFill="1" applyBorder="1" applyAlignment="1">
      <alignment vertical="center"/>
    </xf>
    <xf numFmtId="0" fontId="42" fillId="8" borderId="68" xfId="19" applyFont="1" applyFill="1" applyBorder="1" applyAlignment="1">
      <alignment vertical="center"/>
    </xf>
    <xf numFmtId="166" fontId="42" fillId="8" borderId="20" xfId="20" applyNumberFormat="1" applyFont="1" applyFill="1" applyBorder="1" applyAlignment="1">
      <alignment horizontal="right" vertical="center"/>
    </xf>
    <xf numFmtId="0" fontId="46" fillId="2" borderId="2" xfId="19" applyFont="1" applyFill="1" applyBorder="1" applyAlignment="1">
      <alignment horizontal="center" vertical="center"/>
    </xf>
    <xf numFmtId="0" fontId="47" fillId="10" borderId="1" xfId="19" applyFont="1" applyFill="1" applyBorder="1" applyAlignment="1">
      <alignment horizontal="center" vertical="center"/>
    </xf>
    <xf numFmtId="0" fontId="15" fillId="10" borderId="68" xfId="19" applyFont="1" applyFill="1" applyBorder="1" applyAlignment="1">
      <alignment vertical="center"/>
    </xf>
    <xf numFmtId="0" fontId="46" fillId="9" borderId="2" xfId="19" applyFont="1" applyFill="1" applyBorder="1" applyAlignment="1">
      <alignment horizontal="center" vertical="center"/>
    </xf>
    <xf numFmtId="166" fontId="41" fillId="2" borderId="1" xfId="20" applyNumberFormat="1" applyFont="1" applyFill="1" applyBorder="1" applyAlignment="1" applyProtection="1">
      <alignment horizontal="right" vertical="center"/>
      <protection locked="0"/>
    </xf>
    <xf numFmtId="0" fontId="47" fillId="2" borderId="1" xfId="19" applyFont="1" applyFill="1" applyBorder="1" applyAlignment="1">
      <alignment horizontal="center" vertical="center"/>
    </xf>
    <xf numFmtId="0" fontId="15" fillId="2" borderId="68" xfId="19" applyFont="1" applyFill="1" applyBorder="1" applyAlignment="1">
      <alignment vertical="center"/>
    </xf>
    <xf numFmtId="10" fontId="41" fillId="0" borderId="1" xfId="21" applyNumberFormat="1" applyFont="1" applyFill="1" applyBorder="1" applyAlignment="1" applyProtection="1">
      <alignment horizontal="right" vertical="center"/>
      <protection locked="0"/>
    </xf>
    <xf numFmtId="0" fontId="43" fillId="9" borderId="1" xfId="19" applyFont="1" applyFill="1" applyBorder="1" applyAlignment="1">
      <alignment horizontal="center" vertical="center"/>
    </xf>
    <xf numFmtId="0" fontId="48" fillId="9" borderId="1" xfId="19" applyFont="1" applyFill="1" applyBorder="1" applyAlignment="1">
      <alignment horizontal="center" vertical="center"/>
    </xf>
    <xf numFmtId="0" fontId="49" fillId="0" borderId="3" xfId="0" applyFont="1" applyBorder="1" applyAlignment="1">
      <alignment horizontal="left" wrapText="1"/>
    </xf>
    <xf numFmtId="0" fontId="49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32" fillId="0" borderId="19" xfId="0" applyFont="1" applyBorder="1" applyAlignment="1">
      <alignment wrapText="1"/>
    </xf>
    <xf numFmtId="0" fontId="32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8" fillId="0" borderId="64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8" fillId="0" borderId="54" xfId="0" applyFont="1" applyFill="1" applyBorder="1" applyAlignment="1">
      <alignment horizontal="left" vertical="center"/>
    </xf>
    <xf numFmtId="0" fontId="38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66" fontId="3" fillId="5" borderId="11" xfId="1" applyNumberFormat="1" applyFont="1" applyFill="1" applyBorder="1" applyAlignment="1" applyProtection="1">
      <alignment vertical="top"/>
    </xf>
    <xf numFmtId="166" fontId="3" fillId="2" borderId="11" xfId="1" applyNumberFormat="1" applyFont="1" applyFill="1" applyBorder="1" applyAlignment="1" applyProtection="1">
      <alignment vertical="top"/>
      <protection locked="0"/>
    </xf>
    <xf numFmtId="166" fontId="3" fillId="5" borderId="11" xfId="1" applyNumberFormat="1" applyFont="1" applyFill="1" applyBorder="1" applyAlignment="1" applyProtection="1">
      <alignment vertical="top" wrapText="1"/>
    </xf>
    <xf numFmtId="166" fontId="3" fillId="2" borderId="11" xfId="1" applyNumberFormat="1" applyFont="1" applyFill="1" applyBorder="1" applyAlignment="1" applyProtection="1">
      <alignment vertical="top" wrapText="1"/>
      <protection locked="0"/>
    </xf>
    <xf numFmtId="166" fontId="3" fillId="5" borderId="11" xfId="1" applyNumberFormat="1" applyFont="1" applyFill="1" applyBorder="1" applyAlignment="1" applyProtection="1">
      <alignment vertical="top" wrapText="1"/>
      <protection locked="0"/>
    </xf>
    <xf numFmtId="166" fontId="3" fillId="5" borderId="14" xfId="1" applyNumberFormat="1" applyFont="1" applyFill="1" applyBorder="1" applyAlignment="1" applyProtection="1">
      <alignment vertical="top" wrapText="1"/>
    </xf>
    <xf numFmtId="166" fontId="0" fillId="0" borderId="11" xfId="1" applyNumberFormat="1" applyFont="1" applyBorder="1" applyAlignment="1"/>
    <xf numFmtId="166" fontId="0" fillId="0" borderId="11" xfId="1" applyNumberFormat="1" applyFont="1" applyBorder="1" applyAlignment="1">
      <alignment wrapText="1"/>
    </xf>
    <xf numFmtId="166" fontId="0" fillId="5" borderId="11" xfId="1" applyNumberFormat="1" applyFont="1" applyFill="1" applyBorder="1" applyAlignment="1">
      <alignment horizontal="center" vertical="center" wrapText="1"/>
    </xf>
    <xf numFmtId="166" fontId="0" fillId="0" borderId="11" xfId="1" applyNumberFormat="1" applyFont="1" applyFill="1" applyBorder="1" applyAlignment="1"/>
    <xf numFmtId="166" fontId="0" fillId="5" borderId="14" xfId="1" applyNumberFormat="1" applyFont="1" applyFill="1" applyBorder="1" applyAlignment="1">
      <alignment horizontal="center" vertical="center" wrapText="1"/>
    </xf>
    <xf numFmtId="166" fontId="50" fillId="0" borderId="11" xfId="1" applyNumberFormat="1" applyFont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9" fillId="2" borderId="10" xfId="5" applyFont="1" applyFill="1" applyBorder="1" applyAlignment="1">
      <alignment horizontal="left" vertical="center"/>
    </xf>
    <xf numFmtId="0" fontId="39" fillId="2" borderId="12" xfId="9" applyFont="1" applyFill="1" applyBorder="1" applyAlignment="1" applyProtection="1">
      <alignment horizontal="left" vertical="center"/>
      <protection locked="0"/>
    </xf>
    <xf numFmtId="0" fontId="40" fillId="2" borderId="13" xfId="17" applyFont="1" applyFill="1" applyBorder="1" applyAlignment="1" applyProtection="1"/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Dep/NBG/Monthly%20Reports/2018/12/Workings/FRM-BKS-MM-20181231Work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 (OLD)"/>
      <sheetName val="A-G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CR-RWA"/>
      <sheetName val="CICR Buffer"/>
      <sheetName val="HHI Buffer"/>
      <sheetName val="CRM"/>
      <sheetName val="LCR"/>
      <sheetName val="LR"/>
      <sheetName val="GEL"/>
      <sheetName val="USD"/>
      <sheetName val="EUR"/>
      <sheetName val="OTHER"/>
      <sheetName val="D2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LoansGuarante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58"/>
      <sheetData sheetId="59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60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1"/>
      <sheetData sheetId="62"/>
      <sheetData sheetId="63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zoomScaleNormal="100" workbookViewId="0">
      <selection activeCell="B2" sqref="B2"/>
    </sheetView>
  </sheetViews>
  <sheetFormatPr defaultRowHeight="15" x14ac:dyDescent="0.25"/>
  <cols>
    <col min="1" max="1" width="10.28515625" style="19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25" t="s">
        <v>9</v>
      </c>
      <c r="B6" s="526"/>
      <c r="C6" s="526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4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5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6">
        <v>15</v>
      </c>
      <c r="B23" s="11" t="s">
        <v>28</v>
      </c>
    </row>
    <row r="24" spans="1:2" x14ac:dyDescent="0.25">
      <c r="A24" s="16">
        <v>15.1</v>
      </c>
      <c r="B24" s="11" t="s">
        <v>29</v>
      </c>
    </row>
    <row r="25" spans="1:2" x14ac:dyDescent="0.25">
      <c r="A25" s="17"/>
      <c r="B25" s="18"/>
    </row>
    <row r="26" spans="1:2" x14ac:dyDescent="0.25">
      <c r="A26" s="17"/>
      <c r="B26" s="18"/>
    </row>
  </sheetData>
  <mergeCells count="1">
    <mergeCell ref="A6:C6"/>
  </mergeCells>
  <hyperlinks>
    <hyperlink ref="C5" r:id="rId1"/>
    <hyperlink ref="B24" location="'15.1 LR'!A1" display="Leverage Ratio"/>
    <hyperlink ref="B8" location="'1. key ratios'!A1" display="Key ratios"/>
    <hyperlink ref="B9" location="'2.RC'!A1" display="Balance Sheet"/>
    <hyperlink ref="B10" location="'3.PL'!A1" display="Income statement"/>
    <hyperlink ref="B11" location="'4. Off-Balance'!A1" display="Off-balance sheet"/>
    <hyperlink ref="B12" location="'5. RWA'!A1" display="Risk-Weighted Assets (RWA)"/>
    <hyperlink ref="B13" location="'6. Administrators-shareholders'!A1" display="Information about supervisory board, senior management and shareholders"/>
    <hyperlink ref="B14" location="'7. LI1'!A1" display="Linkages between financial statement assets and  balance sheet items subject to credit risk weighting"/>
    <hyperlink ref="B15" location="'8. LI2'!A1" display="Differences between carrying values of balance sheet items and exposure amounts subject to credit risk weighting"/>
    <hyperlink ref="B16" location="'9.Capital'!A1" display="Regulatory Capital"/>
    <hyperlink ref="B17" location="'9.1. Capital Requirements'!A1" display="Capital Adequacy Requirements"/>
    <hyperlink ref="B18" location="'10. CC2'!A1" display="Reconciliation of regulatory capital to balance sheet "/>
    <hyperlink ref="B19" location="'11. CRWA'!A1" display="Credit risk weighted exposures"/>
    <hyperlink ref="B20" location="'12. CRM'!A1" display="Credit risk mitigation"/>
    <hyperlink ref="B21" location="'13. CRME'!A1" display="Standardized approach - effect of credit risk mitigation"/>
    <hyperlink ref="B22" location="'14. LCR'!A1" display="Liquidity Coverage Ratio"/>
    <hyperlink ref="B23" location="'15. CCR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2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 x14ac:dyDescent="0.2"/>
  <cols>
    <col min="1" max="1" width="9.5703125" style="269" bestFit="1" customWidth="1"/>
    <col min="2" max="2" width="132.42578125" style="78" customWidth="1"/>
    <col min="3" max="3" width="18.42578125" style="78" customWidth="1"/>
    <col min="4" max="16384" width="9.140625" style="78"/>
  </cols>
  <sheetData>
    <row r="1" spans="1:3" x14ac:dyDescent="0.2">
      <c r="A1" s="77" t="s">
        <v>30</v>
      </c>
      <c r="B1" s="21" t="str">
        <f>'Info '!C2</f>
        <v>Terabank</v>
      </c>
    </row>
    <row r="2" spans="1:3" s="249" customFormat="1" ht="15.75" customHeight="1" x14ac:dyDescent="0.2">
      <c r="A2" s="249" t="s">
        <v>31</v>
      </c>
      <c r="B2" s="22">
        <v>43465</v>
      </c>
    </row>
    <row r="3" spans="1:3" s="249" customFormat="1" ht="15.75" customHeight="1" x14ac:dyDescent="0.2"/>
    <row r="4" spans="1:3" ht="13.5" thickBot="1" x14ac:dyDescent="0.25">
      <c r="A4" s="269" t="s">
        <v>275</v>
      </c>
      <c r="B4" s="270" t="s">
        <v>276</v>
      </c>
    </row>
    <row r="5" spans="1:3" x14ac:dyDescent="0.2">
      <c r="A5" s="271" t="s">
        <v>34</v>
      </c>
      <c r="B5" s="272"/>
      <c r="C5" s="273" t="s">
        <v>67</v>
      </c>
    </row>
    <row r="6" spans="1:3" x14ac:dyDescent="0.2">
      <c r="A6" s="274">
        <v>1</v>
      </c>
      <c r="B6" s="275" t="s">
        <v>277</v>
      </c>
      <c r="C6" s="580">
        <f>SUM(C7:C11)</f>
        <v>127716731.61000024</v>
      </c>
    </row>
    <row r="7" spans="1:3" x14ac:dyDescent="0.2">
      <c r="A7" s="274">
        <v>2</v>
      </c>
      <c r="B7" s="276" t="s">
        <v>278</v>
      </c>
      <c r="C7" s="581">
        <v>121372000.00000001</v>
      </c>
    </row>
    <row r="8" spans="1:3" x14ac:dyDescent="0.2">
      <c r="A8" s="274">
        <v>3</v>
      </c>
      <c r="B8" s="277" t="s">
        <v>279</v>
      </c>
      <c r="C8" s="581">
        <v>0</v>
      </c>
    </row>
    <row r="9" spans="1:3" x14ac:dyDescent="0.2">
      <c r="A9" s="274">
        <v>4</v>
      </c>
      <c r="B9" s="277" t="s">
        <v>280</v>
      </c>
      <c r="C9" s="581">
        <v>0</v>
      </c>
    </row>
    <row r="10" spans="1:3" x14ac:dyDescent="0.2">
      <c r="A10" s="274">
        <v>5</v>
      </c>
      <c r="B10" s="277" t="s">
        <v>281</v>
      </c>
      <c r="C10" s="581">
        <v>0</v>
      </c>
    </row>
    <row r="11" spans="1:3" x14ac:dyDescent="0.2">
      <c r="A11" s="274">
        <v>6</v>
      </c>
      <c r="B11" s="278" t="s">
        <v>282</v>
      </c>
      <c r="C11" s="581">
        <v>6344731.6100002285</v>
      </c>
    </row>
    <row r="12" spans="1:3" s="279" customFormat="1" x14ac:dyDescent="0.2">
      <c r="A12" s="274">
        <v>7</v>
      </c>
      <c r="B12" s="275" t="s">
        <v>283</v>
      </c>
      <c r="C12" s="582">
        <f>SUM(C13:C27)</f>
        <v>23115177</v>
      </c>
    </row>
    <row r="13" spans="1:3" s="279" customFormat="1" x14ac:dyDescent="0.2">
      <c r="A13" s="274">
        <v>8</v>
      </c>
      <c r="B13" s="280" t="s">
        <v>284</v>
      </c>
      <c r="C13" s="583">
        <v>0</v>
      </c>
    </row>
    <row r="14" spans="1:3" s="279" customFormat="1" ht="25.5" x14ac:dyDescent="0.2">
      <c r="A14" s="274">
        <v>9</v>
      </c>
      <c r="B14" s="281" t="s">
        <v>285</v>
      </c>
      <c r="C14" s="583">
        <v>0</v>
      </c>
    </row>
    <row r="15" spans="1:3" s="279" customFormat="1" x14ac:dyDescent="0.2">
      <c r="A15" s="274">
        <v>10</v>
      </c>
      <c r="B15" s="282" t="s">
        <v>286</v>
      </c>
      <c r="C15" s="583">
        <v>23115177</v>
      </c>
    </row>
    <row r="16" spans="1:3" s="279" customFormat="1" x14ac:dyDescent="0.2">
      <c r="A16" s="274">
        <v>11</v>
      </c>
      <c r="B16" s="283" t="s">
        <v>287</v>
      </c>
      <c r="C16" s="583">
        <v>0</v>
      </c>
    </row>
    <row r="17" spans="1:3" s="279" customFormat="1" x14ac:dyDescent="0.2">
      <c r="A17" s="274">
        <v>12</v>
      </c>
      <c r="B17" s="282" t="s">
        <v>288</v>
      </c>
      <c r="C17" s="583">
        <v>0</v>
      </c>
    </row>
    <row r="18" spans="1:3" s="279" customFormat="1" x14ac:dyDescent="0.2">
      <c r="A18" s="274">
        <v>13</v>
      </c>
      <c r="B18" s="282" t="s">
        <v>289</v>
      </c>
      <c r="C18" s="583">
        <v>0</v>
      </c>
    </row>
    <row r="19" spans="1:3" s="279" customFormat="1" x14ac:dyDescent="0.2">
      <c r="A19" s="274">
        <v>14</v>
      </c>
      <c r="B19" s="282" t="s">
        <v>290</v>
      </c>
      <c r="C19" s="583">
        <v>0</v>
      </c>
    </row>
    <row r="20" spans="1:3" s="279" customFormat="1" x14ac:dyDescent="0.2">
      <c r="A20" s="274">
        <v>15</v>
      </c>
      <c r="B20" s="282" t="s">
        <v>291</v>
      </c>
      <c r="C20" s="583">
        <v>0</v>
      </c>
    </row>
    <row r="21" spans="1:3" s="279" customFormat="1" ht="25.5" x14ac:dyDescent="0.2">
      <c r="A21" s="274">
        <v>16</v>
      </c>
      <c r="B21" s="281" t="s">
        <v>292</v>
      </c>
      <c r="C21" s="583">
        <v>0</v>
      </c>
    </row>
    <row r="22" spans="1:3" s="279" customFormat="1" x14ac:dyDescent="0.2">
      <c r="A22" s="274">
        <v>17</v>
      </c>
      <c r="B22" s="284" t="s">
        <v>293</v>
      </c>
      <c r="C22" s="583">
        <v>0</v>
      </c>
    </row>
    <row r="23" spans="1:3" s="279" customFormat="1" x14ac:dyDescent="0.2">
      <c r="A23" s="274">
        <v>18</v>
      </c>
      <c r="B23" s="281" t="s">
        <v>294</v>
      </c>
      <c r="C23" s="583">
        <v>0</v>
      </c>
    </row>
    <row r="24" spans="1:3" s="279" customFormat="1" ht="25.5" x14ac:dyDescent="0.2">
      <c r="A24" s="274">
        <v>19</v>
      </c>
      <c r="B24" s="281" t="s">
        <v>295</v>
      </c>
      <c r="C24" s="583">
        <v>0</v>
      </c>
    </row>
    <row r="25" spans="1:3" s="279" customFormat="1" x14ac:dyDescent="0.2">
      <c r="A25" s="274">
        <v>20</v>
      </c>
      <c r="B25" s="285" t="s">
        <v>296</v>
      </c>
      <c r="C25" s="583">
        <v>0</v>
      </c>
    </row>
    <row r="26" spans="1:3" s="279" customFormat="1" x14ac:dyDescent="0.2">
      <c r="A26" s="274">
        <v>21</v>
      </c>
      <c r="B26" s="285" t="s">
        <v>297</v>
      </c>
      <c r="C26" s="583">
        <v>0</v>
      </c>
    </row>
    <row r="27" spans="1:3" s="279" customFormat="1" x14ac:dyDescent="0.2">
      <c r="A27" s="274">
        <v>22</v>
      </c>
      <c r="B27" s="285" t="s">
        <v>298</v>
      </c>
      <c r="C27" s="583">
        <v>0</v>
      </c>
    </row>
    <row r="28" spans="1:3" s="279" customFormat="1" x14ac:dyDescent="0.2">
      <c r="A28" s="274">
        <v>23</v>
      </c>
      <c r="B28" s="286" t="s">
        <v>299</v>
      </c>
      <c r="C28" s="582">
        <f>C6-C12</f>
        <v>104601554.61000024</v>
      </c>
    </row>
    <row r="29" spans="1:3" s="279" customFormat="1" x14ac:dyDescent="0.2">
      <c r="A29" s="287"/>
      <c r="B29" s="288"/>
      <c r="C29" s="583"/>
    </row>
    <row r="30" spans="1:3" s="279" customFormat="1" x14ac:dyDescent="0.2">
      <c r="A30" s="287">
        <v>24</v>
      </c>
      <c r="B30" s="286" t="s">
        <v>300</v>
      </c>
      <c r="C30" s="582">
        <f>C31+C34</f>
        <v>0</v>
      </c>
    </row>
    <row r="31" spans="1:3" s="279" customFormat="1" x14ac:dyDescent="0.2">
      <c r="A31" s="287">
        <v>25</v>
      </c>
      <c r="B31" s="277" t="s">
        <v>301</v>
      </c>
      <c r="C31" s="584">
        <f>C32+C33</f>
        <v>0</v>
      </c>
    </row>
    <row r="32" spans="1:3" s="279" customFormat="1" x14ac:dyDescent="0.2">
      <c r="A32" s="287">
        <v>26</v>
      </c>
      <c r="B32" s="289" t="s">
        <v>302</v>
      </c>
      <c r="C32" s="583">
        <v>0</v>
      </c>
    </row>
    <row r="33" spans="1:3" s="279" customFormat="1" x14ac:dyDescent="0.2">
      <c r="A33" s="287">
        <v>27</v>
      </c>
      <c r="B33" s="289" t="s">
        <v>303</v>
      </c>
      <c r="C33" s="583">
        <v>0</v>
      </c>
    </row>
    <row r="34" spans="1:3" s="279" customFormat="1" x14ac:dyDescent="0.2">
      <c r="A34" s="287">
        <v>28</v>
      </c>
      <c r="B34" s="277" t="s">
        <v>304</v>
      </c>
      <c r="C34" s="583">
        <v>0</v>
      </c>
    </row>
    <row r="35" spans="1:3" s="279" customFormat="1" x14ac:dyDescent="0.2">
      <c r="A35" s="287">
        <v>29</v>
      </c>
      <c r="B35" s="286" t="s">
        <v>305</v>
      </c>
      <c r="C35" s="582">
        <f>SUM(C36:C40)</f>
        <v>0</v>
      </c>
    </row>
    <row r="36" spans="1:3" s="279" customFormat="1" x14ac:dyDescent="0.2">
      <c r="A36" s="287">
        <v>30</v>
      </c>
      <c r="B36" s="281" t="s">
        <v>306</v>
      </c>
      <c r="C36" s="583">
        <v>0</v>
      </c>
    </row>
    <row r="37" spans="1:3" s="279" customFormat="1" x14ac:dyDescent="0.2">
      <c r="A37" s="287">
        <v>31</v>
      </c>
      <c r="B37" s="282" t="s">
        <v>307</v>
      </c>
      <c r="C37" s="583">
        <v>0</v>
      </c>
    </row>
    <row r="38" spans="1:3" s="279" customFormat="1" ht="25.5" x14ac:dyDescent="0.2">
      <c r="A38" s="287">
        <v>32</v>
      </c>
      <c r="B38" s="281" t="s">
        <v>308</v>
      </c>
      <c r="C38" s="583">
        <v>0</v>
      </c>
    </row>
    <row r="39" spans="1:3" s="279" customFormat="1" ht="25.5" x14ac:dyDescent="0.2">
      <c r="A39" s="287">
        <v>33</v>
      </c>
      <c r="B39" s="281" t="s">
        <v>295</v>
      </c>
      <c r="C39" s="583">
        <v>0</v>
      </c>
    </row>
    <row r="40" spans="1:3" s="279" customFormat="1" x14ac:dyDescent="0.2">
      <c r="A40" s="287">
        <v>34</v>
      </c>
      <c r="B40" s="285" t="s">
        <v>309</v>
      </c>
      <c r="C40" s="583">
        <v>0</v>
      </c>
    </row>
    <row r="41" spans="1:3" s="279" customFormat="1" x14ac:dyDescent="0.2">
      <c r="A41" s="287">
        <v>35</v>
      </c>
      <c r="B41" s="286" t="s">
        <v>310</v>
      </c>
      <c r="C41" s="582">
        <f>C30-C35</f>
        <v>0</v>
      </c>
    </row>
    <row r="42" spans="1:3" s="279" customFormat="1" x14ac:dyDescent="0.2">
      <c r="A42" s="287"/>
      <c r="B42" s="288"/>
      <c r="C42" s="583"/>
    </row>
    <row r="43" spans="1:3" s="279" customFormat="1" x14ac:dyDescent="0.2">
      <c r="A43" s="287">
        <v>36</v>
      </c>
      <c r="B43" s="290" t="s">
        <v>311</v>
      </c>
      <c r="C43" s="582">
        <f>SUM(C44:C46)</f>
        <v>51810858.997509629</v>
      </c>
    </row>
    <row r="44" spans="1:3" s="279" customFormat="1" x14ac:dyDescent="0.2">
      <c r="A44" s="287">
        <v>37</v>
      </c>
      <c r="B44" s="277" t="s">
        <v>312</v>
      </c>
      <c r="C44" s="583">
        <v>42023720.619999997</v>
      </c>
    </row>
    <row r="45" spans="1:3" s="279" customFormat="1" x14ac:dyDescent="0.2">
      <c r="A45" s="287">
        <v>38</v>
      </c>
      <c r="B45" s="277" t="s">
        <v>313</v>
      </c>
      <c r="C45" s="583">
        <v>0</v>
      </c>
    </row>
    <row r="46" spans="1:3" s="279" customFormat="1" x14ac:dyDescent="0.2">
      <c r="A46" s="287">
        <v>39</v>
      </c>
      <c r="B46" s="277" t="s">
        <v>314</v>
      </c>
      <c r="C46" s="583">
        <v>9787138.3775096349</v>
      </c>
    </row>
    <row r="47" spans="1:3" s="279" customFormat="1" x14ac:dyDescent="0.2">
      <c r="A47" s="287">
        <v>40</v>
      </c>
      <c r="B47" s="290" t="s">
        <v>315</v>
      </c>
      <c r="C47" s="582">
        <f>SUM(C48:C51)</f>
        <v>0</v>
      </c>
    </row>
    <row r="48" spans="1:3" s="279" customFormat="1" x14ac:dyDescent="0.2">
      <c r="A48" s="287">
        <v>41</v>
      </c>
      <c r="B48" s="281" t="s">
        <v>316</v>
      </c>
      <c r="C48" s="583">
        <v>0</v>
      </c>
    </row>
    <row r="49" spans="1:3" s="279" customFormat="1" x14ac:dyDescent="0.2">
      <c r="A49" s="287">
        <v>42</v>
      </c>
      <c r="B49" s="282" t="s">
        <v>317</v>
      </c>
      <c r="C49" s="583">
        <v>0</v>
      </c>
    </row>
    <row r="50" spans="1:3" s="279" customFormat="1" x14ac:dyDescent="0.2">
      <c r="A50" s="287">
        <v>43</v>
      </c>
      <c r="B50" s="281" t="s">
        <v>318</v>
      </c>
      <c r="C50" s="583">
        <v>0</v>
      </c>
    </row>
    <row r="51" spans="1:3" s="279" customFormat="1" ht="25.5" x14ac:dyDescent="0.2">
      <c r="A51" s="287">
        <v>44</v>
      </c>
      <c r="B51" s="281" t="s">
        <v>295</v>
      </c>
      <c r="C51" s="583">
        <v>0</v>
      </c>
    </row>
    <row r="52" spans="1:3" s="279" customFormat="1" ht="13.5" thickBot="1" x14ac:dyDescent="0.25">
      <c r="A52" s="291">
        <v>45</v>
      </c>
      <c r="B52" s="292" t="s">
        <v>319</v>
      </c>
      <c r="C52" s="585">
        <f>C43-C47</f>
        <v>51810858.997509629</v>
      </c>
    </row>
    <row r="55" spans="1:3" x14ac:dyDescent="0.2">
      <c r="B55" s="78" t="s">
        <v>320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2"/>
  <sheetViews>
    <sheetView zoomScaleNormal="100" workbookViewId="0">
      <selection activeCell="B2" sqref="B2"/>
    </sheetView>
  </sheetViews>
  <sheetFormatPr defaultColWidth="9.140625" defaultRowHeight="12.75" x14ac:dyDescent="0.2"/>
  <cols>
    <col min="1" max="1" width="9.42578125" style="19" bestFit="1" customWidth="1"/>
    <col min="2" max="2" width="59" style="19" customWidth="1"/>
    <col min="3" max="3" width="16.7109375" style="19" bestFit="1" customWidth="1"/>
    <col min="4" max="4" width="14.28515625" style="19" bestFit="1" customWidth="1"/>
    <col min="5" max="16384" width="9.140625" style="19"/>
  </cols>
  <sheetData>
    <row r="1" spans="1:4" ht="15" x14ac:dyDescent="0.3">
      <c r="A1" s="20" t="s">
        <v>30</v>
      </c>
      <c r="B1" s="21" t="str">
        <f>'Info '!C2</f>
        <v>Terabank</v>
      </c>
    </row>
    <row r="2" spans="1:4" s="215" customFormat="1" ht="15.75" customHeight="1" x14ac:dyDescent="0.3">
      <c r="A2" s="215" t="s">
        <v>31</v>
      </c>
      <c r="B2" s="22">
        <v>43465</v>
      </c>
    </row>
    <row r="3" spans="1:4" s="215" customFormat="1" ht="15.75" customHeight="1" x14ac:dyDescent="0.3"/>
    <row r="4" spans="1:4" ht="13.5" thickBot="1" x14ac:dyDescent="0.25">
      <c r="A4" s="17" t="s">
        <v>321</v>
      </c>
      <c r="B4" s="293" t="s">
        <v>22</v>
      </c>
    </row>
    <row r="5" spans="1:4" s="298" customFormat="1" ht="12.75" customHeight="1" x14ac:dyDescent="0.25">
      <c r="A5" s="294"/>
      <c r="B5" s="295" t="s">
        <v>322</v>
      </c>
      <c r="C5" s="296" t="s">
        <v>323</v>
      </c>
      <c r="D5" s="297" t="s">
        <v>324</v>
      </c>
    </row>
    <row r="6" spans="1:4" s="302" customFormat="1" x14ac:dyDescent="0.25">
      <c r="A6" s="299">
        <v>1</v>
      </c>
      <c r="B6" s="300" t="s">
        <v>325</v>
      </c>
      <c r="C6" s="300"/>
      <c r="D6" s="301"/>
    </row>
    <row r="7" spans="1:4" s="302" customFormat="1" x14ac:dyDescent="0.25">
      <c r="A7" s="303" t="s">
        <v>326</v>
      </c>
      <c r="B7" s="304" t="s">
        <v>327</v>
      </c>
      <c r="C7" s="305">
        <v>4.4999999999999998E-2</v>
      </c>
      <c r="D7" s="306">
        <f>C7*'5. RWA'!$C$13</f>
        <v>39257250.422378436</v>
      </c>
    </row>
    <row r="8" spans="1:4" s="302" customFormat="1" x14ac:dyDescent="0.25">
      <c r="A8" s="303" t="s">
        <v>328</v>
      </c>
      <c r="B8" s="304" t="s">
        <v>329</v>
      </c>
      <c r="C8" s="305">
        <v>0.06</v>
      </c>
      <c r="D8" s="306">
        <f>C8*'5. RWA'!$C$13</f>
        <v>52343000.563171245</v>
      </c>
    </row>
    <row r="9" spans="1:4" s="302" customFormat="1" x14ac:dyDescent="0.25">
      <c r="A9" s="303" t="s">
        <v>330</v>
      </c>
      <c r="B9" s="304" t="s">
        <v>331</v>
      </c>
      <c r="C9" s="305">
        <v>0.08</v>
      </c>
      <c r="D9" s="306">
        <f>C9*'5. RWA'!$C$13</f>
        <v>69790667.417561665</v>
      </c>
    </row>
    <row r="10" spans="1:4" s="302" customFormat="1" x14ac:dyDescent="0.25">
      <c r="A10" s="299" t="s">
        <v>332</v>
      </c>
      <c r="B10" s="300" t="s">
        <v>333</v>
      </c>
      <c r="C10" s="300"/>
      <c r="D10" s="307"/>
    </row>
    <row r="11" spans="1:4" s="310" customFormat="1" x14ac:dyDescent="0.25">
      <c r="A11" s="308" t="s">
        <v>334</v>
      </c>
      <c r="B11" s="309" t="s">
        <v>335</v>
      </c>
      <c r="C11" s="305">
        <v>2.5000000000000001E-2</v>
      </c>
      <c r="D11" s="306">
        <f>C11*'5. RWA'!$C$13</f>
        <v>21809583.567988023</v>
      </c>
    </row>
    <row r="12" spans="1:4" s="310" customFormat="1" x14ac:dyDescent="0.25">
      <c r="A12" s="308" t="s">
        <v>336</v>
      </c>
      <c r="B12" s="309" t="s">
        <v>337</v>
      </c>
      <c r="C12" s="305">
        <v>0</v>
      </c>
      <c r="D12" s="306">
        <f>C12*'5. RWA'!$C$13</f>
        <v>0</v>
      </c>
    </row>
    <row r="13" spans="1:4" s="310" customFormat="1" x14ac:dyDescent="0.25">
      <c r="A13" s="308" t="s">
        <v>338</v>
      </c>
      <c r="B13" s="309" t="s">
        <v>339</v>
      </c>
      <c r="C13" s="305">
        <v>0</v>
      </c>
      <c r="D13" s="306">
        <f>C13*'5. RWA'!$C$13</f>
        <v>0</v>
      </c>
    </row>
    <row r="14" spans="1:4" s="310" customFormat="1" x14ac:dyDescent="0.25">
      <c r="A14" s="299" t="s">
        <v>340</v>
      </c>
      <c r="B14" s="300" t="s">
        <v>341</v>
      </c>
      <c r="C14" s="311"/>
      <c r="D14" s="307"/>
    </row>
    <row r="15" spans="1:4" s="310" customFormat="1" x14ac:dyDescent="0.25">
      <c r="A15" s="308">
        <v>3.1</v>
      </c>
      <c r="B15" s="309" t="s">
        <v>342</v>
      </c>
      <c r="C15" s="305">
        <v>2.144588974287609E-2</v>
      </c>
      <c r="D15" s="306">
        <f>C15*'5. RWA'!$C$13</f>
        <v>18709036.981484529</v>
      </c>
    </row>
    <row r="16" spans="1:4" s="310" customFormat="1" x14ac:dyDescent="0.25">
      <c r="A16" s="308">
        <v>3.2</v>
      </c>
      <c r="B16" s="309" t="s">
        <v>343</v>
      </c>
      <c r="C16" s="305">
        <v>2.8684085370999774E-2</v>
      </c>
      <c r="D16" s="306">
        <f>C16*'5. RWA'!$C$13</f>
        <v>25023518.278804891</v>
      </c>
    </row>
    <row r="17" spans="1:6" s="302" customFormat="1" x14ac:dyDescent="0.25">
      <c r="A17" s="308">
        <v>3.3</v>
      </c>
      <c r="B17" s="309" t="s">
        <v>344</v>
      </c>
      <c r="C17" s="312">
        <v>6.9528712943882978E-2</v>
      </c>
      <c r="D17" s="306">
        <f>C17*'5. RWA'!$C$13</f>
        <v>60655691.012970649</v>
      </c>
    </row>
    <row r="18" spans="1:6" s="298" customFormat="1" ht="12.75" customHeight="1" x14ac:dyDescent="0.25">
      <c r="A18" s="313"/>
      <c r="B18" s="314" t="s">
        <v>345</v>
      </c>
      <c r="C18" s="315" t="s">
        <v>323</v>
      </c>
      <c r="D18" s="316" t="s">
        <v>324</v>
      </c>
    </row>
    <row r="19" spans="1:6" s="302" customFormat="1" x14ac:dyDescent="0.25">
      <c r="A19" s="317">
        <v>4</v>
      </c>
      <c r="B19" s="309" t="s">
        <v>346</v>
      </c>
      <c r="C19" s="318">
        <f>C7+C11+C12+C13+C15</f>
        <v>9.1445889742876096E-2</v>
      </c>
      <c r="D19" s="306">
        <f>C19*'5. RWA'!$C$13</f>
        <v>79775870.971850991</v>
      </c>
    </row>
    <row r="20" spans="1:6" s="302" customFormat="1" x14ac:dyDescent="0.25">
      <c r="A20" s="317">
        <v>5</v>
      </c>
      <c r="B20" s="309" t="s">
        <v>38</v>
      </c>
      <c r="C20" s="318">
        <f>C8+C11+C12+C13+C16</f>
        <v>0.11368408537099976</v>
      </c>
      <c r="D20" s="306">
        <f>C20*'5. RWA'!$C$13</f>
        <v>99176102.409964144</v>
      </c>
    </row>
    <row r="21" spans="1:6" s="302" customFormat="1" ht="13.5" thickBot="1" x14ac:dyDescent="0.3">
      <c r="A21" s="319" t="s">
        <v>347</v>
      </c>
      <c r="B21" s="320" t="s">
        <v>348</v>
      </c>
      <c r="C21" s="321">
        <f>C9+C11+C12+C13+C17</f>
        <v>0.174528712943883</v>
      </c>
      <c r="D21" s="322">
        <f>C21*'5. RWA'!$C$13</f>
        <v>152255941.99852034</v>
      </c>
    </row>
    <row r="22" spans="1:6" x14ac:dyDescent="0.2">
      <c r="F22" s="1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39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 x14ac:dyDescent="0.2"/>
  <cols>
    <col min="1" max="1" width="10.7109375" style="78" customWidth="1"/>
    <col min="2" max="2" width="91.85546875" style="78" customWidth="1"/>
    <col min="3" max="3" width="53.140625" style="78" customWidth="1"/>
    <col min="4" max="4" width="32.28515625" style="78" customWidth="1"/>
    <col min="5" max="5" width="9.42578125" style="79" customWidth="1"/>
    <col min="6" max="16384" width="9.140625" style="79"/>
  </cols>
  <sheetData>
    <row r="1" spans="1:6" x14ac:dyDescent="0.2">
      <c r="A1" s="77" t="s">
        <v>30</v>
      </c>
      <c r="B1" s="21" t="str">
        <f>'Info '!C2</f>
        <v>Terabank</v>
      </c>
      <c r="E1" s="78"/>
      <c r="F1" s="78"/>
    </row>
    <row r="2" spans="1:6" s="249" customFormat="1" ht="15.75" customHeight="1" x14ac:dyDescent="0.2">
      <c r="A2" s="77" t="s">
        <v>31</v>
      </c>
      <c r="B2" s="22">
        <v>43465</v>
      </c>
    </row>
    <row r="3" spans="1:6" s="249" customFormat="1" ht="15.75" customHeight="1" x14ac:dyDescent="0.2">
      <c r="A3" s="323"/>
    </row>
    <row r="4" spans="1:6" s="249" customFormat="1" ht="15.75" customHeight="1" thickBot="1" x14ac:dyDescent="0.25">
      <c r="A4" s="249" t="s">
        <v>349</v>
      </c>
      <c r="B4" s="324" t="s">
        <v>350</v>
      </c>
      <c r="D4" s="325" t="s">
        <v>67</v>
      </c>
    </row>
    <row r="5" spans="1:6" ht="25.5" x14ac:dyDescent="0.2">
      <c r="A5" s="326" t="s">
        <v>34</v>
      </c>
      <c r="B5" s="327" t="s">
        <v>168</v>
      </c>
      <c r="C5" s="328" t="s">
        <v>259</v>
      </c>
      <c r="D5" s="329" t="s">
        <v>351</v>
      </c>
    </row>
    <row r="6" spans="1:6" x14ac:dyDescent="0.2">
      <c r="A6" s="330">
        <v>1</v>
      </c>
      <c r="B6" s="331" t="s">
        <v>74</v>
      </c>
      <c r="C6" s="332">
        <v>32080145.109999985</v>
      </c>
      <c r="D6" s="333"/>
      <c r="E6" s="334"/>
    </row>
    <row r="7" spans="1:6" x14ac:dyDescent="0.2">
      <c r="A7" s="330">
        <v>2</v>
      </c>
      <c r="B7" s="335" t="s">
        <v>75</v>
      </c>
      <c r="C7" s="336">
        <v>128571038.21000001</v>
      </c>
      <c r="D7" s="337"/>
      <c r="E7" s="334"/>
    </row>
    <row r="8" spans="1:6" x14ac:dyDescent="0.2">
      <c r="A8" s="330">
        <v>3</v>
      </c>
      <c r="B8" s="335" t="s">
        <v>76</v>
      </c>
      <c r="C8" s="336">
        <v>24742046.2795</v>
      </c>
      <c r="D8" s="337"/>
      <c r="E8" s="334"/>
    </row>
    <row r="9" spans="1:6" x14ac:dyDescent="0.2">
      <c r="A9" s="330">
        <v>4</v>
      </c>
      <c r="B9" s="335" t="s">
        <v>77</v>
      </c>
      <c r="C9" s="336">
        <v>0</v>
      </c>
      <c r="D9" s="337"/>
      <c r="E9" s="334"/>
    </row>
    <row r="10" spans="1:6" x14ac:dyDescent="0.2">
      <c r="A10" s="330">
        <v>5</v>
      </c>
      <c r="B10" s="335" t="s">
        <v>78</v>
      </c>
      <c r="C10" s="336">
        <v>55491623.220000006</v>
      </c>
      <c r="D10" s="337"/>
      <c r="E10" s="334"/>
    </row>
    <row r="11" spans="1:6" x14ac:dyDescent="0.2">
      <c r="A11" s="330">
        <v>6.1</v>
      </c>
      <c r="B11" s="338" t="s">
        <v>79</v>
      </c>
      <c r="C11" s="339">
        <v>696745953.76999891</v>
      </c>
      <c r="D11" s="337"/>
      <c r="E11" s="340"/>
    </row>
    <row r="12" spans="1:6" x14ac:dyDescent="0.2">
      <c r="A12" s="330">
        <v>6.2</v>
      </c>
      <c r="B12" s="341" t="s">
        <v>80</v>
      </c>
      <c r="C12" s="339">
        <v>-37599018.489999756</v>
      </c>
      <c r="D12" s="337"/>
      <c r="E12" s="340"/>
    </row>
    <row r="13" spans="1:6" x14ac:dyDescent="0.2">
      <c r="A13" s="330">
        <v>6</v>
      </c>
      <c r="B13" s="335" t="s">
        <v>81</v>
      </c>
      <c r="C13" s="342">
        <f>C11+C12</f>
        <v>659146935.27999914</v>
      </c>
      <c r="D13" s="337"/>
      <c r="E13" s="334"/>
    </row>
    <row r="14" spans="1:6" x14ac:dyDescent="0.2">
      <c r="A14" s="330">
        <v>7</v>
      </c>
      <c r="B14" s="335" t="s">
        <v>82</v>
      </c>
      <c r="C14" s="336">
        <v>5409167.1100000245</v>
      </c>
      <c r="D14" s="337"/>
      <c r="E14" s="334"/>
    </row>
    <row r="15" spans="1:6" x14ac:dyDescent="0.2">
      <c r="A15" s="330">
        <v>8</v>
      </c>
      <c r="B15" s="343" t="s">
        <v>83</v>
      </c>
      <c r="C15" s="336">
        <v>760653.70000000065</v>
      </c>
      <c r="D15" s="337"/>
      <c r="E15" s="334"/>
    </row>
    <row r="16" spans="1:6" x14ac:dyDescent="0.2">
      <c r="A16" s="330">
        <v>9</v>
      </c>
      <c r="B16" s="335" t="s">
        <v>84</v>
      </c>
      <c r="C16" s="336">
        <v>0</v>
      </c>
      <c r="D16" s="337"/>
      <c r="E16" s="334"/>
    </row>
    <row r="17" spans="1:5" x14ac:dyDescent="0.2">
      <c r="A17" s="330">
        <v>10</v>
      </c>
      <c r="B17" s="335" t="s">
        <v>85</v>
      </c>
      <c r="C17" s="336">
        <v>39735119.939999998</v>
      </c>
      <c r="D17" s="337"/>
      <c r="E17" s="334"/>
    </row>
    <row r="18" spans="1:5" x14ac:dyDescent="0.2">
      <c r="A18" s="330">
        <v>10.1</v>
      </c>
      <c r="B18" s="344" t="s">
        <v>352</v>
      </c>
      <c r="C18" s="336">
        <v>23115177</v>
      </c>
      <c r="D18" s="345" t="s">
        <v>353</v>
      </c>
      <c r="E18" s="334"/>
    </row>
    <row r="19" spans="1:5" x14ac:dyDescent="0.2">
      <c r="A19" s="330">
        <v>11</v>
      </c>
      <c r="B19" s="346" t="s">
        <v>86</v>
      </c>
      <c r="C19" s="347">
        <v>4282157.5549999997</v>
      </c>
      <c r="D19" s="348"/>
      <c r="E19" s="334"/>
    </row>
    <row r="20" spans="1:5" ht="15" x14ac:dyDescent="0.25">
      <c r="A20" s="330">
        <v>12</v>
      </c>
      <c r="B20" s="349" t="s">
        <v>87</v>
      </c>
      <c r="C20" s="350">
        <f>SUM(C6:C10,C13:C16,C17,C19)</f>
        <v>950218886.40449917</v>
      </c>
      <c r="D20" s="351"/>
      <c r="E20" s="352"/>
    </row>
    <row r="21" spans="1:5" x14ac:dyDescent="0.2">
      <c r="A21" s="330">
        <v>13</v>
      </c>
      <c r="B21" s="335" t="s">
        <v>89</v>
      </c>
      <c r="C21" s="353">
        <v>225342.79</v>
      </c>
      <c r="D21" s="354"/>
      <c r="E21" s="334"/>
    </row>
    <row r="22" spans="1:5" x14ac:dyDescent="0.2">
      <c r="A22" s="330">
        <v>14</v>
      </c>
      <c r="B22" s="335" t="s">
        <v>90</v>
      </c>
      <c r="C22" s="336">
        <v>201619625.84001061</v>
      </c>
      <c r="D22" s="337"/>
      <c r="E22" s="334"/>
    </row>
    <row r="23" spans="1:5" x14ac:dyDescent="0.2">
      <c r="A23" s="330">
        <v>15</v>
      </c>
      <c r="B23" s="335" t="s">
        <v>91</v>
      </c>
      <c r="C23" s="336">
        <v>214133020.8900001</v>
      </c>
      <c r="D23" s="337"/>
      <c r="E23" s="334"/>
    </row>
    <row r="24" spans="1:5" x14ac:dyDescent="0.2">
      <c r="A24" s="330">
        <v>16</v>
      </c>
      <c r="B24" s="335" t="s">
        <v>92</v>
      </c>
      <c r="C24" s="336">
        <v>266892249.20000005</v>
      </c>
      <c r="D24" s="337"/>
      <c r="E24" s="334"/>
    </row>
    <row r="25" spans="1:5" x14ac:dyDescent="0.2">
      <c r="A25" s="330">
        <v>17</v>
      </c>
      <c r="B25" s="335" t="s">
        <v>93</v>
      </c>
      <c r="C25" s="336">
        <v>0</v>
      </c>
      <c r="D25" s="337"/>
      <c r="E25" s="334"/>
    </row>
    <row r="26" spans="1:5" x14ac:dyDescent="0.2">
      <c r="A26" s="330">
        <v>18</v>
      </c>
      <c r="B26" s="335" t="s">
        <v>94</v>
      </c>
      <c r="C26" s="336">
        <v>70904197</v>
      </c>
      <c r="D26" s="337"/>
      <c r="E26" s="334"/>
    </row>
    <row r="27" spans="1:5" x14ac:dyDescent="0.2">
      <c r="A27" s="330">
        <v>19</v>
      </c>
      <c r="B27" s="335" t="s">
        <v>95</v>
      </c>
      <c r="C27" s="336">
        <v>3669416.160000002</v>
      </c>
      <c r="D27" s="337"/>
      <c r="E27" s="334"/>
    </row>
    <row r="28" spans="1:5" x14ac:dyDescent="0.2">
      <c r="A28" s="330">
        <v>20</v>
      </c>
      <c r="B28" s="335" t="s">
        <v>96</v>
      </c>
      <c r="C28" s="336">
        <v>19018856.879999995</v>
      </c>
      <c r="D28" s="337"/>
      <c r="E28" s="334"/>
    </row>
    <row r="29" spans="1:5" x14ac:dyDescent="0.2">
      <c r="A29" s="330">
        <v>21</v>
      </c>
      <c r="B29" s="346" t="s">
        <v>97</v>
      </c>
      <c r="C29" s="336">
        <v>46039446.049999997</v>
      </c>
      <c r="D29" s="337"/>
      <c r="E29" s="334"/>
    </row>
    <row r="30" spans="1:5" x14ac:dyDescent="0.2">
      <c r="A30" s="330">
        <v>21.1</v>
      </c>
      <c r="B30" s="355" t="s">
        <v>354</v>
      </c>
      <c r="C30" s="336">
        <v>42023720.619999997</v>
      </c>
      <c r="D30" s="337"/>
      <c r="E30" s="334"/>
    </row>
    <row r="31" spans="1:5" ht="15" x14ac:dyDescent="0.25">
      <c r="A31" s="330">
        <v>22</v>
      </c>
      <c r="B31" s="349" t="s">
        <v>98</v>
      </c>
      <c r="C31" s="350">
        <f>SUM(C21:C29)</f>
        <v>822502154.81001067</v>
      </c>
      <c r="D31" s="351"/>
      <c r="E31" s="352"/>
    </row>
    <row r="32" spans="1:5" x14ac:dyDescent="0.2">
      <c r="A32" s="330">
        <v>23</v>
      </c>
      <c r="B32" s="346" t="s">
        <v>100</v>
      </c>
      <c r="C32" s="336">
        <v>121372000</v>
      </c>
      <c r="D32" s="337"/>
      <c r="E32" s="334"/>
    </row>
    <row r="33" spans="1:5" x14ac:dyDescent="0.2">
      <c r="A33" s="330">
        <v>24</v>
      </c>
      <c r="B33" s="346" t="s">
        <v>101</v>
      </c>
      <c r="C33" s="336">
        <v>0</v>
      </c>
      <c r="D33" s="337"/>
      <c r="E33" s="334"/>
    </row>
    <row r="34" spans="1:5" x14ac:dyDescent="0.2">
      <c r="A34" s="330">
        <v>25</v>
      </c>
      <c r="B34" s="346" t="s">
        <v>102</v>
      </c>
      <c r="C34" s="336">
        <v>0</v>
      </c>
      <c r="D34" s="337"/>
      <c r="E34" s="334"/>
    </row>
    <row r="35" spans="1:5" x14ac:dyDescent="0.2">
      <c r="A35" s="330">
        <v>26</v>
      </c>
      <c r="B35" s="346" t="s">
        <v>103</v>
      </c>
      <c r="C35" s="336">
        <v>0</v>
      </c>
      <c r="D35" s="337"/>
      <c r="E35" s="334"/>
    </row>
    <row r="36" spans="1:5" x14ac:dyDescent="0.2">
      <c r="A36" s="330">
        <v>27</v>
      </c>
      <c r="B36" s="346" t="s">
        <v>104</v>
      </c>
      <c r="C36" s="336">
        <v>0</v>
      </c>
      <c r="D36" s="337"/>
      <c r="E36" s="334"/>
    </row>
    <row r="37" spans="1:5" x14ac:dyDescent="0.2">
      <c r="A37" s="330">
        <v>28</v>
      </c>
      <c r="B37" s="346" t="s">
        <v>105</v>
      </c>
      <c r="C37" s="336">
        <v>6344731.6099999938</v>
      </c>
      <c r="D37" s="337"/>
      <c r="E37" s="334"/>
    </row>
    <row r="38" spans="1:5" x14ac:dyDescent="0.2">
      <c r="A38" s="330">
        <v>29</v>
      </c>
      <c r="B38" s="346" t="s">
        <v>106</v>
      </c>
      <c r="C38" s="336">
        <v>0</v>
      </c>
      <c r="D38" s="337"/>
      <c r="E38" s="334"/>
    </row>
    <row r="39" spans="1:5" ht="15.75" thickBot="1" x14ac:dyDescent="0.3">
      <c r="A39" s="356">
        <v>30</v>
      </c>
      <c r="B39" s="357" t="s">
        <v>107</v>
      </c>
      <c r="C39" s="358">
        <f>SUM(C32:C38)</f>
        <v>127716731.61</v>
      </c>
      <c r="D39" s="359"/>
      <c r="E39" s="352"/>
    </row>
  </sheetData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8" sqref="A8:XFD22"/>
    </sheetView>
  </sheetViews>
  <sheetFormatPr defaultColWidth="9.140625" defaultRowHeight="12.75" x14ac:dyDescent="0.2"/>
  <cols>
    <col min="1" max="1" width="10.5703125" style="19" bestFit="1" customWidth="1"/>
    <col min="2" max="2" width="105.140625" style="19" bestFit="1" customWidth="1"/>
    <col min="3" max="3" width="16.28515625" style="19" bestFit="1" customWidth="1"/>
    <col min="4" max="4" width="13.42578125" style="19" bestFit="1" customWidth="1"/>
    <col min="5" max="5" width="16.140625" style="19" bestFit="1" customWidth="1"/>
    <col min="6" max="6" width="13.42578125" style="19" bestFit="1" customWidth="1"/>
    <col min="7" max="7" width="9.5703125" style="19" bestFit="1" customWidth="1"/>
    <col min="8" max="8" width="13.42578125" style="19" bestFit="1" customWidth="1"/>
    <col min="9" max="9" width="15.5703125" style="19" bestFit="1" customWidth="1"/>
    <col min="10" max="10" width="13.42578125" style="19" bestFit="1" customWidth="1"/>
    <col min="11" max="11" width="17" style="19" bestFit="1" customWidth="1"/>
    <col min="12" max="12" width="14.7109375" style="19" bestFit="1" customWidth="1"/>
    <col min="13" max="13" width="17.28515625" style="19" bestFit="1" customWidth="1"/>
    <col min="14" max="14" width="16.28515625" style="19" bestFit="1" customWidth="1"/>
    <col min="15" max="15" width="15.140625" style="19" bestFit="1" customWidth="1"/>
    <col min="16" max="16" width="13.42578125" style="19" bestFit="1" customWidth="1"/>
    <col min="17" max="17" width="9.5703125" style="19" bestFit="1" customWidth="1"/>
    <col min="18" max="18" width="13.42578125" style="19" bestFit="1" customWidth="1"/>
    <col min="19" max="19" width="33.140625" style="19" bestFit="1" customWidth="1"/>
    <col min="20" max="16384" width="9.140625" style="132"/>
  </cols>
  <sheetData>
    <row r="1" spans="1:19" x14ac:dyDescent="0.2">
      <c r="A1" s="19" t="s">
        <v>30</v>
      </c>
      <c r="B1" s="21" t="str">
        <f>'Info '!C2</f>
        <v>Terabank</v>
      </c>
    </row>
    <row r="2" spans="1:19" x14ac:dyDescent="0.2">
      <c r="A2" s="19" t="s">
        <v>31</v>
      </c>
      <c r="B2" s="22">
        <v>43465</v>
      </c>
    </row>
    <row r="4" spans="1:19" ht="26.25" thickBot="1" x14ac:dyDescent="0.25">
      <c r="A4" s="360" t="s">
        <v>355</v>
      </c>
      <c r="B4" s="361" t="s">
        <v>356</v>
      </c>
    </row>
    <row r="5" spans="1:19" x14ac:dyDescent="0.2">
      <c r="A5" s="362"/>
      <c r="B5" s="363"/>
      <c r="C5" s="364" t="s">
        <v>255</v>
      </c>
      <c r="D5" s="364" t="s">
        <v>256</v>
      </c>
      <c r="E5" s="364" t="s">
        <v>257</v>
      </c>
      <c r="F5" s="364" t="s">
        <v>357</v>
      </c>
      <c r="G5" s="364" t="s">
        <v>358</v>
      </c>
      <c r="H5" s="364" t="s">
        <v>359</v>
      </c>
      <c r="I5" s="364" t="s">
        <v>360</v>
      </c>
      <c r="J5" s="364" t="s">
        <v>361</v>
      </c>
      <c r="K5" s="364" t="s">
        <v>362</v>
      </c>
      <c r="L5" s="364" t="s">
        <v>363</v>
      </c>
      <c r="M5" s="364" t="s">
        <v>364</v>
      </c>
      <c r="N5" s="364" t="s">
        <v>365</v>
      </c>
      <c r="O5" s="364" t="s">
        <v>366</v>
      </c>
      <c r="P5" s="364" t="s">
        <v>367</v>
      </c>
      <c r="Q5" s="364" t="s">
        <v>368</v>
      </c>
      <c r="R5" s="365" t="s">
        <v>369</v>
      </c>
      <c r="S5" s="366" t="s">
        <v>370</v>
      </c>
    </row>
    <row r="6" spans="1:19" ht="46.5" customHeight="1" x14ac:dyDescent="0.2">
      <c r="A6" s="367"/>
      <c r="B6" s="555" t="s">
        <v>371</v>
      </c>
      <c r="C6" s="551">
        <v>0</v>
      </c>
      <c r="D6" s="552"/>
      <c r="E6" s="551">
        <v>0.2</v>
      </c>
      <c r="F6" s="552"/>
      <c r="G6" s="551">
        <v>0.35</v>
      </c>
      <c r="H6" s="552"/>
      <c r="I6" s="551">
        <v>0.5</v>
      </c>
      <c r="J6" s="552"/>
      <c r="K6" s="551">
        <v>0.75</v>
      </c>
      <c r="L6" s="552"/>
      <c r="M6" s="551">
        <v>1</v>
      </c>
      <c r="N6" s="552"/>
      <c r="O6" s="551">
        <v>1.5</v>
      </c>
      <c r="P6" s="552"/>
      <c r="Q6" s="551">
        <v>2.5</v>
      </c>
      <c r="R6" s="552"/>
      <c r="S6" s="553" t="s">
        <v>372</v>
      </c>
    </row>
    <row r="7" spans="1:19" ht="51" x14ac:dyDescent="0.2">
      <c r="A7" s="367"/>
      <c r="B7" s="556"/>
      <c r="C7" s="368" t="s">
        <v>373</v>
      </c>
      <c r="D7" s="368" t="s">
        <v>374</v>
      </c>
      <c r="E7" s="368" t="s">
        <v>373</v>
      </c>
      <c r="F7" s="368" t="s">
        <v>374</v>
      </c>
      <c r="G7" s="368" t="s">
        <v>373</v>
      </c>
      <c r="H7" s="368" t="s">
        <v>374</v>
      </c>
      <c r="I7" s="368" t="s">
        <v>373</v>
      </c>
      <c r="J7" s="368" t="s">
        <v>374</v>
      </c>
      <c r="K7" s="368" t="s">
        <v>373</v>
      </c>
      <c r="L7" s="368" t="s">
        <v>374</v>
      </c>
      <c r="M7" s="368" t="s">
        <v>373</v>
      </c>
      <c r="N7" s="368" t="s">
        <v>374</v>
      </c>
      <c r="O7" s="368" t="s">
        <v>373</v>
      </c>
      <c r="P7" s="368" t="s">
        <v>374</v>
      </c>
      <c r="Q7" s="368" t="s">
        <v>373</v>
      </c>
      <c r="R7" s="368" t="s">
        <v>374</v>
      </c>
      <c r="S7" s="554"/>
    </row>
    <row r="8" spans="1:19" s="374" customFormat="1" x14ac:dyDescent="0.2">
      <c r="A8" s="369">
        <v>1</v>
      </c>
      <c r="B8" s="370" t="s">
        <v>375</v>
      </c>
      <c r="C8" s="371">
        <v>71627390.060000017</v>
      </c>
      <c r="D8" s="371">
        <v>0</v>
      </c>
      <c r="E8" s="371">
        <v>0</v>
      </c>
      <c r="F8" s="372">
        <v>0</v>
      </c>
      <c r="G8" s="371">
        <v>0</v>
      </c>
      <c r="H8" s="371">
        <v>0</v>
      </c>
      <c r="I8" s="371">
        <v>0</v>
      </c>
      <c r="J8" s="371">
        <v>0</v>
      </c>
      <c r="K8" s="371">
        <v>0</v>
      </c>
      <c r="L8" s="371">
        <v>0</v>
      </c>
      <c r="M8" s="371">
        <v>114435757.46000001</v>
      </c>
      <c r="N8" s="371">
        <v>0</v>
      </c>
      <c r="O8" s="371">
        <v>0</v>
      </c>
      <c r="P8" s="371">
        <v>0</v>
      </c>
      <c r="Q8" s="371">
        <v>0</v>
      </c>
      <c r="R8" s="372">
        <v>0</v>
      </c>
      <c r="S8" s="373">
        <f>$C$6*SUM(C8:D8)+$E$6*SUM(E8:F8)+$G$6*SUM(G8:H8)+$I$6*SUM(I8:J8)+$K$6*SUM(K8:L8)+$M$6*SUM(M8:N8)+$O$6*SUM(O8:P8)+$Q$6*SUM(Q8:R8)</f>
        <v>114435757.46000001</v>
      </c>
    </row>
    <row r="9" spans="1:19" s="374" customFormat="1" x14ac:dyDescent="0.2">
      <c r="A9" s="369">
        <v>2</v>
      </c>
      <c r="B9" s="370" t="s">
        <v>376</v>
      </c>
      <c r="C9" s="371">
        <v>0</v>
      </c>
      <c r="D9" s="371">
        <v>0</v>
      </c>
      <c r="E9" s="371">
        <v>0</v>
      </c>
      <c r="F9" s="371">
        <v>0</v>
      </c>
      <c r="G9" s="371">
        <v>0</v>
      </c>
      <c r="H9" s="371">
        <v>0</v>
      </c>
      <c r="I9" s="371">
        <v>0</v>
      </c>
      <c r="J9" s="371">
        <v>0</v>
      </c>
      <c r="K9" s="371">
        <v>0</v>
      </c>
      <c r="L9" s="371">
        <v>0</v>
      </c>
      <c r="M9" s="371">
        <v>0</v>
      </c>
      <c r="N9" s="371">
        <v>0</v>
      </c>
      <c r="O9" s="371">
        <v>0</v>
      </c>
      <c r="P9" s="371">
        <v>0</v>
      </c>
      <c r="Q9" s="371">
        <v>0</v>
      </c>
      <c r="R9" s="372">
        <v>0</v>
      </c>
      <c r="S9" s="373">
        <f t="shared" ref="S9:S21" si="0">$C$6*SUM(C9:D9)+$E$6*SUM(E9:F9)+$G$6*SUM(G9:H9)+$I$6*SUM(I9:J9)+$K$6*SUM(K9:L9)+$M$6*SUM(M9:N9)+$O$6*SUM(O9:P9)+$Q$6*SUM(Q9:R9)</f>
        <v>0</v>
      </c>
    </row>
    <row r="10" spans="1:19" s="374" customFormat="1" x14ac:dyDescent="0.2">
      <c r="A10" s="369">
        <v>3</v>
      </c>
      <c r="B10" s="370" t="s">
        <v>377</v>
      </c>
      <c r="C10" s="371">
        <v>0</v>
      </c>
      <c r="D10" s="371">
        <v>0</v>
      </c>
      <c r="E10" s="371">
        <v>0</v>
      </c>
      <c r="F10" s="371">
        <v>0</v>
      </c>
      <c r="G10" s="371">
        <v>0</v>
      </c>
      <c r="H10" s="371">
        <v>0</v>
      </c>
      <c r="I10" s="371">
        <v>0</v>
      </c>
      <c r="J10" s="371">
        <v>0</v>
      </c>
      <c r="K10" s="371">
        <v>0</v>
      </c>
      <c r="L10" s="371">
        <v>0</v>
      </c>
      <c r="M10" s="371">
        <v>0</v>
      </c>
      <c r="N10" s="371">
        <v>0</v>
      </c>
      <c r="O10" s="371">
        <v>0</v>
      </c>
      <c r="P10" s="371">
        <v>0</v>
      </c>
      <c r="Q10" s="371">
        <v>0</v>
      </c>
      <c r="R10" s="372">
        <v>0</v>
      </c>
      <c r="S10" s="373">
        <f t="shared" si="0"/>
        <v>0</v>
      </c>
    </row>
    <row r="11" spans="1:19" s="374" customFormat="1" x14ac:dyDescent="0.2">
      <c r="A11" s="369">
        <v>4</v>
      </c>
      <c r="B11" s="370" t="s">
        <v>378</v>
      </c>
      <c r="C11" s="371">
        <v>0</v>
      </c>
      <c r="D11" s="371">
        <v>0</v>
      </c>
      <c r="E11" s="371">
        <v>0</v>
      </c>
      <c r="F11" s="371">
        <v>0</v>
      </c>
      <c r="G11" s="371">
        <v>0</v>
      </c>
      <c r="H11" s="371">
        <v>0</v>
      </c>
      <c r="I11" s="371">
        <v>0</v>
      </c>
      <c r="J11" s="371">
        <v>0</v>
      </c>
      <c r="K11" s="371">
        <v>0</v>
      </c>
      <c r="L11" s="371">
        <v>0</v>
      </c>
      <c r="M11" s="371">
        <v>0</v>
      </c>
      <c r="N11" s="371">
        <v>0</v>
      </c>
      <c r="O11" s="371">
        <v>0</v>
      </c>
      <c r="P11" s="371">
        <v>0</v>
      </c>
      <c r="Q11" s="371">
        <v>0</v>
      </c>
      <c r="R11" s="372">
        <v>0</v>
      </c>
      <c r="S11" s="373">
        <f t="shared" si="0"/>
        <v>0</v>
      </c>
    </row>
    <row r="12" spans="1:19" s="374" customFormat="1" x14ac:dyDescent="0.2">
      <c r="A12" s="369">
        <v>5</v>
      </c>
      <c r="B12" s="370" t="s">
        <v>379</v>
      </c>
      <c r="C12" s="371">
        <v>0</v>
      </c>
      <c r="D12" s="371">
        <v>0</v>
      </c>
      <c r="E12" s="371">
        <v>0</v>
      </c>
      <c r="F12" s="371">
        <v>0</v>
      </c>
      <c r="G12" s="371">
        <v>0</v>
      </c>
      <c r="H12" s="371">
        <v>0</v>
      </c>
      <c r="I12" s="371">
        <v>0</v>
      </c>
      <c r="J12" s="371">
        <v>0</v>
      </c>
      <c r="K12" s="371">
        <v>0</v>
      </c>
      <c r="L12" s="371">
        <v>0</v>
      </c>
      <c r="M12" s="371">
        <v>0</v>
      </c>
      <c r="N12" s="371">
        <v>0</v>
      </c>
      <c r="O12" s="371">
        <v>0</v>
      </c>
      <c r="P12" s="371">
        <v>0</v>
      </c>
      <c r="Q12" s="371">
        <v>0</v>
      </c>
      <c r="R12" s="372">
        <v>0</v>
      </c>
      <c r="S12" s="373">
        <f t="shared" si="0"/>
        <v>0</v>
      </c>
    </row>
    <row r="13" spans="1:19" s="374" customFormat="1" x14ac:dyDescent="0.2">
      <c r="A13" s="369">
        <v>6</v>
      </c>
      <c r="B13" s="370" t="s">
        <v>380</v>
      </c>
      <c r="C13" s="371">
        <v>0</v>
      </c>
      <c r="D13" s="371">
        <v>0</v>
      </c>
      <c r="E13" s="371">
        <v>19879466.850000001</v>
      </c>
      <c r="F13" s="371">
        <v>0</v>
      </c>
      <c r="G13" s="371">
        <v>0</v>
      </c>
      <c r="H13" s="371">
        <v>0</v>
      </c>
      <c r="I13" s="371">
        <v>4518559.2300000004</v>
      </c>
      <c r="J13" s="371">
        <v>0</v>
      </c>
      <c r="K13" s="371">
        <v>0</v>
      </c>
      <c r="L13" s="371">
        <v>0</v>
      </c>
      <c r="M13" s="371">
        <v>344020.2</v>
      </c>
      <c r="N13" s="371">
        <v>0</v>
      </c>
      <c r="O13" s="371">
        <v>0</v>
      </c>
      <c r="P13" s="371">
        <v>0</v>
      </c>
      <c r="Q13" s="371">
        <v>0</v>
      </c>
      <c r="R13" s="372">
        <v>0</v>
      </c>
      <c r="S13" s="373">
        <f t="shared" si="0"/>
        <v>6579193.1850000015</v>
      </c>
    </row>
    <row r="14" spans="1:19" s="374" customFormat="1" x14ac:dyDescent="0.2">
      <c r="A14" s="369">
        <v>7</v>
      </c>
      <c r="B14" s="370" t="s">
        <v>381</v>
      </c>
      <c r="C14" s="371">
        <v>0</v>
      </c>
      <c r="D14" s="371">
        <v>0</v>
      </c>
      <c r="E14" s="371">
        <v>0</v>
      </c>
      <c r="F14" s="371">
        <v>0</v>
      </c>
      <c r="G14" s="371">
        <v>0</v>
      </c>
      <c r="H14" s="371">
        <v>0</v>
      </c>
      <c r="I14" s="371">
        <v>0</v>
      </c>
      <c r="J14" s="371">
        <v>0</v>
      </c>
      <c r="K14" s="371">
        <v>0</v>
      </c>
      <c r="L14" s="371">
        <v>0</v>
      </c>
      <c r="M14" s="371">
        <v>326011314.57999849</v>
      </c>
      <c r="N14" s="371">
        <v>26305708.803999998</v>
      </c>
      <c r="O14" s="371">
        <v>0</v>
      </c>
      <c r="P14" s="371">
        <v>0</v>
      </c>
      <c r="Q14" s="371">
        <v>0</v>
      </c>
      <c r="R14" s="372">
        <v>0</v>
      </c>
      <c r="S14" s="373">
        <f t="shared" si="0"/>
        <v>352317023.38399851</v>
      </c>
    </row>
    <row r="15" spans="1:19" s="374" customFormat="1" x14ac:dyDescent="0.2">
      <c r="A15" s="369">
        <v>8</v>
      </c>
      <c r="B15" s="370" t="s">
        <v>382</v>
      </c>
      <c r="C15" s="371">
        <v>0</v>
      </c>
      <c r="D15" s="371">
        <v>0</v>
      </c>
      <c r="E15" s="371">
        <v>0</v>
      </c>
      <c r="F15" s="371">
        <v>0</v>
      </c>
      <c r="G15" s="371">
        <v>0</v>
      </c>
      <c r="H15" s="371">
        <v>0</v>
      </c>
      <c r="I15" s="371">
        <v>0</v>
      </c>
      <c r="J15" s="371">
        <v>0</v>
      </c>
      <c r="K15" s="371">
        <v>205200798.69000006</v>
      </c>
      <c r="L15" s="371">
        <v>7205539.8980000028</v>
      </c>
      <c r="M15" s="371">
        <v>0</v>
      </c>
      <c r="N15" s="371">
        <v>0</v>
      </c>
      <c r="O15" s="371">
        <v>0</v>
      </c>
      <c r="P15" s="371">
        <v>0</v>
      </c>
      <c r="Q15" s="371">
        <v>0</v>
      </c>
      <c r="R15" s="372">
        <v>0</v>
      </c>
      <c r="S15" s="373">
        <f t="shared" si="0"/>
        <v>159304753.94100004</v>
      </c>
    </row>
    <row r="16" spans="1:19" s="374" customFormat="1" x14ac:dyDescent="0.2">
      <c r="A16" s="369">
        <v>9</v>
      </c>
      <c r="B16" s="370" t="s">
        <v>383</v>
      </c>
      <c r="C16" s="371">
        <v>0</v>
      </c>
      <c r="D16" s="371">
        <v>0</v>
      </c>
      <c r="E16" s="371">
        <v>0</v>
      </c>
      <c r="F16" s="371">
        <v>0</v>
      </c>
      <c r="G16" s="371">
        <v>0</v>
      </c>
      <c r="H16" s="371">
        <v>0</v>
      </c>
      <c r="I16" s="371">
        <v>0</v>
      </c>
      <c r="J16" s="371">
        <v>0</v>
      </c>
      <c r="K16" s="371">
        <v>0</v>
      </c>
      <c r="L16" s="371">
        <v>0</v>
      </c>
      <c r="M16" s="371">
        <v>0</v>
      </c>
      <c r="N16" s="371">
        <v>0</v>
      </c>
      <c r="O16" s="371">
        <v>0</v>
      </c>
      <c r="P16" s="371">
        <v>0</v>
      </c>
      <c r="Q16" s="371">
        <v>0</v>
      </c>
      <c r="R16" s="372">
        <v>0</v>
      </c>
      <c r="S16" s="373">
        <f t="shared" si="0"/>
        <v>0</v>
      </c>
    </row>
    <row r="17" spans="1:19" s="374" customFormat="1" x14ac:dyDescent="0.2">
      <c r="A17" s="369">
        <v>10</v>
      </c>
      <c r="B17" s="370" t="s">
        <v>384</v>
      </c>
      <c r="C17" s="371">
        <v>0</v>
      </c>
      <c r="D17" s="371">
        <v>0</v>
      </c>
      <c r="E17" s="371">
        <v>0</v>
      </c>
      <c r="F17" s="371">
        <v>0</v>
      </c>
      <c r="G17" s="371">
        <v>0</v>
      </c>
      <c r="H17" s="371">
        <v>0</v>
      </c>
      <c r="I17" s="371">
        <v>0</v>
      </c>
      <c r="J17" s="371">
        <v>0</v>
      </c>
      <c r="K17" s="371">
        <v>0</v>
      </c>
      <c r="L17" s="371">
        <v>0</v>
      </c>
      <c r="M17" s="371">
        <v>16130838.059999997</v>
      </c>
      <c r="N17" s="371">
        <v>0</v>
      </c>
      <c r="O17" s="371">
        <v>996422.62999999989</v>
      </c>
      <c r="P17" s="371">
        <v>0</v>
      </c>
      <c r="Q17" s="371">
        <v>0</v>
      </c>
      <c r="R17" s="372">
        <v>0</v>
      </c>
      <c r="S17" s="373">
        <f t="shared" si="0"/>
        <v>17625472.004999995</v>
      </c>
    </row>
    <row r="18" spans="1:19" s="374" customFormat="1" x14ac:dyDescent="0.2">
      <c r="A18" s="369">
        <v>11</v>
      </c>
      <c r="B18" s="370" t="s">
        <v>385</v>
      </c>
      <c r="C18" s="371">
        <v>0</v>
      </c>
      <c r="D18" s="371">
        <v>0</v>
      </c>
      <c r="E18" s="371">
        <v>0</v>
      </c>
      <c r="F18" s="371">
        <v>0</v>
      </c>
      <c r="G18" s="371">
        <v>0</v>
      </c>
      <c r="H18" s="371">
        <v>0</v>
      </c>
      <c r="I18" s="371">
        <v>0</v>
      </c>
      <c r="J18" s="371">
        <v>0</v>
      </c>
      <c r="K18" s="371">
        <v>0</v>
      </c>
      <c r="L18" s="371">
        <v>0</v>
      </c>
      <c r="M18" s="371">
        <v>87644213.700000063</v>
      </c>
      <c r="N18" s="371">
        <v>0</v>
      </c>
      <c r="O18" s="371">
        <v>39169241.209999725</v>
      </c>
      <c r="P18" s="371">
        <v>0</v>
      </c>
      <c r="Q18" s="371">
        <v>0</v>
      </c>
      <c r="R18" s="372">
        <v>0</v>
      </c>
      <c r="S18" s="373">
        <f t="shared" si="0"/>
        <v>146398075.51499966</v>
      </c>
    </row>
    <row r="19" spans="1:19" s="374" customFormat="1" x14ac:dyDescent="0.2">
      <c r="A19" s="369">
        <v>12</v>
      </c>
      <c r="B19" s="370" t="s">
        <v>386</v>
      </c>
      <c r="C19" s="371">
        <v>0</v>
      </c>
      <c r="D19" s="371">
        <v>0</v>
      </c>
      <c r="E19" s="371">
        <v>0</v>
      </c>
      <c r="F19" s="371">
        <v>0</v>
      </c>
      <c r="G19" s="371">
        <v>0</v>
      </c>
      <c r="H19" s="371">
        <v>0</v>
      </c>
      <c r="I19" s="371">
        <v>0</v>
      </c>
      <c r="J19" s="371">
        <v>0</v>
      </c>
      <c r="K19" s="371">
        <v>0</v>
      </c>
      <c r="L19" s="371">
        <v>0</v>
      </c>
      <c r="M19" s="371">
        <v>0</v>
      </c>
      <c r="N19" s="371">
        <v>0</v>
      </c>
      <c r="O19" s="371">
        <v>0</v>
      </c>
      <c r="P19" s="371">
        <v>0</v>
      </c>
      <c r="Q19" s="371">
        <v>0</v>
      </c>
      <c r="R19" s="372">
        <v>0</v>
      </c>
      <c r="S19" s="373">
        <f t="shared" si="0"/>
        <v>0</v>
      </c>
    </row>
    <row r="20" spans="1:19" s="374" customFormat="1" x14ac:dyDescent="0.2">
      <c r="A20" s="369">
        <v>13</v>
      </c>
      <c r="B20" s="370" t="s">
        <v>387</v>
      </c>
      <c r="C20" s="371">
        <v>0</v>
      </c>
      <c r="D20" s="371">
        <v>0</v>
      </c>
      <c r="E20" s="371">
        <v>0</v>
      </c>
      <c r="F20" s="371">
        <v>0</v>
      </c>
      <c r="G20" s="371">
        <v>0</v>
      </c>
      <c r="H20" s="371">
        <v>0</v>
      </c>
      <c r="I20" s="371">
        <v>0</v>
      </c>
      <c r="J20" s="371">
        <v>0</v>
      </c>
      <c r="K20" s="371">
        <v>0</v>
      </c>
      <c r="L20" s="371">
        <v>0</v>
      </c>
      <c r="M20" s="371">
        <v>0</v>
      </c>
      <c r="N20" s="371">
        <v>0</v>
      </c>
      <c r="O20" s="371">
        <v>0</v>
      </c>
      <c r="P20" s="371">
        <v>0</v>
      </c>
      <c r="Q20" s="371">
        <v>0</v>
      </c>
      <c r="R20" s="372">
        <v>0</v>
      </c>
      <c r="S20" s="373">
        <f t="shared" si="0"/>
        <v>0</v>
      </c>
    </row>
    <row r="21" spans="1:19" s="374" customFormat="1" x14ac:dyDescent="0.2">
      <c r="A21" s="369">
        <v>14</v>
      </c>
      <c r="B21" s="370" t="s">
        <v>388</v>
      </c>
      <c r="C21" s="371">
        <v>32067362.459999993</v>
      </c>
      <c r="D21" s="371">
        <v>0</v>
      </c>
      <c r="E21" s="371">
        <v>12782.65</v>
      </c>
      <c r="F21" s="371">
        <v>0</v>
      </c>
      <c r="G21" s="371">
        <v>0</v>
      </c>
      <c r="H21" s="371">
        <v>0</v>
      </c>
      <c r="I21" s="371">
        <v>0</v>
      </c>
      <c r="J21" s="371">
        <v>0</v>
      </c>
      <c r="K21" s="371">
        <v>0</v>
      </c>
      <c r="L21" s="371">
        <v>0</v>
      </c>
      <c r="M21" s="371">
        <v>21060105.820000008</v>
      </c>
      <c r="N21" s="371">
        <v>0</v>
      </c>
      <c r="O21" s="371">
        <v>0</v>
      </c>
      <c r="P21" s="371">
        <v>0</v>
      </c>
      <c r="Q21" s="371">
        <v>0</v>
      </c>
      <c r="R21" s="372">
        <v>0</v>
      </c>
      <c r="S21" s="373">
        <f t="shared" si="0"/>
        <v>21062662.350000009</v>
      </c>
    </row>
    <row r="22" spans="1:19" ht="13.5" thickBot="1" x14ac:dyDescent="0.25">
      <c r="A22" s="375"/>
      <c r="B22" s="376" t="s">
        <v>171</v>
      </c>
      <c r="C22" s="377">
        <f>SUM(C8:C21)</f>
        <v>103694752.52000001</v>
      </c>
      <c r="D22" s="377">
        <f t="shared" ref="D22:S22" si="1">SUM(D8:D21)</f>
        <v>0</v>
      </c>
      <c r="E22" s="377">
        <f t="shared" si="1"/>
        <v>19892249.5</v>
      </c>
      <c r="F22" s="377">
        <f t="shared" si="1"/>
        <v>0</v>
      </c>
      <c r="G22" s="377">
        <f t="shared" si="1"/>
        <v>0</v>
      </c>
      <c r="H22" s="377">
        <f t="shared" si="1"/>
        <v>0</v>
      </c>
      <c r="I22" s="377">
        <f t="shared" si="1"/>
        <v>4518559.2300000004</v>
      </c>
      <c r="J22" s="377">
        <f t="shared" si="1"/>
        <v>0</v>
      </c>
      <c r="K22" s="377">
        <f t="shared" si="1"/>
        <v>205200798.69000006</v>
      </c>
      <c r="L22" s="377">
        <f t="shared" si="1"/>
        <v>7205539.8980000028</v>
      </c>
      <c r="M22" s="377">
        <f t="shared" si="1"/>
        <v>565626249.81999862</v>
      </c>
      <c r="N22" s="377">
        <f t="shared" si="1"/>
        <v>26305708.803999998</v>
      </c>
      <c r="O22" s="377">
        <f t="shared" si="1"/>
        <v>40165663.839999728</v>
      </c>
      <c r="P22" s="377">
        <f t="shared" si="1"/>
        <v>0</v>
      </c>
      <c r="Q22" s="377">
        <f t="shared" si="1"/>
        <v>0</v>
      </c>
      <c r="R22" s="377">
        <f t="shared" si="1"/>
        <v>0</v>
      </c>
      <c r="S22" s="378">
        <f t="shared" si="1"/>
        <v>817722937.83999825</v>
      </c>
    </row>
    <row r="24" spans="1:19" x14ac:dyDescent="0.2">
      <c r="S24" s="198"/>
    </row>
    <row r="25" spans="1:19" x14ac:dyDescent="0.2">
      <c r="N25" s="379"/>
      <c r="S25" s="198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O7" activePane="bottomRight" state="frozen"/>
      <selection activeCell="B2" sqref="B2"/>
      <selection pane="topRight" activeCell="B2" sqref="B2"/>
      <selection pane="bottomLeft" activeCell="B2" sqref="B2"/>
      <selection pane="bottomRight" activeCell="A18" sqref="A18"/>
    </sheetView>
  </sheetViews>
  <sheetFormatPr defaultColWidth="9.140625" defaultRowHeight="12.75" x14ac:dyDescent="0.2"/>
  <cols>
    <col min="1" max="1" width="10.5703125" style="78" bestFit="1" customWidth="1"/>
    <col min="2" max="2" width="66.42578125" style="78" bestFit="1" customWidth="1"/>
    <col min="3" max="3" width="19" style="78" customWidth="1"/>
    <col min="4" max="4" width="19.5703125" style="78" customWidth="1"/>
    <col min="5" max="5" width="31.140625" style="78" customWidth="1"/>
    <col min="6" max="6" width="29.140625" style="78" customWidth="1"/>
    <col min="7" max="7" width="28.5703125" style="78" customWidth="1"/>
    <col min="8" max="8" width="26.42578125" style="78" customWidth="1"/>
    <col min="9" max="9" width="23.7109375" style="78" customWidth="1"/>
    <col min="10" max="10" width="21.5703125" style="78" customWidth="1"/>
    <col min="11" max="11" width="15.7109375" style="78" customWidth="1"/>
    <col min="12" max="12" width="13.28515625" style="78" customWidth="1"/>
    <col min="13" max="13" width="20.85546875" style="78" customWidth="1"/>
    <col min="14" max="14" width="19.28515625" style="78" customWidth="1"/>
    <col min="15" max="15" width="18.42578125" style="78" customWidth="1"/>
    <col min="16" max="16" width="19" style="78" customWidth="1"/>
    <col min="17" max="17" width="20.28515625" style="78" customWidth="1"/>
    <col min="18" max="18" width="18" style="78" customWidth="1"/>
    <col min="19" max="19" width="36" style="78" customWidth="1"/>
    <col min="20" max="20" width="26.140625" style="78" customWidth="1"/>
    <col min="21" max="21" width="24.85546875" style="78" customWidth="1"/>
    <col min="22" max="22" width="20" style="78" customWidth="1"/>
    <col min="23" max="16384" width="9.140625" style="380"/>
  </cols>
  <sheetData>
    <row r="1" spans="1:22" x14ac:dyDescent="0.2">
      <c r="A1" s="77" t="s">
        <v>30</v>
      </c>
      <c r="B1" s="21" t="str">
        <f>'Info '!C2</f>
        <v>Terabank</v>
      </c>
    </row>
    <row r="2" spans="1:22" x14ac:dyDescent="0.2">
      <c r="A2" s="77" t="s">
        <v>31</v>
      </c>
      <c r="B2" s="22">
        <v>43465</v>
      </c>
    </row>
    <row r="4" spans="1:22" ht="13.5" thickBot="1" x14ac:dyDescent="0.25">
      <c r="A4" s="78" t="s">
        <v>389</v>
      </c>
      <c r="B4" s="270" t="s">
        <v>390</v>
      </c>
      <c r="V4" s="325" t="s">
        <v>67</v>
      </c>
    </row>
    <row r="5" spans="1:22" ht="12.75" customHeight="1" x14ac:dyDescent="0.2">
      <c r="A5" s="381"/>
      <c r="B5" s="382"/>
      <c r="C5" s="557" t="s">
        <v>391</v>
      </c>
      <c r="D5" s="558"/>
      <c r="E5" s="558"/>
      <c r="F5" s="558"/>
      <c r="G5" s="558"/>
      <c r="H5" s="558"/>
      <c r="I5" s="558"/>
      <c r="J5" s="558"/>
      <c r="K5" s="558"/>
      <c r="L5" s="559"/>
      <c r="M5" s="560" t="s">
        <v>392</v>
      </c>
      <c r="N5" s="561"/>
      <c r="O5" s="561"/>
      <c r="P5" s="561"/>
      <c r="Q5" s="561"/>
      <c r="R5" s="561"/>
      <c r="S5" s="562"/>
      <c r="T5" s="563" t="s">
        <v>393</v>
      </c>
      <c r="U5" s="563" t="s">
        <v>394</v>
      </c>
      <c r="V5" s="565" t="s">
        <v>395</v>
      </c>
    </row>
    <row r="6" spans="1:22" s="390" customFormat="1" ht="16.5" customHeight="1" x14ac:dyDescent="0.25">
      <c r="A6" s="255"/>
      <c r="B6" s="383"/>
      <c r="C6" s="384" t="s">
        <v>396</v>
      </c>
      <c r="D6" s="385" t="s">
        <v>397</v>
      </c>
      <c r="E6" s="386" t="s">
        <v>398</v>
      </c>
      <c r="F6" s="386" t="s">
        <v>399</v>
      </c>
      <c r="G6" s="385" t="s">
        <v>400</v>
      </c>
      <c r="H6" s="385" t="s">
        <v>401</v>
      </c>
      <c r="I6" s="385" t="s">
        <v>402</v>
      </c>
      <c r="J6" s="385" t="s">
        <v>403</v>
      </c>
      <c r="K6" s="387" t="s">
        <v>404</v>
      </c>
      <c r="L6" s="388" t="s">
        <v>405</v>
      </c>
      <c r="M6" s="384" t="s">
        <v>406</v>
      </c>
      <c r="N6" s="387" t="s">
        <v>407</v>
      </c>
      <c r="O6" s="387" t="s">
        <v>408</v>
      </c>
      <c r="P6" s="387" t="s">
        <v>409</v>
      </c>
      <c r="Q6" s="387" t="s">
        <v>410</v>
      </c>
      <c r="R6" s="387" t="s">
        <v>411</v>
      </c>
      <c r="S6" s="389" t="s">
        <v>412</v>
      </c>
      <c r="T6" s="564"/>
      <c r="U6" s="564"/>
      <c r="V6" s="566"/>
    </row>
    <row r="7" spans="1:22" s="397" customFormat="1" ht="16.5" customHeight="1" x14ac:dyDescent="0.2">
      <c r="A7" s="391">
        <v>1</v>
      </c>
      <c r="B7" s="370" t="s">
        <v>375</v>
      </c>
      <c r="C7" s="392">
        <v>0</v>
      </c>
      <c r="D7" s="393">
        <v>0</v>
      </c>
      <c r="E7" s="393">
        <v>0</v>
      </c>
      <c r="F7" s="393">
        <v>0</v>
      </c>
      <c r="G7" s="393">
        <v>0</v>
      </c>
      <c r="H7" s="393">
        <v>0</v>
      </c>
      <c r="I7" s="393">
        <v>0</v>
      </c>
      <c r="J7" s="393">
        <v>0</v>
      </c>
      <c r="K7" s="393">
        <v>0</v>
      </c>
      <c r="L7" s="394">
        <v>0</v>
      </c>
      <c r="M7" s="392">
        <v>0</v>
      </c>
      <c r="N7" s="393">
        <v>0</v>
      </c>
      <c r="O7" s="393">
        <v>0</v>
      </c>
      <c r="P7" s="393">
        <v>0</v>
      </c>
      <c r="Q7" s="393">
        <v>0</v>
      </c>
      <c r="R7" s="393">
        <v>0</v>
      </c>
      <c r="S7" s="394">
        <v>0</v>
      </c>
      <c r="T7" s="395">
        <v>0</v>
      </c>
      <c r="U7" s="395">
        <v>0</v>
      </c>
      <c r="V7" s="396">
        <f>SUM(C7:S7)</f>
        <v>0</v>
      </c>
    </row>
    <row r="8" spans="1:22" s="397" customFormat="1" ht="16.5" customHeight="1" x14ac:dyDescent="0.2">
      <c r="A8" s="391">
        <v>2</v>
      </c>
      <c r="B8" s="370" t="s">
        <v>376</v>
      </c>
      <c r="C8" s="392">
        <v>0</v>
      </c>
      <c r="D8" s="393">
        <v>0</v>
      </c>
      <c r="E8" s="393">
        <v>0</v>
      </c>
      <c r="F8" s="393">
        <v>0</v>
      </c>
      <c r="G8" s="393">
        <v>0</v>
      </c>
      <c r="H8" s="393">
        <v>0</v>
      </c>
      <c r="I8" s="393">
        <v>0</v>
      </c>
      <c r="J8" s="393">
        <v>0</v>
      </c>
      <c r="K8" s="393">
        <v>0</v>
      </c>
      <c r="L8" s="394">
        <v>0</v>
      </c>
      <c r="M8" s="392">
        <v>0</v>
      </c>
      <c r="N8" s="393">
        <v>0</v>
      </c>
      <c r="O8" s="393">
        <v>0</v>
      </c>
      <c r="P8" s="393">
        <v>0</v>
      </c>
      <c r="Q8" s="393">
        <v>0</v>
      </c>
      <c r="R8" s="393">
        <v>0</v>
      </c>
      <c r="S8" s="394">
        <v>0</v>
      </c>
      <c r="T8" s="395">
        <v>0</v>
      </c>
      <c r="U8" s="395">
        <v>0</v>
      </c>
      <c r="V8" s="396">
        <f t="shared" ref="V8:V20" si="0">SUM(C8:S8)</f>
        <v>0</v>
      </c>
    </row>
    <row r="9" spans="1:22" s="397" customFormat="1" ht="16.5" customHeight="1" x14ac:dyDescent="0.2">
      <c r="A9" s="391">
        <v>3</v>
      </c>
      <c r="B9" s="370" t="s">
        <v>413</v>
      </c>
      <c r="C9" s="392">
        <v>0</v>
      </c>
      <c r="D9" s="393">
        <v>0</v>
      </c>
      <c r="E9" s="393">
        <v>0</v>
      </c>
      <c r="F9" s="393">
        <v>0</v>
      </c>
      <c r="G9" s="393">
        <v>0</v>
      </c>
      <c r="H9" s="393">
        <v>0</v>
      </c>
      <c r="I9" s="393">
        <v>0</v>
      </c>
      <c r="J9" s="393">
        <v>0</v>
      </c>
      <c r="K9" s="393">
        <v>0</v>
      </c>
      <c r="L9" s="394">
        <v>0</v>
      </c>
      <c r="M9" s="392">
        <v>0</v>
      </c>
      <c r="N9" s="393">
        <v>0</v>
      </c>
      <c r="O9" s="393">
        <v>0</v>
      </c>
      <c r="P9" s="393">
        <v>0</v>
      </c>
      <c r="Q9" s="393">
        <v>0</v>
      </c>
      <c r="R9" s="393">
        <v>0</v>
      </c>
      <c r="S9" s="394">
        <v>0</v>
      </c>
      <c r="T9" s="395">
        <v>0</v>
      </c>
      <c r="U9" s="395">
        <v>0</v>
      </c>
      <c r="V9" s="396">
        <f t="shared" si="0"/>
        <v>0</v>
      </c>
    </row>
    <row r="10" spans="1:22" s="397" customFormat="1" ht="16.5" customHeight="1" x14ac:dyDescent="0.2">
      <c r="A10" s="391">
        <v>4</v>
      </c>
      <c r="B10" s="370" t="s">
        <v>378</v>
      </c>
      <c r="C10" s="392">
        <v>0</v>
      </c>
      <c r="D10" s="393">
        <v>0</v>
      </c>
      <c r="E10" s="393">
        <v>0</v>
      </c>
      <c r="F10" s="393">
        <v>0</v>
      </c>
      <c r="G10" s="393">
        <v>0</v>
      </c>
      <c r="H10" s="393">
        <v>0</v>
      </c>
      <c r="I10" s="393">
        <v>0</v>
      </c>
      <c r="J10" s="393">
        <v>0</v>
      </c>
      <c r="K10" s="393">
        <v>0</v>
      </c>
      <c r="L10" s="394">
        <v>0</v>
      </c>
      <c r="M10" s="392">
        <v>0</v>
      </c>
      <c r="N10" s="393">
        <v>0</v>
      </c>
      <c r="O10" s="393">
        <v>0</v>
      </c>
      <c r="P10" s="393">
        <v>0</v>
      </c>
      <c r="Q10" s="393">
        <v>0</v>
      </c>
      <c r="R10" s="393">
        <v>0</v>
      </c>
      <c r="S10" s="394">
        <v>0</v>
      </c>
      <c r="T10" s="395">
        <v>0</v>
      </c>
      <c r="U10" s="395">
        <v>0</v>
      </c>
      <c r="V10" s="396">
        <f t="shared" si="0"/>
        <v>0</v>
      </c>
    </row>
    <row r="11" spans="1:22" s="397" customFormat="1" ht="16.5" customHeight="1" x14ac:dyDescent="0.2">
      <c r="A11" s="391">
        <v>5</v>
      </c>
      <c r="B11" s="370" t="s">
        <v>379</v>
      </c>
      <c r="C11" s="392">
        <v>0</v>
      </c>
      <c r="D11" s="393">
        <v>0</v>
      </c>
      <c r="E11" s="393">
        <v>0</v>
      </c>
      <c r="F11" s="393">
        <v>0</v>
      </c>
      <c r="G11" s="393">
        <v>0</v>
      </c>
      <c r="H11" s="393">
        <v>0</v>
      </c>
      <c r="I11" s="393">
        <v>0</v>
      </c>
      <c r="J11" s="393">
        <v>0</v>
      </c>
      <c r="K11" s="393">
        <v>0</v>
      </c>
      <c r="L11" s="394">
        <v>0</v>
      </c>
      <c r="M11" s="392">
        <v>0</v>
      </c>
      <c r="N11" s="393">
        <v>0</v>
      </c>
      <c r="O11" s="393">
        <v>0</v>
      </c>
      <c r="P11" s="393">
        <v>0</v>
      </c>
      <c r="Q11" s="393">
        <v>0</v>
      </c>
      <c r="R11" s="393">
        <v>0</v>
      </c>
      <c r="S11" s="394">
        <v>0</v>
      </c>
      <c r="T11" s="395">
        <v>0</v>
      </c>
      <c r="U11" s="395">
        <v>0</v>
      </c>
      <c r="V11" s="396">
        <f t="shared" si="0"/>
        <v>0</v>
      </c>
    </row>
    <row r="12" spans="1:22" s="397" customFormat="1" ht="16.5" customHeight="1" x14ac:dyDescent="0.2">
      <c r="A12" s="391">
        <v>6</v>
      </c>
      <c r="B12" s="370" t="s">
        <v>380</v>
      </c>
      <c r="C12" s="392">
        <v>0</v>
      </c>
      <c r="D12" s="393">
        <v>0</v>
      </c>
      <c r="E12" s="393">
        <v>0</v>
      </c>
      <c r="F12" s="393">
        <v>0</v>
      </c>
      <c r="G12" s="393">
        <v>0</v>
      </c>
      <c r="H12" s="393">
        <v>0</v>
      </c>
      <c r="I12" s="393">
        <v>0</v>
      </c>
      <c r="J12" s="393">
        <v>0</v>
      </c>
      <c r="K12" s="393">
        <v>0</v>
      </c>
      <c r="L12" s="394">
        <v>0</v>
      </c>
      <c r="M12" s="392">
        <v>0</v>
      </c>
      <c r="N12" s="393">
        <v>0</v>
      </c>
      <c r="O12" s="393">
        <v>0</v>
      </c>
      <c r="P12" s="393">
        <v>0</v>
      </c>
      <c r="Q12" s="393">
        <v>0</v>
      </c>
      <c r="R12" s="393">
        <v>0</v>
      </c>
      <c r="S12" s="394">
        <v>0</v>
      </c>
      <c r="T12" s="395">
        <v>0</v>
      </c>
      <c r="U12" s="395">
        <v>0</v>
      </c>
      <c r="V12" s="396">
        <f t="shared" si="0"/>
        <v>0</v>
      </c>
    </row>
    <row r="13" spans="1:22" s="397" customFormat="1" ht="16.5" customHeight="1" x14ac:dyDescent="0.2">
      <c r="A13" s="391">
        <v>7</v>
      </c>
      <c r="B13" s="370" t="s">
        <v>381</v>
      </c>
      <c r="C13" s="392">
        <v>0</v>
      </c>
      <c r="D13" s="393">
        <v>31050618.932629999</v>
      </c>
      <c r="E13" s="393">
        <v>0</v>
      </c>
      <c r="F13" s="393">
        <v>0</v>
      </c>
      <c r="G13" s="393">
        <v>0</v>
      </c>
      <c r="H13" s="393">
        <v>0</v>
      </c>
      <c r="I13" s="393">
        <v>0</v>
      </c>
      <c r="J13" s="393">
        <v>0</v>
      </c>
      <c r="K13" s="393">
        <v>0</v>
      </c>
      <c r="L13" s="394">
        <v>0</v>
      </c>
      <c r="M13" s="392">
        <v>0</v>
      </c>
      <c r="N13" s="393">
        <v>0</v>
      </c>
      <c r="O13" s="393">
        <v>0</v>
      </c>
      <c r="P13" s="393">
        <v>0</v>
      </c>
      <c r="Q13" s="393">
        <v>0</v>
      </c>
      <c r="R13" s="393">
        <v>0</v>
      </c>
      <c r="S13" s="394">
        <v>0</v>
      </c>
      <c r="T13" s="395">
        <v>21035201.0733</v>
      </c>
      <c r="U13" s="395">
        <v>10015417.859329998</v>
      </c>
      <c r="V13" s="396">
        <f t="shared" si="0"/>
        <v>31050618.932629999</v>
      </c>
    </row>
    <row r="14" spans="1:22" s="397" customFormat="1" ht="16.5" customHeight="1" x14ac:dyDescent="0.2">
      <c r="A14" s="391">
        <v>8</v>
      </c>
      <c r="B14" s="370" t="s">
        <v>382</v>
      </c>
      <c r="C14" s="392">
        <v>0</v>
      </c>
      <c r="D14" s="393">
        <v>4527196.6665975014</v>
      </c>
      <c r="E14" s="393">
        <v>0</v>
      </c>
      <c r="F14" s="393">
        <v>0</v>
      </c>
      <c r="G14" s="393">
        <v>0</v>
      </c>
      <c r="H14" s="393">
        <v>0</v>
      </c>
      <c r="I14" s="393">
        <v>0</v>
      </c>
      <c r="J14" s="393">
        <v>0</v>
      </c>
      <c r="K14" s="393">
        <v>0</v>
      </c>
      <c r="L14" s="394">
        <v>0</v>
      </c>
      <c r="M14" s="392">
        <v>0</v>
      </c>
      <c r="N14" s="393">
        <v>0</v>
      </c>
      <c r="O14" s="393">
        <v>0</v>
      </c>
      <c r="P14" s="393">
        <v>0</v>
      </c>
      <c r="Q14" s="393">
        <v>0</v>
      </c>
      <c r="R14" s="393">
        <v>0</v>
      </c>
      <c r="S14" s="394">
        <v>0</v>
      </c>
      <c r="T14" s="395">
        <v>3582984.6360600013</v>
      </c>
      <c r="U14" s="395">
        <v>944212.03053750005</v>
      </c>
      <c r="V14" s="396">
        <f t="shared" si="0"/>
        <v>4527196.6665975014</v>
      </c>
    </row>
    <row r="15" spans="1:22" s="397" customFormat="1" ht="35.25" customHeight="1" x14ac:dyDescent="0.2">
      <c r="A15" s="391">
        <v>9</v>
      </c>
      <c r="B15" s="370" t="s">
        <v>383</v>
      </c>
      <c r="C15" s="392">
        <v>0</v>
      </c>
      <c r="D15" s="393">
        <v>0</v>
      </c>
      <c r="E15" s="393">
        <v>0</v>
      </c>
      <c r="F15" s="393">
        <v>0</v>
      </c>
      <c r="G15" s="393">
        <v>0</v>
      </c>
      <c r="H15" s="393">
        <v>0</v>
      </c>
      <c r="I15" s="393">
        <v>0</v>
      </c>
      <c r="J15" s="393">
        <v>0</v>
      </c>
      <c r="K15" s="393">
        <v>0</v>
      </c>
      <c r="L15" s="394">
        <v>0</v>
      </c>
      <c r="M15" s="392">
        <v>0</v>
      </c>
      <c r="N15" s="393">
        <v>0</v>
      </c>
      <c r="O15" s="393">
        <v>0</v>
      </c>
      <c r="P15" s="393">
        <v>0</v>
      </c>
      <c r="Q15" s="393">
        <v>0</v>
      </c>
      <c r="R15" s="393">
        <v>0</v>
      </c>
      <c r="S15" s="394">
        <v>0</v>
      </c>
      <c r="T15" s="395">
        <v>0</v>
      </c>
      <c r="U15" s="395">
        <v>0</v>
      </c>
      <c r="V15" s="396">
        <f t="shared" si="0"/>
        <v>0</v>
      </c>
    </row>
    <row r="16" spans="1:22" s="397" customFormat="1" ht="16.5" customHeight="1" x14ac:dyDescent="0.2">
      <c r="A16" s="391">
        <v>10</v>
      </c>
      <c r="B16" s="370" t="s">
        <v>384</v>
      </c>
      <c r="C16" s="392">
        <v>0</v>
      </c>
      <c r="D16" s="393">
        <v>5404</v>
      </c>
      <c r="E16" s="393">
        <v>0</v>
      </c>
      <c r="F16" s="393">
        <v>0</v>
      </c>
      <c r="G16" s="393">
        <v>0</v>
      </c>
      <c r="H16" s="393">
        <v>0</v>
      </c>
      <c r="I16" s="393">
        <v>0</v>
      </c>
      <c r="J16" s="393">
        <v>0</v>
      </c>
      <c r="K16" s="393">
        <v>0</v>
      </c>
      <c r="L16" s="394">
        <v>0</v>
      </c>
      <c r="M16" s="392">
        <v>0</v>
      </c>
      <c r="N16" s="393">
        <v>0</v>
      </c>
      <c r="O16" s="393">
        <v>0</v>
      </c>
      <c r="P16" s="393">
        <v>0</v>
      </c>
      <c r="Q16" s="393">
        <v>0</v>
      </c>
      <c r="R16" s="393">
        <v>0</v>
      </c>
      <c r="S16" s="394">
        <v>0</v>
      </c>
      <c r="T16" s="395">
        <v>5404</v>
      </c>
      <c r="U16" s="395">
        <v>0</v>
      </c>
      <c r="V16" s="396">
        <f t="shared" si="0"/>
        <v>5404</v>
      </c>
    </row>
    <row r="17" spans="1:22" s="397" customFormat="1" ht="16.5" customHeight="1" x14ac:dyDescent="0.2">
      <c r="A17" s="391">
        <v>11</v>
      </c>
      <c r="B17" s="370" t="s">
        <v>385</v>
      </c>
      <c r="C17" s="392">
        <v>0</v>
      </c>
      <c r="D17" s="393">
        <v>0</v>
      </c>
      <c r="E17" s="393">
        <v>0</v>
      </c>
      <c r="F17" s="393">
        <v>0</v>
      </c>
      <c r="G17" s="393">
        <v>0</v>
      </c>
      <c r="H17" s="393">
        <v>0</v>
      </c>
      <c r="I17" s="393">
        <v>0</v>
      </c>
      <c r="J17" s="393">
        <v>0</v>
      </c>
      <c r="K17" s="393">
        <v>0</v>
      </c>
      <c r="L17" s="394">
        <v>0</v>
      </c>
      <c r="M17" s="392">
        <v>0</v>
      </c>
      <c r="N17" s="393">
        <v>0</v>
      </c>
      <c r="O17" s="393">
        <v>0</v>
      </c>
      <c r="P17" s="393">
        <v>0</v>
      </c>
      <c r="Q17" s="393">
        <v>0</v>
      </c>
      <c r="R17" s="393">
        <v>0</v>
      </c>
      <c r="S17" s="394">
        <v>0</v>
      </c>
      <c r="T17" s="395">
        <v>0</v>
      </c>
      <c r="U17" s="395">
        <v>0</v>
      </c>
      <c r="V17" s="396">
        <f t="shared" si="0"/>
        <v>0</v>
      </c>
    </row>
    <row r="18" spans="1:22" s="397" customFormat="1" ht="16.5" customHeight="1" x14ac:dyDescent="0.2">
      <c r="A18" s="391">
        <v>12</v>
      </c>
      <c r="B18" s="370" t="s">
        <v>386</v>
      </c>
      <c r="C18" s="392">
        <v>0</v>
      </c>
      <c r="D18" s="393">
        <v>0</v>
      </c>
      <c r="E18" s="393">
        <v>0</v>
      </c>
      <c r="F18" s="393">
        <v>0</v>
      </c>
      <c r="G18" s="393">
        <v>0</v>
      </c>
      <c r="H18" s="393">
        <v>0</v>
      </c>
      <c r="I18" s="393">
        <v>0</v>
      </c>
      <c r="J18" s="393">
        <v>0</v>
      </c>
      <c r="K18" s="393">
        <v>0</v>
      </c>
      <c r="L18" s="394">
        <v>0</v>
      </c>
      <c r="M18" s="392">
        <v>0</v>
      </c>
      <c r="N18" s="393">
        <v>0</v>
      </c>
      <c r="O18" s="393">
        <v>0</v>
      </c>
      <c r="P18" s="393">
        <v>0</v>
      </c>
      <c r="Q18" s="393">
        <v>0</v>
      </c>
      <c r="R18" s="393">
        <v>0</v>
      </c>
      <c r="S18" s="394">
        <v>0</v>
      </c>
      <c r="T18" s="395">
        <v>0</v>
      </c>
      <c r="U18" s="395">
        <v>0</v>
      </c>
      <c r="V18" s="396">
        <f t="shared" si="0"/>
        <v>0</v>
      </c>
    </row>
    <row r="19" spans="1:22" s="397" customFormat="1" ht="16.5" customHeight="1" x14ac:dyDescent="0.2">
      <c r="A19" s="391">
        <v>13</v>
      </c>
      <c r="B19" s="370" t="s">
        <v>414</v>
      </c>
      <c r="C19" s="392">
        <v>0</v>
      </c>
      <c r="D19" s="393">
        <v>0</v>
      </c>
      <c r="E19" s="393">
        <v>0</v>
      </c>
      <c r="F19" s="393">
        <v>0</v>
      </c>
      <c r="G19" s="393">
        <v>0</v>
      </c>
      <c r="H19" s="393">
        <v>0</v>
      </c>
      <c r="I19" s="393">
        <v>0</v>
      </c>
      <c r="J19" s="393">
        <v>0</v>
      </c>
      <c r="K19" s="393">
        <v>0</v>
      </c>
      <c r="L19" s="394">
        <v>0</v>
      </c>
      <c r="M19" s="392">
        <v>0</v>
      </c>
      <c r="N19" s="393">
        <v>0</v>
      </c>
      <c r="O19" s="393">
        <v>0</v>
      </c>
      <c r="P19" s="393">
        <v>0</v>
      </c>
      <c r="Q19" s="393">
        <v>0</v>
      </c>
      <c r="R19" s="393">
        <v>0</v>
      </c>
      <c r="S19" s="394">
        <v>0</v>
      </c>
      <c r="T19" s="395">
        <v>0</v>
      </c>
      <c r="U19" s="395">
        <v>0</v>
      </c>
      <c r="V19" s="396">
        <f t="shared" si="0"/>
        <v>0</v>
      </c>
    </row>
    <row r="20" spans="1:22" s="397" customFormat="1" ht="16.5" customHeight="1" x14ac:dyDescent="0.2">
      <c r="A20" s="391">
        <v>14</v>
      </c>
      <c r="B20" s="370" t="s">
        <v>388</v>
      </c>
      <c r="C20" s="392">
        <v>0</v>
      </c>
      <c r="D20" s="393">
        <v>0</v>
      </c>
      <c r="E20" s="393">
        <v>0</v>
      </c>
      <c r="F20" s="393">
        <v>0</v>
      </c>
      <c r="G20" s="393">
        <v>0</v>
      </c>
      <c r="H20" s="393">
        <v>0</v>
      </c>
      <c r="I20" s="393">
        <v>0</v>
      </c>
      <c r="J20" s="393">
        <v>0</v>
      </c>
      <c r="K20" s="393">
        <v>0</v>
      </c>
      <c r="L20" s="394">
        <v>0</v>
      </c>
      <c r="M20" s="392">
        <v>0</v>
      </c>
      <c r="N20" s="393">
        <v>0</v>
      </c>
      <c r="O20" s="393">
        <v>0</v>
      </c>
      <c r="P20" s="393">
        <v>0</v>
      </c>
      <c r="Q20" s="393">
        <v>0</v>
      </c>
      <c r="R20" s="393">
        <v>0</v>
      </c>
      <c r="S20" s="394">
        <v>0</v>
      </c>
      <c r="T20" s="395">
        <v>0</v>
      </c>
      <c r="U20" s="395">
        <v>0</v>
      </c>
      <c r="V20" s="396">
        <f t="shared" si="0"/>
        <v>0</v>
      </c>
    </row>
    <row r="21" spans="1:22" ht="13.5" thickBot="1" x14ac:dyDescent="0.25">
      <c r="A21" s="398"/>
      <c r="B21" s="399" t="s">
        <v>171</v>
      </c>
      <c r="C21" s="400">
        <f>SUM(C7:C20)</f>
        <v>0</v>
      </c>
      <c r="D21" s="401">
        <f t="shared" ref="D21:V21" si="1">SUM(D7:D20)</f>
        <v>35583219.599227503</v>
      </c>
      <c r="E21" s="401">
        <f t="shared" si="1"/>
        <v>0</v>
      </c>
      <c r="F21" s="401">
        <f t="shared" si="1"/>
        <v>0</v>
      </c>
      <c r="G21" s="401">
        <f t="shared" si="1"/>
        <v>0</v>
      </c>
      <c r="H21" s="401">
        <f t="shared" si="1"/>
        <v>0</v>
      </c>
      <c r="I21" s="401">
        <f t="shared" si="1"/>
        <v>0</v>
      </c>
      <c r="J21" s="401">
        <f t="shared" si="1"/>
        <v>0</v>
      </c>
      <c r="K21" s="401">
        <f t="shared" si="1"/>
        <v>0</v>
      </c>
      <c r="L21" s="402">
        <f t="shared" si="1"/>
        <v>0</v>
      </c>
      <c r="M21" s="400">
        <f t="shared" si="1"/>
        <v>0</v>
      </c>
      <c r="N21" s="401">
        <f t="shared" si="1"/>
        <v>0</v>
      </c>
      <c r="O21" s="401">
        <f t="shared" si="1"/>
        <v>0</v>
      </c>
      <c r="P21" s="401">
        <f t="shared" si="1"/>
        <v>0</v>
      </c>
      <c r="Q21" s="401">
        <f t="shared" si="1"/>
        <v>0</v>
      </c>
      <c r="R21" s="401">
        <f t="shared" si="1"/>
        <v>0</v>
      </c>
      <c r="S21" s="402">
        <f>SUM(S7:S20)</f>
        <v>0</v>
      </c>
      <c r="T21" s="402">
        <f>SUM(T7:T20)</f>
        <v>24623589.709360003</v>
      </c>
      <c r="U21" s="402">
        <f>SUM(U7:U20)</f>
        <v>10959629.889867499</v>
      </c>
      <c r="V21" s="403">
        <f t="shared" si="1"/>
        <v>35583219.599227503</v>
      </c>
    </row>
    <row r="24" spans="1:22" x14ac:dyDescent="0.2">
      <c r="A24" s="404"/>
      <c r="B24" s="404"/>
      <c r="C24" s="405"/>
      <c r="D24" s="405"/>
      <c r="E24" s="405"/>
    </row>
    <row r="25" spans="1:22" x14ac:dyDescent="0.2">
      <c r="A25" s="406"/>
      <c r="B25" s="406"/>
      <c r="C25" s="404"/>
      <c r="D25" s="405"/>
      <c r="E25" s="405"/>
    </row>
    <row r="26" spans="1:22" x14ac:dyDescent="0.2">
      <c r="A26" s="406"/>
      <c r="B26" s="407"/>
      <c r="C26" s="404"/>
      <c r="D26" s="405"/>
      <c r="E26" s="405"/>
    </row>
    <row r="27" spans="1:22" x14ac:dyDescent="0.2">
      <c r="A27" s="406"/>
      <c r="B27" s="406"/>
      <c r="C27" s="404"/>
      <c r="D27" s="405"/>
      <c r="E27" s="405"/>
    </row>
    <row r="28" spans="1:22" x14ac:dyDescent="0.2">
      <c r="A28" s="406"/>
      <c r="B28" s="407"/>
      <c r="C28" s="404"/>
      <c r="D28" s="405"/>
      <c r="E28" s="405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 x14ac:dyDescent="0.2"/>
  <cols>
    <col min="1" max="1" width="10.5703125" style="78" bestFit="1" customWidth="1"/>
    <col min="2" max="2" width="101.85546875" style="78" customWidth="1"/>
    <col min="3" max="3" width="13.7109375" style="19" customWidth="1"/>
    <col min="4" max="4" width="14.85546875" style="19" bestFit="1" customWidth="1"/>
    <col min="5" max="5" width="17.7109375" style="19" customWidth="1"/>
    <col min="6" max="6" width="15.85546875" style="19" customWidth="1"/>
    <col min="7" max="7" width="17.42578125" style="19" customWidth="1"/>
    <col min="8" max="8" width="15.28515625" style="19" customWidth="1"/>
    <col min="9" max="16384" width="9.140625" style="380"/>
  </cols>
  <sheetData>
    <row r="1" spans="1:9" x14ac:dyDescent="0.2">
      <c r="A1" s="77" t="s">
        <v>30</v>
      </c>
      <c r="B1" s="21" t="str">
        <f>'Info '!C2</f>
        <v>Terabank</v>
      </c>
    </row>
    <row r="2" spans="1:9" x14ac:dyDescent="0.2">
      <c r="A2" s="77" t="s">
        <v>31</v>
      </c>
      <c r="B2" s="22">
        <v>43465</v>
      </c>
    </row>
    <row r="4" spans="1:9" ht="13.5" thickBot="1" x14ac:dyDescent="0.25">
      <c r="A4" s="77" t="s">
        <v>415</v>
      </c>
      <c r="B4" s="270" t="s">
        <v>416</v>
      </c>
    </row>
    <row r="5" spans="1:9" x14ac:dyDescent="0.2">
      <c r="A5" s="381"/>
      <c r="B5" s="408"/>
      <c r="C5" s="409" t="s">
        <v>255</v>
      </c>
      <c r="D5" s="409" t="s">
        <v>256</v>
      </c>
      <c r="E5" s="409" t="s">
        <v>257</v>
      </c>
      <c r="F5" s="409" t="s">
        <v>357</v>
      </c>
      <c r="G5" s="410" t="s">
        <v>358</v>
      </c>
      <c r="H5" s="411" t="s">
        <v>359</v>
      </c>
      <c r="I5" s="412"/>
    </row>
    <row r="6" spans="1:9" s="412" customFormat="1" ht="12.75" customHeight="1" x14ac:dyDescent="0.2">
      <c r="A6" s="413"/>
      <c r="B6" s="569" t="s">
        <v>417</v>
      </c>
      <c r="C6" s="571" t="s">
        <v>418</v>
      </c>
      <c r="D6" s="573" t="s">
        <v>419</v>
      </c>
      <c r="E6" s="574"/>
      <c r="F6" s="571" t="s">
        <v>420</v>
      </c>
      <c r="G6" s="571" t="s">
        <v>421</v>
      </c>
      <c r="H6" s="567" t="s">
        <v>422</v>
      </c>
    </row>
    <row r="7" spans="1:9" ht="38.25" x14ac:dyDescent="0.2">
      <c r="A7" s="414"/>
      <c r="B7" s="570"/>
      <c r="C7" s="572"/>
      <c r="D7" s="415" t="s">
        <v>423</v>
      </c>
      <c r="E7" s="415" t="s">
        <v>424</v>
      </c>
      <c r="F7" s="572"/>
      <c r="G7" s="572"/>
      <c r="H7" s="568"/>
      <c r="I7" s="412"/>
    </row>
    <row r="8" spans="1:9" x14ac:dyDescent="0.2">
      <c r="A8" s="413">
        <v>1</v>
      </c>
      <c r="B8" s="370" t="s">
        <v>375</v>
      </c>
      <c r="C8" s="416">
        <v>186063147.52000004</v>
      </c>
      <c r="D8" s="417">
        <v>0</v>
      </c>
      <c r="E8" s="416">
        <v>0</v>
      </c>
      <c r="F8" s="416">
        <v>114435757.46000001</v>
      </c>
      <c r="G8" s="418">
        <v>114435757.46000001</v>
      </c>
      <c r="H8" s="419">
        <f>IFERROR(G8/(C8+E8),"")</f>
        <v>0.61503720100026382</v>
      </c>
    </row>
    <row r="9" spans="1:9" ht="15" customHeight="1" x14ac:dyDescent="0.2">
      <c r="A9" s="413">
        <v>2</v>
      </c>
      <c r="B9" s="370" t="s">
        <v>376</v>
      </c>
      <c r="C9" s="416">
        <v>0</v>
      </c>
      <c r="D9" s="417">
        <v>0</v>
      </c>
      <c r="E9" s="416">
        <v>0</v>
      </c>
      <c r="F9" s="416">
        <v>0</v>
      </c>
      <c r="G9" s="418">
        <v>0</v>
      </c>
      <c r="H9" s="419" t="str">
        <f t="shared" ref="H9:H21" si="0">IFERROR(G9/(C9+E9),"")</f>
        <v/>
      </c>
    </row>
    <row r="10" spans="1:9" x14ac:dyDescent="0.2">
      <c r="A10" s="413">
        <v>3</v>
      </c>
      <c r="B10" s="370" t="s">
        <v>413</v>
      </c>
      <c r="C10" s="416">
        <v>0</v>
      </c>
      <c r="D10" s="417">
        <v>0</v>
      </c>
      <c r="E10" s="416">
        <v>0</v>
      </c>
      <c r="F10" s="416">
        <v>0</v>
      </c>
      <c r="G10" s="418">
        <v>0</v>
      </c>
      <c r="H10" s="419" t="str">
        <f t="shared" si="0"/>
        <v/>
      </c>
    </row>
    <row r="11" spans="1:9" x14ac:dyDescent="0.2">
      <c r="A11" s="413">
        <v>4</v>
      </c>
      <c r="B11" s="370" t="s">
        <v>378</v>
      </c>
      <c r="C11" s="416">
        <v>0</v>
      </c>
      <c r="D11" s="417">
        <v>0</v>
      </c>
      <c r="E11" s="416">
        <v>0</v>
      </c>
      <c r="F11" s="416">
        <v>0</v>
      </c>
      <c r="G11" s="418">
        <v>0</v>
      </c>
      <c r="H11" s="419" t="str">
        <f t="shared" si="0"/>
        <v/>
      </c>
    </row>
    <row r="12" spans="1:9" x14ac:dyDescent="0.2">
      <c r="A12" s="413">
        <v>5</v>
      </c>
      <c r="B12" s="370" t="s">
        <v>379</v>
      </c>
      <c r="C12" s="416">
        <v>0</v>
      </c>
      <c r="D12" s="417">
        <v>0</v>
      </c>
      <c r="E12" s="416">
        <v>0</v>
      </c>
      <c r="F12" s="416">
        <v>0</v>
      </c>
      <c r="G12" s="418">
        <v>0</v>
      </c>
      <c r="H12" s="419" t="str">
        <f t="shared" si="0"/>
        <v/>
      </c>
    </row>
    <row r="13" spans="1:9" x14ac:dyDescent="0.2">
      <c r="A13" s="413">
        <v>6</v>
      </c>
      <c r="B13" s="370" t="s">
        <v>380</v>
      </c>
      <c r="C13" s="416">
        <v>24742046.280000001</v>
      </c>
      <c r="D13" s="417">
        <v>0</v>
      </c>
      <c r="E13" s="416">
        <v>0</v>
      </c>
      <c r="F13" s="416">
        <v>6579193.1850000015</v>
      </c>
      <c r="G13" s="418">
        <v>6579193.1850000015</v>
      </c>
      <c r="H13" s="419">
        <f t="shared" si="0"/>
        <v>0.26591144121811094</v>
      </c>
    </row>
    <row r="14" spans="1:9" x14ac:dyDescent="0.2">
      <c r="A14" s="413">
        <v>7</v>
      </c>
      <c r="B14" s="370" t="s">
        <v>381</v>
      </c>
      <c r="C14" s="416">
        <v>326011314.57999849</v>
      </c>
      <c r="D14" s="417">
        <v>48529458.760000005</v>
      </c>
      <c r="E14" s="416">
        <v>26305708.803999994</v>
      </c>
      <c r="F14" s="416">
        <v>352317023.38399851</v>
      </c>
      <c r="G14" s="418">
        <v>321266404.45136851</v>
      </c>
      <c r="H14" s="419">
        <f t="shared" si="0"/>
        <v>0.91186738967538561</v>
      </c>
    </row>
    <row r="15" spans="1:9" x14ac:dyDescent="0.2">
      <c r="A15" s="413">
        <v>8</v>
      </c>
      <c r="B15" s="370" t="s">
        <v>382</v>
      </c>
      <c r="C15" s="416">
        <v>205200798.69000006</v>
      </c>
      <c r="D15" s="417">
        <v>14598869.280000009</v>
      </c>
      <c r="E15" s="416">
        <v>7205539.8980000038</v>
      </c>
      <c r="F15" s="416">
        <v>159304753.94100004</v>
      </c>
      <c r="G15" s="418">
        <v>154777557.27440253</v>
      </c>
      <c r="H15" s="419">
        <f t="shared" si="0"/>
        <v>0.7286861508150243</v>
      </c>
    </row>
    <row r="16" spans="1:9" x14ac:dyDescent="0.2">
      <c r="A16" s="413">
        <v>9</v>
      </c>
      <c r="B16" s="370" t="s">
        <v>383</v>
      </c>
      <c r="C16" s="416">
        <v>0</v>
      </c>
      <c r="D16" s="417">
        <v>0</v>
      </c>
      <c r="E16" s="416">
        <v>0</v>
      </c>
      <c r="F16" s="416">
        <v>0</v>
      </c>
      <c r="G16" s="418">
        <v>0</v>
      </c>
      <c r="H16" s="419" t="str">
        <f t="shared" si="0"/>
        <v/>
      </c>
    </row>
    <row r="17" spans="1:8" x14ac:dyDescent="0.2">
      <c r="A17" s="413">
        <v>10</v>
      </c>
      <c r="B17" s="370" t="s">
        <v>384</v>
      </c>
      <c r="C17" s="416">
        <v>17127260.689999998</v>
      </c>
      <c r="D17" s="417">
        <v>0</v>
      </c>
      <c r="E17" s="416">
        <v>0</v>
      </c>
      <c r="F17" s="416">
        <v>17625472.004999995</v>
      </c>
      <c r="G17" s="418">
        <v>17620068.004999995</v>
      </c>
      <c r="H17" s="419">
        <f t="shared" si="0"/>
        <v>1.0287732710980297</v>
      </c>
    </row>
    <row r="18" spans="1:8" x14ac:dyDescent="0.2">
      <c r="A18" s="413">
        <v>11</v>
      </c>
      <c r="B18" s="370" t="s">
        <v>385</v>
      </c>
      <c r="C18" s="416">
        <v>126813454.90999979</v>
      </c>
      <c r="D18" s="417">
        <v>0</v>
      </c>
      <c r="E18" s="416">
        <v>0</v>
      </c>
      <c r="F18" s="416">
        <v>146398075.51499966</v>
      </c>
      <c r="G18" s="418">
        <v>146398075.51499966</v>
      </c>
      <c r="H18" s="419">
        <f t="shared" si="0"/>
        <v>1.1544364564383107</v>
      </c>
    </row>
    <row r="19" spans="1:8" x14ac:dyDescent="0.2">
      <c r="A19" s="413">
        <v>12</v>
      </c>
      <c r="B19" s="370" t="s">
        <v>386</v>
      </c>
      <c r="C19" s="416">
        <v>0</v>
      </c>
      <c r="D19" s="417">
        <v>0</v>
      </c>
      <c r="E19" s="416">
        <v>0</v>
      </c>
      <c r="F19" s="416">
        <v>0</v>
      </c>
      <c r="G19" s="418">
        <v>0</v>
      </c>
      <c r="H19" s="419" t="str">
        <f t="shared" si="0"/>
        <v/>
      </c>
    </row>
    <row r="20" spans="1:8" x14ac:dyDescent="0.2">
      <c r="A20" s="413">
        <v>13</v>
      </c>
      <c r="B20" s="370" t="s">
        <v>387</v>
      </c>
      <c r="C20" s="416">
        <v>0</v>
      </c>
      <c r="D20" s="417">
        <v>0</v>
      </c>
      <c r="E20" s="416">
        <v>0</v>
      </c>
      <c r="F20" s="416">
        <v>0</v>
      </c>
      <c r="G20" s="418">
        <v>0</v>
      </c>
      <c r="H20" s="419" t="str">
        <f t="shared" si="0"/>
        <v/>
      </c>
    </row>
    <row r="21" spans="1:8" x14ac:dyDescent="0.2">
      <c r="A21" s="413">
        <v>14</v>
      </c>
      <c r="B21" s="370" t="s">
        <v>388</v>
      </c>
      <c r="C21" s="416">
        <v>53140250.929999992</v>
      </c>
      <c r="D21" s="417">
        <v>0</v>
      </c>
      <c r="E21" s="416">
        <v>0</v>
      </c>
      <c r="F21" s="416">
        <v>21062662.350000009</v>
      </c>
      <c r="G21" s="418">
        <v>21062662.350000009</v>
      </c>
      <c r="H21" s="419">
        <f t="shared" si="0"/>
        <v>0.39635985870193202</v>
      </c>
    </row>
    <row r="22" spans="1:8" ht="13.5" thickBot="1" x14ac:dyDescent="0.25">
      <c r="A22" s="420"/>
      <c r="B22" s="421" t="s">
        <v>171</v>
      </c>
      <c r="C22" s="377">
        <f>SUM(C8:C21)</f>
        <v>939098273.59999835</v>
      </c>
      <c r="D22" s="377">
        <f>SUM(D8:D21)</f>
        <v>63128328.040000014</v>
      </c>
      <c r="E22" s="377">
        <f>SUM(E8:E21)</f>
        <v>33511248.702</v>
      </c>
      <c r="F22" s="377">
        <f>SUM(F8:F21)</f>
        <v>817722937.83999825</v>
      </c>
      <c r="G22" s="377">
        <f>SUM(G8:G21)</f>
        <v>782139718.2407707</v>
      </c>
      <c r="H22" s="422">
        <f>G22/(C22+E22)</f>
        <v>0.80416621501872754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C26" sqref="C26"/>
    </sheetView>
  </sheetViews>
  <sheetFormatPr defaultColWidth="9.140625" defaultRowHeight="12.75" x14ac:dyDescent="0.2"/>
  <cols>
    <col min="1" max="1" width="10.5703125" style="19" bestFit="1" customWidth="1"/>
    <col min="2" max="2" width="104.140625" style="19" customWidth="1"/>
    <col min="3" max="11" width="12.7109375" style="19" customWidth="1"/>
    <col min="12" max="16384" width="9.140625" style="19"/>
  </cols>
  <sheetData>
    <row r="1" spans="1:12" x14ac:dyDescent="0.2">
      <c r="A1" s="19" t="s">
        <v>30</v>
      </c>
      <c r="B1" s="21" t="str">
        <f>'Info '!C2</f>
        <v>Terabank</v>
      </c>
    </row>
    <row r="2" spans="1:12" x14ac:dyDescent="0.2">
      <c r="A2" s="19" t="s">
        <v>31</v>
      </c>
      <c r="B2" s="22">
        <v>43465</v>
      </c>
      <c r="C2" s="17"/>
      <c r="D2" s="17"/>
    </row>
    <row r="3" spans="1:12" x14ac:dyDescent="0.2">
      <c r="B3" s="17"/>
      <c r="C3" s="17"/>
      <c r="D3" s="17"/>
    </row>
    <row r="4" spans="1:12" ht="13.5" thickBot="1" x14ac:dyDescent="0.25">
      <c r="A4" s="19" t="s">
        <v>503</v>
      </c>
      <c r="B4" s="423" t="s">
        <v>27</v>
      </c>
      <c r="C4" s="17"/>
      <c r="D4" s="17"/>
    </row>
    <row r="5" spans="1:12" ht="30" customHeight="1" x14ac:dyDescent="0.2">
      <c r="A5" s="575"/>
      <c r="B5" s="576"/>
      <c r="C5" s="577" t="s">
        <v>425</v>
      </c>
      <c r="D5" s="577"/>
      <c r="E5" s="577"/>
      <c r="F5" s="577" t="s">
        <v>426</v>
      </c>
      <c r="G5" s="577"/>
      <c r="H5" s="577"/>
      <c r="I5" s="577" t="s">
        <v>427</v>
      </c>
      <c r="J5" s="577"/>
      <c r="K5" s="578"/>
    </row>
    <row r="6" spans="1:12" x14ac:dyDescent="0.2">
      <c r="A6" s="424"/>
      <c r="B6" s="425"/>
      <c r="C6" s="426" t="s">
        <v>71</v>
      </c>
      <c r="D6" s="426" t="s">
        <v>72</v>
      </c>
      <c r="E6" s="426" t="s">
        <v>73</v>
      </c>
      <c r="F6" s="426" t="s">
        <v>71</v>
      </c>
      <c r="G6" s="426" t="s">
        <v>72</v>
      </c>
      <c r="H6" s="426" t="s">
        <v>73</v>
      </c>
      <c r="I6" s="426" t="s">
        <v>71</v>
      </c>
      <c r="J6" s="426" t="s">
        <v>72</v>
      </c>
      <c r="K6" s="592" t="s">
        <v>73</v>
      </c>
    </row>
    <row r="7" spans="1:12" x14ac:dyDescent="0.2">
      <c r="A7" s="427" t="s">
        <v>428</v>
      </c>
      <c r="B7" s="428"/>
      <c r="C7" s="428"/>
      <c r="D7" s="428"/>
      <c r="E7" s="428"/>
      <c r="F7" s="428"/>
      <c r="G7" s="428"/>
      <c r="H7" s="428"/>
      <c r="I7" s="428"/>
      <c r="J7" s="428"/>
      <c r="K7" s="429"/>
    </row>
    <row r="8" spans="1:12" x14ac:dyDescent="0.2">
      <c r="A8" s="430">
        <v>1</v>
      </c>
      <c r="B8" s="431" t="s">
        <v>61</v>
      </c>
      <c r="C8" s="37"/>
      <c r="D8" s="37"/>
      <c r="E8" s="37"/>
      <c r="F8" s="432">
        <v>54179067.255692303</v>
      </c>
      <c r="G8" s="432">
        <v>123889221.63712665</v>
      </c>
      <c r="H8" s="432">
        <v>178068288.89281896</v>
      </c>
      <c r="I8" s="432">
        <v>50802574.895582415</v>
      </c>
      <c r="J8" s="432">
        <v>131046632.53180988</v>
      </c>
      <c r="K8" s="436">
        <v>181849207.42739227</v>
      </c>
      <c r="L8" s="379"/>
    </row>
    <row r="9" spans="1:12" x14ac:dyDescent="0.2">
      <c r="A9" s="427" t="s">
        <v>429</v>
      </c>
      <c r="B9" s="428"/>
      <c r="C9" s="428"/>
      <c r="D9" s="428"/>
      <c r="E9" s="428"/>
      <c r="F9" s="428"/>
      <c r="G9" s="428"/>
      <c r="H9" s="428"/>
      <c r="I9" s="428"/>
      <c r="J9" s="428"/>
      <c r="K9" s="429"/>
    </row>
    <row r="10" spans="1:12" x14ac:dyDescent="0.2">
      <c r="A10" s="433">
        <v>2</v>
      </c>
      <c r="B10" s="434" t="s">
        <v>430</v>
      </c>
      <c r="C10" s="435">
        <v>53178042.10947217</v>
      </c>
      <c r="D10" s="432">
        <v>207869247.83766904</v>
      </c>
      <c r="E10" s="432">
        <v>261047289.94714123</v>
      </c>
      <c r="F10" s="432">
        <v>8688647.4574218877</v>
      </c>
      <c r="G10" s="432">
        <v>37898705.10380137</v>
      </c>
      <c r="H10" s="432">
        <v>46587352.561223254</v>
      </c>
      <c r="I10" s="432">
        <v>2296992.3622811362</v>
      </c>
      <c r="J10" s="432">
        <v>9401462.1656922586</v>
      </c>
      <c r="K10" s="436">
        <v>11698454.527973395</v>
      </c>
    </row>
    <row r="11" spans="1:12" x14ac:dyDescent="0.2">
      <c r="A11" s="433">
        <v>3</v>
      </c>
      <c r="B11" s="434" t="s">
        <v>431</v>
      </c>
      <c r="C11" s="435">
        <v>178563316.78305489</v>
      </c>
      <c r="D11" s="432">
        <v>303729574.3853606</v>
      </c>
      <c r="E11" s="432">
        <v>482292891.16841549</v>
      </c>
      <c r="F11" s="432">
        <v>41087026.672413707</v>
      </c>
      <c r="G11" s="432">
        <v>81105151.867045432</v>
      </c>
      <c r="H11" s="432">
        <v>122192178.53945914</v>
      </c>
      <c r="I11" s="432">
        <v>37153343.562669009</v>
      </c>
      <c r="J11" s="432">
        <v>63586776.962155119</v>
      </c>
      <c r="K11" s="436">
        <v>100740120.52482413</v>
      </c>
    </row>
    <row r="12" spans="1:12" x14ac:dyDescent="0.2">
      <c r="A12" s="433">
        <v>4</v>
      </c>
      <c r="B12" s="434" t="s">
        <v>432</v>
      </c>
      <c r="C12" s="435">
        <v>28142857.142857142</v>
      </c>
      <c r="D12" s="432">
        <v>0</v>
      </c>
      <c r="E12" s="432">
        <v>28142857.142857142</v>
      </c>
      <c r="F12" s="432">
        <v>0</v>
      </c>
      <c r="G12" s="432">
        <v>0</v>
      </c>
      <c r="H12" s="432">
        <v>0</v>
      </c>
      <c r="I12" s="432">
        <v>0</v>
      </c>
      <c r="J12" s="432">
        <v>0</v>
      </c>
      <c r="K12" s="436">
        <v>0</v>
      </c>
    </row>
    <row r="13" spans="1:12" x14ac:dyDescent="0.2">
      <c r="A13" s="433">
        <v>5</v>
      </c>
      <c r="B13" s="434" t="s">
        <v>433</v>
      </c>
      <c r="C13" s="435">
        <v>42222147.63494505</v>
      </c>
      <c r="D13" s="432">
        <v>28727559.261501096</v>
      </c>
      <c r="E13" s="432">
        <v>70949706.896446139</v>
      </c>
      <c r="F13" s="432">
        <v>5702301.7041851645</v>
      </c>
      <c r="G13" s="432">
        <v>3382338.709645621</v>
      </c>
      <c r="H13" s="432">
        <v>9084640.4138307851</v>
      </c>
      <c r="I13" s="432">
        <v>2330115.9292417588</v>
      </c>
      <c r="J13" s="432">
        <v>1562761.1792228571</v>
      </c>
      <c r="K13" s="436">
        <v>3892877.1084646159</v>
      </c>
    </row>
    <row r="14" spans="1:12" x14ac:dyDescent="0.2">
      <c r="A14" s="433">
        <v>6</v>
      </c>
      <c r="B14" s="434" t="s">
        <v>434</v>
      </c>
      <c r="C14" s="435">
        <v>2411698.3778021988</v>
      </c>
      <c r="D14" s="432">
        <v>2022597.8457230779</v>
      </c>
      <c r="E14" s="432">
        <v>4434296.2235252764</v>
      </c>
      <c r="F14" s="432">
        <v>0</v>
      </c>
      <c r="G14" s="432">
        <v>0</v>
      </c>
      <c r="H14" s="432">
        <v>0</v>
      </c>
      <c r="I14" s="432">
        <v>0</v>
      </c>
      <c r="J14" s="432">
        <v>0</v>
      </c>
      <c r="K14" s="436">
        <v>0</v>
      </c>
    </row>
    <row r="15" spans="1:12" x14ac:dyDescent="0.2">
      <c r="A15" s="433">
        <v>7</v>
      </c>
      <c r="B15" s="434" t="s">
        <v>435</v>
      </c>
      <c r="C15" s="435">
        <v>2993964.5541758263</v>
      </c>
      <c r="D15" s="432">
        <v>6226152.1161758229</v>
      </c>
      <c r="E15" s="432">
        <v>9220116.6703516487</v>
      </c>
      <c r="F15" s="432">
        <v>1394874.5440659344</v>
      </c>
      <c r="G15" s="432">
        <v>3395832.7341307695</v>
      </c>
      <c r="H15" s="432">
        <v>4790707.2781967036</v>
      </c>
      <c r="I15" s="432">
        <v>1394874.5440659344</v>
      </c>
      <c r="J15" s="432">
        <v>3395832.7341307695</v>
      </c>
      <c r="K15" s="436">
        <v>4790707.2781967036</v>
      </c>
    </row>
    <row r="16" spans="1:12" x14ac:dyDescent="0.2">
      <c r="A16" s="433">
        <v>8</v>
      </c>
      <c r="B16" s="437" t="s">
        <v>436</v>
      </c>
      <c r="C16" s="435">
        <f>SUM(C10:C15)</f>
        <v>307512026.60230726</v>
      </c>
      <c r="D16" s="432">
        <f>SUM(D10:D15)</f>
        <v>548575131.44642949</v>
      </c>
      <c r="E16" s="432">
        <f>SUM(C16:D16)</f>
        <v>856087158.04873681</v>
      </c>
      <c r="F16" s="432">
        <f>SUM(F10:F15)</f>
        <v>56872850.378086694</v>
      </c>
      <c r="G16" s="432">
        <f>SUM(G10:G15)</f>
        <v>125782028.41462319</v>
      </c>
      <c r="H16" s="432">
        <f>SUM(F16:G16)</f>
        <v>182654878.79270989</v>
      </c>
      <c r="I16" s="432">
        <f>SUM(I10:I15)</f>
        <v>43175326.398257844</v>
      </c>
      <c r="J16" s="432">
        <f>SUM(J10:J15)</f>
        <v>77946833.041200995</v>
      </c>
      <c r="K16" s="436">
        <f>SUM(I16:J16)</f>
        <v>121122159.43945885</v>
      </c>
    </row>
    <row r="17" spans="1:11" x14ac:dyDescent="0.2">
      <c r="A17" s="427" t="s">
        <v>437</v>
      </c>
      <c r="B17" s="428"/>
      <c r="C17" s="438"/>
      <c r="D17" s="438"/>
      <c r="E17" s="438"/>
      <c r="F17" s="438"/>
      <c r="G17" s="438"/>
      <c r="H17" s="438"/>
      <c r="I17" s="438"/>
      <c r="J17" s="438"/>
      <c r="K17" s="439"/>
    </row>
    <row r="18" spans="1:11" x14ac:dyDescent="0.2">
      <c r="A18" s="433">
        <v>9</v>
      </c>
      <c r="B18" s="434" t="s">
        <v>438</v>
      </c>
      <c r="C18" s="435">
        <v>0</v>
      </c>
      <c r="D18" s="432">
        <v>0</v>
      </c>
      <c r="E18" s="432">
        <v>0</v>
      </c>
      <c r="F18" s="432">
        <v>0</v>
      </c>
      <c r="G18" s="432">
        <v>0</v>
      </c>
      <c r="H18" s="432">
        <v>0</v>
      </c>
      <c r="I18" s="432">
        <v>0</v>
      </c>
      <c r="J18" s="432">
        <v>0</v>
      </c>
      <c r="K18" s="436">
        <v>0</v>
      </c>
    </row>
    <row r="19" spans="1:11" x14ac:dyDescent="0.2">
      <c r="A19" s="433">
        <v>10</v>
      </c>
      <c r="B19" s="434" t="s">
        <v>439</v>
      </c>
      <c r="C19" s="435">
        <v>235730827.78370562</v>
      </c>
      <c r="D19" s="432">
        <v>379595398.85176373</v>
      </c>
      <c r="E19" s="432">
        <v>615326226.63546932</v>
      </c>
      <c r="F19" s="432">
        <v>20450544.958534066</v>
      </c>
      <c r="G19" s="432">
        <v>14994466.559927473</v>
      </c>
      <c r="H19" s="432">
        <v>35445011.51846154</v>
      </c>
      <c r="I19" s="432">
        <v>23827037.318643957</v>
      </c>
      <c r="J19" s="432">
        <v>35205497.980552755</v>
      </c>
      <c r="K19" s="436">
        <v>59032535.299196713</v>
      </c>
    </row>
    <row r="20" spans="1:11" x14ac:dyDescent="0.2">
      <c r="A20" s="433">
        <v>11</v>
      </c>
      <c r="B20" s="434" t="s">
        <v>440</v>
      </c>
      <c r="C20" s="435">
        <v>1501386.4532967033</v>
      </c>
      <c r="D20" s="432">
        <v>604294.00417472539</v>
      </c>
      <c r="E20" s="432">
        <v>2105680.4574714284</v>
      </c>
      <c r="F20" s="432">
        <v>169862.88230769231</v>
      </c>
      <c r="G20" s="432">
        <v>562916.74686703295</v>
      </c>
      <c r="H20" s="432">
        <v>732779.62917472527</v>
      </c>
      <c r="I20" s="432">
        <v>169862.88230769231</v>
      </c>
      <c r="J20" s="432">
        <v>562916.74686703295</v>
      </c>
      <c r="K20" s="436">
        <v>732779.62917472527</v>
      </c>
    </row>
    <row r="21" spans="1:11" ht="13.5" thickBot="1" x14ac:dyDescent="0.25">
      <c r="A21" s="440">
        <v>12</v>
      </c>
      <c r="B21" s="441" t="s">
        <v>441</v>
      </c>
      <c r="C21" s="442">
        <f>SUM(C18:C20)</f>
        <v>237232214.23700231</v>
      </c>
      <c r="D21" s="443">
        <f t="shared" ref="D21:K21" si="0">SUM(D18:D20)</f>
        <v>380199692.85593843</v>
      </c>
      <c r="E21" s="442">
        <f t="shared" si="0"/>
        <v>617431907.09294069</v>
      </c>
      <c r="F21" s="443">
        <f t="shared" si="0"/>
        <v>20620407.840841759</v>
      </c>
      <c r="G21" s="443">
        <f t="shared" si="0"/>
        <v>15557383.306794506</v>
      </c>
      <c r="H21" s="443">
        <f t="shared" si="0"/>
        <v>36177791.147636265</v>
      </c>
      <c r="I21" s="443">
        <f t="shared" si="0"/>
        <v>23996900.200951651</v>
      </c>
      <c r="J21" s="443">
        <f t="shared" si="0"/>
        <v>35768414.727419786</v>
      </c>
      <c r="K21" s="444">
        <f t="shared" si="0"/>
        <v>59765314.928371437</v>
      </c>
    </row>
    <row r="22" spans="1:11" ht="38.25" customHeight="1" thickBot="1" x14ac:dyDescent="0.25">
      <c r="A22" s="445"/>
      <c r="B22" s="446"/>
      <c r="C22" s="446"/>
      <c r="D22" s="446"/>
      <c r="E22" s="446"/>
      <c r="F22" s="579" t="s">
        <v>442</v>
      </c>
      <c r="G22" s="577"/>
      <c r="H22" s="577"/>
      <c r="I22" s="579" t="s">
        <v>443</v>
      </c>
      <c r="J22" s="577"/>
      <c r="K22" s="578"/>
    </row>
    <row r="23" spans="1:11" x14ac:dyDescent="0.2">
      <c r="A23" s="447">
        <v>13</v>
      </c>
      <c r="B23" s="448" t="s">
        <v>61</v>
      </c>
      <c r="C23" s="449"/>
      <c r="D23" s="449"/>
      <c r="E23" s="449"/>
      <c r="F23" s="450">
        <f t="shared" ref="F23:K23" si="1">F8</f>
        <v>54179067.255692303</v>
      </c>
      <c r="G23" s="450">
        <f t="shared" si="1"/>
        <v>123889221.63712665</v>
      </c>
      <c r="H23" s="450">
        <f t="shared" si="1"/>
        <v>178068288.89281896</v>
      </c>
      <c r="I23" s="450">
        <f t="shared" si="1"/>
        <v>50802574.895582415</v>
      </c>
      <c r="J23" s="450">
        <f t="shared" si="1"/>
        <v>131046632.53180988</v>
      </c>
      <c r="K23" s="451">
        <f t="shared" si="1"/>
        <v>181849207.42739227</v>
      </c>
    </row>
    <row r="24" spans="1:11" ht="13.5" thickBot="1" x14ac:dyDescent="0.25">
      <c r="A24" s="452">
        <v>14</v>
      </c>
      <c r="B24" s="453" t="s">
        <v>62</v>
      </c>
      <c r="C24" s="454"/>
      <c r="D24" s="455"/>
      <c r="E24" s="456"/>
      <c r="F24" s="457">
        <f t="shared" ref="F24:K24" si="2">MAX(F16-F21,F16*0.25)</f>
        <v>36252442.537244931</v>
      </c>
      <c r="G24" s="457">
        <f t="shared" si="2"/>
        <v>110224645.10782868</v>
      </c>
      <c r="H24" s="457">
        <f t="shared" si="2"/>
        <v>146477087.64507362</v>
      </c>
      <c r="I24" s="457">
        <f t="shared" si="2"/>
        <v>19178426.197306193</v>
      </c>
      <c r="J24" s="457">
        <f t="shared" si="2"/>
        <v>42178418.313781209</v>
      </c>
      <c r="K24" s="458">
        <f t="shared" si="2"/>
        <v>61356844.51108741</v>
      </c>
    </row>
    <row r="25" spans="1:11" ht="13.5" thickBot="1" x14ac:dyDescent="0.25">
      <c r="A25" s="459">
        <v>15</v>
      </c>
      <c r="B25" s="460" t="s">
        <v>444</v>
      </c>
      <c r="C25" s="461"/>
      <c r="D25" s="461"/>
      <c r="E25" s="461"/>
      <c r="F25" s="462">
        <f t="shared" ref="F25:K25" si="3">F23/F24</f>
        <v>1.4944942592497035</v>
      </c>
      <c r="G25" s="462">
        <f t="shared" si="3"/>
        <v>1.1239702474517421</v>
      </c>
      <c r="H25" s="462">
        <f t="shared" si="3"/>
        <v>1.2156733299087259</v>
      </c>
      <c r="I25" s="462">
        <f t="shared" si="3"/>
        <v>2.6489438900214948</v>
      </c>
      <c r="J25" s="462">
        <f t="shared" si="3"/>
        <v>3.1069593828034141</v>
      </c>
      <c r="K25" s="463">
        <f t="shared" si="3"/>
        <v>2.9637966045423254</v>
      </c>
    </row>
    <row r="27" spans="1:11" ht="25.5" x14ac:dyDescent="0.2">
      <c r="B27" s="76" t="s">
        <v>445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 x14ac:dyDescent="0.2"/>
  <cols>
    <col min="1" max="1" width="10.5703125" style="78" bestFit="1" customWidth="1"/>
    <col min="2" max="2" width="95" style="78" customWidth="1"/>
    <col min="3" max="3" width="12.5703125" style="78" bestFit="1" customWidth="1"/>
    <col min="4" max="4" width="11.42578125" style="78" customWidth="1"/>
    <col min="5" max="5" width="18.28515625" style="78" bestFit="1" customWidth="1"/>
    <col min="6" max="13" width="12.7109375" style="78" customWidth="1"/>
    <col min="14" max="14" width="31" style="78" bestFit="1" customWidth="1"/>
    <col min="15" max="16384" width="9.140625" style="380"/>
  </cols>
  <sheetData>
    <row r="1" spans="1:14" x14ac:dyDescent="0.2">
      <c r="A1" s="78" t="s">
        <v>30</v>
      </c>
      <c r="B1" s="21" t="str">
        <f>'Info '!C2</f>
        <v>Terabank</v>
      </c>
    </row>
    <row r="2" spans="1:14" ht="14.25" customHeight="1" x14ac:dyDescent="0.2">
      <c r="A2" s="78" t="s">
        <v>31</v>
      </c>
      <c r="B2" s="22">
        <v>43465</v>
      </c>
    </row>
    <row r="3" spans="1:14" ht="14.25" customHeight="1" x14ac:dyDescent="0.2"/>
    <row r="4" spans="1:14" ht="13.5" thickBot="1" x14ac:dyDescent="0.25">
      <c r="A4" s="78" t="s">
        <v>446</v>
      </c>
      <c r="B4" s="464" t="s">
        <v>28</v>
      </c>
    </row>
    <row r="5" spans="1:14" s="469" customFormat="1" x14ac:dyDescent="0.2">
      <c r="A5" s="465"/>
      <c r="B5" s="466"/>
      <c r="C5" s="467" t="s">
        <v>255</v>
      </c>
      <c r="D5" s="467" t="s">
        <v>256</v>
      </c>
      <c r="E5" s="467" t="s">
        <v>257</v>
      </c>
      <c r="F5" s="467" t="s">
        <v>357</v>
      </c>
      <c r="G5" s="467" t="s">
        <v>358</v>
      </c>
      <c r="H5" s="467" t="s">
        <v>359</v>
      </c>
      <c r="I5" s="467" t="s">
        <v>360</v>
      </c>
      <c r="J5" s="467" t="s">
        <v>361</v>
      </c>
      <c r="K5" s="467" t="s">
        <v>362</v>
      </c>
      <c r="L5" s="467" t="s">
        <v>363</v>
      </c>
      <c r="M5" s="467" t="s">
        <v>364</v>
      </c>
      <c r="N5" s="468" t="s">
        <v>365</v>
      </c>
    </row>
    <row r="6" spans="1:14" ht="25.5" x14ac:dyDescent="0.2">
      <c r="A6" s="470"/>
      <c r="B6" s="471"/>
      <c r="C6" s="386" t="s">
        <v>447</v>
      </c>
      <c r="D6" s="472" t="s">
        <v>448</v>
      </c>
      <c r="E6" s="473" t="s">
        <v>449</v>
      </c>
      <c r="F6" s="474">
        <v>0</v>
      </c>
      <c r="G6" s="474">
        <v>0.2</v>
      </c>
      <c r="H6" s="474">
        <v>0.35</v>
      </c>
      <c r="I6" s="474">
        <v>0.5</v>
      </c>
      <c r="J6" s="474">
        <v>0.75</v>
      </c>
      <c r="K6" s="474">
        <v>1</v>
      </c>
      <c r="L6" s="474">
        <v>1.5</v>
      </c>
      <c r="M6" s="474">
        <v>2.5</v>
      </c>
      <c r="N6" s="593" t="s">
        <v>450</v>
      </c>
    </row>
    <row r="7" spans="1:14" ht="15" x14ac:dyDescent="0.25">
      <c r="A7" s="594">
        <v>1</v>
      </c>
      <c r="B7" s="475" t="s">
        <v>451</v>
      </c>
      <c r="C7" s="476">
        <f>SUM(C8:C13)</f>
        <v>41567598</v>
      </c>
      <c r="D7" s="471"/>
      <c r="E7" s="477">
        <f t="shared" ref="E7:M7" si="0">SUM(E8:E13)</f>
        <v>831351.96</v>
      </c>
      <c r="F7" s="478">
        <f>SUM(F8:F13)</f>
        <v>0</v>
      </c>
      <c r="G7" s="478">
        <f t="shared" si="0"/>
        <v>0</v>
      </c>
      <c r="H7" s="478">
        <f t="shared" si="0"/>
        <v>0</v>
      </c>
      <c r="I7" s="478">
        <f t="shared" si="0"/>
        <v>0</v>
      </c>
      <c r="J7" s="478">
        <f t="shared" si="0"/>
        <v>0</v>
      </c>
      <c r="K7" s="478">
        <f t="shared" si="0"/>
        <v>831351.96</v>
      </c>
      <c r="L7" s="478">
        <f t="shared" si="0"/>
        <v>0</v>
      </c>
      <c r="M7" s="478">
        <f t="shared" si="0"/>
        <v>0</v>
      </c>
      <c r="N7" s="479">
        <f>SUM(N8:N13)</f>
        <v>831351.96</v>
      </c>
    </row>
    <row r="8" spans="1:14" ht="14.25" x14ac:dyDescent="0.2">
      <c r="A8" s="594">
        <v>1.1000000000000001</v>
      </c>
      <c r="B8" s="480" t="s">
        <v>452</v>
      </c>
      <c r="C8" s="478">
        <v>41567598</v>
      </c>
      <c r="D8" s="481">
        <v>0.02</v>
      </c>
      <c r="E8" s="477">
        <f>C8*D8</f>
        <v>831351.96</v>
      </c>
      <c r="F8" s="478">
        <v>0</v>
      </c>
      <c r="G8" s="478">
        <v>0</v>
      </c>
      <c r="H8" s="478">
        <v>0</v>
      </c>
      <c r="I8" s="478">
        <v>0</v>
      </c>
      <c r="J8" s="478">
        <v>0</v>
      </c>
      <c r="K8" s="478">
        <v>831351.96</v>
      </c>
      <c r="L8" s="478">
        <v>0</v>
      </c>
      <c r="M8" s="478">
        <v>0</v>
      </c>
      <c r="N8" s="479">
        <f t="shared" ref="N8:N13" si="1">SUMPRODUCT($F$6:$M$6,F8:M8)</f>
        <v>831351.96</v>
      </c>
    </row>
    <row r="9" spans="1:14" ht="14.25" x14ac:dyDescent="0.2">
      <c r="A9" s="594">
        <v>1.2</v>
      </c>
      <c r="B9" s="480" t="s">
        <v>453</v>
      </c>
      <c r="C9" s="478">
        <v>0</v>
      </c>
      <c r="D9" s="481">
        <v>0.05</v>
      </c>
      <c r="E9" s="477">
        <f>C9*D9</f>
        <v>0</v>
      </c>
      <c r="F9" s="478">
        <v>0</v>
      </c>
      <c r="G9" s="478">
        <v>0</v>
      </c>
      <c r="H9" s="478">
        <v>0</v>
      </c>
      <c r="I9" s="478">
        <v>0</v>
      </c>
      <c r="J9" s="478">
        <v>0</v>
      </c>
      <c r="K9" s="478">
        <v>0</v>
      </c>
      <c r="L9" s="478">
        <v>0</v>
      </c>
      <c r="M9" s="478">
        <v>0</v>
      </c>
      <c r="N9" s="479">
        <f t="shared" si="1"/>
        <v>0</v>
      </c>
    </row>
    <row r="10" spans="1:14" ht="14.25" x14ac:dyDescent="0.2">
      <c r="A10" s="594">
        <v>1.3</v>
      </c>
      <c r="B10" s="480" t="s">
        <v>454</v>
      </c>
      <c r="C10" s="478">
        <v>0</v>
      </c>
      <c r="D10" s="481">
        <v>0.08</v>
      </c>
      <c r="E10" s="477">
        <f>C10*D10</f>
        <v>0</v>
      </c>
      <c r="F10" s="478">
        <v>0</v>
      </c>
      <c r="G10" s="478">
        <v>0</v>
      </c>
      <c r="H10" s="478">
        <v>0</v>
      </c>
      <c r="I10" s="478">
        <v>0</v>
      </c>
      <c r="J10" s="478">
        <v>0</v>
      </c>
      <c r="K10" s="478">
        <v>0</v>
      </c>
      <c r="L10" s="478">
        <v>0</v>
      </c>
      <c r="M10" s="478">
        <v>0</v>
      </c>
      <c r="N10" s="479">
        <f t="shared" si="1"/>
        <v>0</v>
      </c>
    </row>
    <row r="11" spans="1:14" ht="14.25" x14ac:dyDescent="0.2">
      <c r="A11" s="594">
        <v>1.4</v>
      </c>
      <c r="B11" s="480" t="s">
        <v>455</v>
      </c>
      <c r="C11" s="478">
        <v>0</v>
      </c>
      <c r="D11" s="481">
        <v>0.11</v>
      </c>
      <c r="E11" s="477">
        <f>C11*D11</f>
        <v>0</v>
      </c>
      <c r="F11" s="478">
        <v>0</v>
      </c>
      <c r="G11" s="478">
        <v>0</v>
      </c>
      <c r="H11" s="478">
        <v>0</v>
      </c>
      <c r="I11" s="478">
        <v>0</v>
      </c>
      <c r="J11" s="478">
        <v>0</v>
      </c>
      <c r="K11" s="478">
        <v>0</v>
      </c>
      <c r="L11" s="478">
        <v>0</v>
      </c>
      <c r="M11" s="478">
        <v>0</v>
      </c>
      <c r="N11" s="479">
        <f t="shared" si="1"/>
        <v>0</v>
      </c>
    </row>
    <row r="12" spans="1:14" ht="14.25" x14ac:dyDescent="0.2">
      <c r="A12" s="594">
        <v>1.5</v>
      </c>
      <c r="B12" s="480" t="s">
        <v>456</v>
      </c>
      <c r="C12" s="478">
        <v>0</v>
      </c>
      <c r="D12" s="481">
        <v>0.14000000000000001</v>
      </c>
      <c r="E12" s="477">
        <f>C12*D12</f>
        <v>0</v>
      </c>
      <c r="F12" s="478">
        <v>0</v>
      </c>
      <c r="G12" s="478">
        <v>0</v>
      </c>
      <c r="H12" s="478">
        <v>0</v>
      </c>
      <c r="I12" s="478">
        <v>0</v>
      </c>
      <c r="J12" s="478">
        <v>0</v>
      </c>
      <c r="K12" s="478">
        <v>0</v>
      </c>
      <c r="L12" s="478">
        <v>0</v>
      </c>
      <c r="M12" s="478">
        <v>0</v>
      </c>
      <c r="N12" s="479">
        <f t="shared" si="1"/>
        <v>0</v>
      </c>
    </row>
    <row r="13" spans="1:14" ht="14.25" x14ac:dyDescent="0.2">
      <c r="A13" s="594">
        <v>1.6</v>
      </c>
      <c r="B13" s="482" t="s">
        <v>457</v>
      </c>
      <c r="C13" s="478">
        <v>0</v>
      </c>
      <c r="D13" s="483"/>
      <c r="E13" s="478"/>
      <c r="F13" s="478">
        <v>0</v>
      </c>
      <c r="G13" s="478">
        <v>0</v>
      </c>
      <c r="H13" s="478">
        <v>0</v>
      </c>
      <c r="I13" s="478">
        <v>0</v>
      </c>
      <c r="J13" s="478">
        <v>0</v>
      </c>
      <c r="K13" s="478">
        <v>0</v>
      </c>
      <c r="L13" s="478">
        <v>0</v>
      </c>
      <c r="M13" s="478">
        <v>0</v>
      </c>
      <c r="N13" s="479">
        <f t="shared" si="1"/>
        <v>0</v>
      </c>
    </row>
    <row r="14" spans="1:14" ht="15" x14ac:dyDescent="0.25">
      <c r="A14" s="594">
        <v>2</v>
      </c>
      <c r="B14" s="484" t="s">
        <v>458</v>
      </c>
      <c r="C14" s="476">
        <f>SUM(C15:C20)</f>
        <v>0</v>
      </c>
      <c r="D14" s="471"/>
      <c r="E14" s="477">
        <f t="shared" ref="E14:M14" si="2">SUM(E15:E20)</f>
        <v>0</v>
      </c>
      <c r="F14" s="478">
        <f t="shared" si="2"/>
        <v>0</v>
      </c>
      <c r="G14" s="478">
        <f t="shared" si="2"/>
        <v>0</v>
      </c>
      <c r="H14" s="478">
        <f t="shared" si="2"/>
        <v>0</v>
      </c>
      <c r="I14" s="478">
        <f t="shared" si="2"/>
        <v>0</v>
      </c>
      <c r="J14" s="478">
        <f t="shared" si="2"/>
        <v>0</v>
      </c>
      <c r="K14" s="478">
        <f t="shared" si="2"/>
        <v>0</v>
      </c>
      <c r="L14" s="478">
        <f t="shared" si="2"/>
        <v>0</v>
      </c>
      <c r="M14" s="478">
        <f t="shared" si="2"/>
        <v>0</v>
      </c>
      <c r="N14" s="479">
        <f>SUM(N15:N20)</f>
        <v>0</v>
      </c>
    </row>
    <row r="15" spans="1:14" ht="14.25" x14ac:dyDescent="0.2">
      <c r="A15" s="594">
        <v>2.1</v>
      </c>
      <c r="B15" s="482" t="s">
        <v>452</v>
      </c>
      <c r="C15" s="478">
        <v>0</v>
      </c>
      <c r="D15" s="481">
        <v>5.0000000000000001E-3</v>
      </c>
      <c r="E15" s="477">
        <f>C15*D15</f>
        <v>0</v>
      </c>
      <c r="F15" s="478">
        <v>0</v>
      </c>
      <c r="G15" s="478">
        <v>0</v>
      </c>
      <c r="H15" s="478">
        <v>0</v>
      </c>
      <c r="I15" s="478">
        <v>0</v>
      </c>
      <c r="J15" s="478">
        <v>0</v>
      </c>
      <c r="K15" s="478">
        <v>0</v>
      </c>
      <c r="L15" s="478">
        <v>0</v>
      </c>
      <c r="M15" s="478">
        <v>0</v>
      </c>
      <c r="N15" s="479">
        <f t="shared" ref="N15:N20" si="3">SUMPRODUCT($F$6:$M$6,F15:M15)</f>
        <v>0</v>
      </c>
    </row>
    <row r="16" spans="1:14" ht="14.25" x14ac:dyDescent="0.2">
      <c r="A16" s="594">
        <v>2.2000000000000002</v>
      </c>
      <c r="B16" s="482" t="s">
        <v>453</v>
      </c>
      <c r="C16" s="478">
        <v>0</v>
      </c>
      <c r="D16" s="481">
        <v>0.01</v>
      </c>
      <c r="E16" s="477">
        <f>C16*D16</f>
        <v>0</v>
      </c>
      <c r="F16" s="478">
        <v>0</v>
      </c>
      <c r="G16" s="478">
        <v>0</v>
      </c>
      <c r="H16" s="478">
        <v>0</v>
      </c>
      <c r="I16" s="478">
        <v>0</v>
      </c>
      <c r="J16" s="478">
        <v>0</v>
      </c>
      <c r="K16" s="478">
        <v>0</v>
      </c>
      <c r="L16" s="478">
        <v>0</v>
      </c>
      <c r="M16" s="478">
        <v>0</v>
      </c>
      <c r="N16" s="479">
        <f t="shared" si="3"/>
        <v>0</v>
      </c>
    </row>
    <row r="17" spans="1:14" ht="14.25" x14ac:dyDescent="0.2">
      <c r="A17" s="594">
        <v>2.2999999999999998</v>
      </c>
      <c r="B17" s="482" t="s">
        <v>454</v>
      </c>
      <c r="C17" s="478">
        <v>0</v>
      </c>
      <c r="D17" s="481">
        <v>0.02</v>
      </c>
      <c r="E17" s="477">
        <f>C17*D17</f>
        <v>0</v>
      </c>
      <c r="F17" s="478">
        <v>0</v>
      </c>
      <c r="G17" s="478">
        <v>0</v>
      </c>
      <c r="H17" s="478">
        <v>0</v>
      </c>
      <c r="I17" s="478">
        <v>0</v>
      </c>
      <c r="J17" s="478">
        <v>0</v>
      </c>
      <c r="K17" s="478">
        <v>0</v>
      </c>
      <c r="L17" s="478">
        <v>0</v>
      </c>
      <c r="M17" s="478">
        <v>0</v>
      </c>
      <c r="N17" s="479">
        <f t="shared" si="3"/>
        <v>0</v>
      </c>
    </row>
    <row r="18" spans="1:14" ht="14.25" x14ac:dyDescent="0.2">
      <c r="A18" s="594">
        <v>2.4</v>
      </c>
      <c r="B18" s="482" t="s">
        <v>455</v>
      </c>
      <c r="C18" s="478">
        <v>0</v>
      </c>
      <c r="D18" s="481">
        <v>0.03</v>
      </c>
      <c r="E18" s="477">
        <f>C18*D18</f>
        <v>0</v>
      </c>
      <c r="F18" s="478">
        <v>0</v>
      </c>
      <c r="G18" s="478">
        <v>0</v>
      </c>
      <c r="H18" s="478">
        <v>0</v>
      </c>
      <c r="I18" s="478">
        <v>0</v>
      </c>
      <c r="J18" s="478">
        <v>0</v>
      </c>
      <c r="K18" s="478">
        <v>0</v>
      </c>
      <c r="L18" s="478">
        <v>0</v>
      </c>
      <c r="M18" s="478">
        <v>0</v>
      </c>
      <c r="N18" s="479">
        <f t="shared" si="3"/>
        <v>0</v>
      </c>
    </row>
    <row r="19" spans="1:14" ht="14.25" x14ac:dyDescent="0.2">
      <c r="A19" s="594">
        <v>2.5</v>
      </c>
      <c r="B19" s="482" t="s">
        <v>456</v>
      </c>
      <c r="C19" s="478">
        <v>0</v>
      </c>
      <c r="D19" s="481">
        <v>0.04</v>
      </c>
      <c r="E19" s="477">
        <f>C19*D19</f>
        <v>0</v>
      </c>
      <c r="F19" s="478">
        <v>0</v>
      </c>
      <c r="G19" s="478">
        <v>0</v>
      </c>
      <c r="H19" s="478">
        <v>0</v>
      </c>
      <c r="I19" s="478">
        <v>0</v>
      </c>
      <c r="J19" s="478">
        <v>0</v>
      </c>
      <c r="K19" s="478">
        <v>0</v>
      </c>
      <c r="L19" s="478">
        <v>0</v>
      </c>
      <c r="M19" s="478">
        <v>0</v>
      </c>
      <c r="N19" s="479">
        <f t="shared" si="3"/>
        <v>0</v>
      </c>
    </row>
    <row r="20" spans="1:14" ht="14.25" x14ac:dyDescent="0.2">
      <c r="A20" s="594">
        <v>2.6</v>
      </c>
      <c r="B20" s="482" t="s">
        <v>457</v>
      </c>
      <c r="C20" s="478">
        <v>0</v>
      </c>
      <c r="D20" s="483"/>
      <c r="E20" s="485"/>
      <c r="F20" s="478">
        <v>0</v>
      </c>
      <c r="G20" s="478">
        <v>0</v>
      </c>
      <c r="H20" s="478">
        <v>0</v>
      </c>
      <c r="I20" s="478">
        <v>0</v>
      </c>
      <c r="J20" s="478">
        <v>0</v>
      </c>
      <c r="K20" s="478">
        <v>0</v>
      </c>
      <c r="L20" s="478">
        <v>0</v>
      </c>
      <c r="M20" s="478">
        <v>0</v>
      </c>
      <c r="N20" s="479">
        <f t="shared" si="3"/>
        <v>0</v>
      </c>
    </row>
    <row r="21" spans="1:14" ht="15.75" thickBot="1" x14ac:dyDescent="0.3">
      <c r="A21" s="595"/>
      <c r="B21" s="596" t="s">
        <v>171</v>
      </c>
      <c r="C21" s="486">
        <f>C14+C7</f>
        <v>41567598</v>
      </c>
      <c r="D21" s="487"/>
      <c r="E21" s="488">
        <f>E14+E7</f>
        <v>831351.96</v>
      </c>
      <c r="F21" s="489">
        <f>F7+F14</f>
        <v>0</v>
      </c>
      <c r="G21" s="489">
        <f t="shared" ref="G21:L21" si="4">G7+G14</f>
        <v>0</v>
      </c>
      <c r="H21" s="489">
        <f t="shared" si="4"/>
        <v>0</v>
      </c>
      <c r="I21" s="489">
        <f t="shared" si="4"/>
        <v>0</v>
      </c>
      <c r="J21" s="489">
        <f t="shared" si="4"/>
        <v>0</v>
      </c>
      <c r="K21" s="489">
        <f t="shared" si="4"/>
        <v>831351.96</v>
      </c>
      <c r="L21" s="489">
        <f t="shared" si="4"/>
        <v>0</v>
      </c>
      <c r="M21" s="489">
        <f>M7+M14</f>
        <v>0</v>
      </c>
      <c r="N21" s="490">
        <f>N14+N7</f>
        <v>831351.96</v>
      </c>
    </row>
    <row r="22" spans="1:14" x14ac:dyDescent="0.2">
      <c r="E22" s="491"/>
      <c r="F22" s="491"/>
      <c r="G22" s="491"/>
      <c r="H22" s="491"/>
      <c r="I22" s="491"/>
      <c r="J22" s="491"/>
      <c r="K22" s="491"/>
      <c r="L22" s="491"/>
      <c r="M22" s="49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1"/>
  <sheetViews>
    <sheetView tabSelected="1" topLeftCell="A25" zoomScale="90" zoomScaleNormal="90" workbookViewId="0">
      <selection activeCell="B35" sqref="B35"/>
    </sheetView>
  </sheetViews>
  <sheetFormatPr defaultRowHeight="15" x14ac:dyDescent="0.25"/>
  <cols>
    <col min="1" max="1" width="11.42578125" customWidth="1"/>
    <col min="2" max="2" width="64.28515625" style="261" customWidth="1"/>
    <col min="3" max="3" width="14" style="492" customWidth="1"/>
  </cols>
  <sheetData>
    <row r="1" spans="1:3" x14ac:dyDescent="0.25">
      <c r="A1" s="77" t="s">
        <v>30</v>
      </c>
      <c r="B1" s="21" t="str">
        <f>'Info '!C2</f>
        <v>Terabank</v>
      </c>
    </row>
    <row r="2" spans="1:3" x14ac:dyDescent="0.25">
      <c r="A2" s="77" t="s">
        <v>31</v>
      </c>
      <c r="B2" s="22">
        <v>43465</v>
      </c>
    </row>
    <row r="3" spans="1:3" x14ac:dyDescent="0.25">
      <c r="A3" s="78"/>
      <c r="B3"/>
    </row>
    <row r="4" spans="1:3" x14ac:dyDescent="0.25">
      <c r="A4" s="78" t="s">
        <v>459</v>
      </c>
      <c r="B4" t="s">
        <v>29</v>
      </c>
    </row>
    <row r="5" spans="1:3" x14ac:dyDescent="0.25">
      <c r="A5" s="493" t="s">
        <v>460</v>
      </c>
      <c r="B5" s="494"/>
      <c r="C5" s="495"/>
    </row>
    <row r="6" spans="1:3" ht="24" x14ac:dyDescent="0.25">
      <c r="A6" s="496">
        <v>1</v>
      </c>
      <c r="B6" s="497" t="s">
        <v>461</v>
      </c>
      <c r="C6" s="498">
        <v>950218887.10999835</v>
      </c>
    </row>
    <row r="7" spans="1:3" x14ac:dyDescent="0.25">
      <c r="A7" s="496">
        <v>2</v>
      </c>
      <c r="B7" s="497" t="s">
        <v>462</v>
      </c>
      <c r="C7" s="498">
        <v>-23115177.290000003</v>
      </c>
    </row>
    <row r="8" spans="1:3" ht="24" x14ac:dyDescent="0.25">
      <c r="A8" s="499">
        <v>3</v>
      </c>
      <c r="B8" s="500" t="s">
        <v>463</v>
      </c>
      <c r="C8" s="498">
        <f>C6+C7</f>
        <v>927103709.81999838</v>
      </c>
    </row>
    <row r="9" spans="1:3" x14ac:dyDescent="0.25">
      <c r="A9" s="493" t="s">
        <v>464</v>
      </c>
      <c r="B9" s="494"/>
      <c r="C9" s="501"/>
    </row>
    <row r="10" spans="1:3" ht="24" x14ac:dyDescent="0.25">
      <c r="A10" s="502">
        <v>4</v>
      </c>
      <c r="B10" s="503" t="s">
        <v>465</v>
      </c>
      <c r="C10" s="498">
        <v>0</v>
      </c>
    </row>
    <row r="11" spans="1:3" x14ac:dyDescent="0.25">
      <c r="A11" s="502">
        <v>5</v>
      </c>
      <c r="B11" s="504" t="s">
        <v>466</v>
      </c>
      <c r="C11" s="498">
        <v>0</v>
      </c>
    </row>
    <row r="12" spans="1:3" x14ac:dyDescent="0.25">
      <c r="A12" s="502" t="s">
        <v>467</v>
      </c>
      <c r="B12" s="504" t="s">
        <v>468</v>
      </c>
      <c r="C12" s="498">
        <v>831351.96</v>
      </c>
    </row>
    <row r="13" spans="1:3" ht="24" x14ac:dyDescent="0.25">
      <c r="A13" s="505">
        <v>6</v>
      </c>
      <c r="B13" s="503" t="s">
        <v>469</v>
      </c>
      <c r="C13" s="498">
        <v>0</v>
      </c>
    </row>
    <row r="14" spans="1:3" x14ac:dyDescent="0.25">
      <c r="A14" s="505">
        <v>7</v>
      </c>
      <c r="B14" s="506" t="s">
        <v>470</v>
      </c>
      <c r="C14" s="498">
        <v>0</v>
      </c>
    </row>
    <row r="15" spans="1:3" x14ac:dyDescent="0.25">
      <c r="A15" s="507">
        <v>8</v>
      </c>
      <c r="B15" s="508" t="s">
        <v>471</v>
      </c>
      <c r="C15" s="498">
        <v>0</v>
      </c>
    </row>
    <row r="16" spans="1:3" x14ac:dyDescent="0.25">
      <c r="A16" s="505">
        <v>9</v>
      </c>
      <c r="B16" s="506" t="s">
        <v>472</v>
      </c>
      <c r="C16" s="498">
        <v>0</v>
      </c>
    </row>
    <row r="17" spans="1:3" x14ac:dyDescent="0.25">
      <c r="A17" s="505">
        <v>10</v>
      </c>
      <c r="B17" s="506" t="s">
        <v>473</v>
      </c>
      <c r="C17" s="498">
        <v>0</v>
      </c>
    </row>
    <row r="18" spans="1:3" x14ac:dyDescent="0.25">
      <c r="A18" s="509">
        <v>11</v>
      </c>
      <c r="B18" s="510" t="s">
        <v>474</v>
      </c>
      <c r="C18" s="511">
        <f>SUM(C10:C17)</f>
        <v>831351.96</v>
      </c>
    </row>
    <row r="19" spans="1:3" x14ac:dyDescent="0.25">
      <c r="A19" s="512" t="s">
        <v>475</v>
      </c>
      <c r="B19" s="513"/>
      <c r="C19" s="514"/>
    </row>
    <row r="20" spans="1:3" ht="24" x14ac:dyDescent="0.25">
      <c r="A20" s="515">
        <v>12</v>
      </c>
      <c r="B20" s="503" t="s">
        <v>476</v>
      </c>
      <c r="C20" s="498">
        <v>0</v>
      </c>
    </row>
    <row r="21" spans="1:3" x14ac:dyDescent="0.25">
      <c r="A21" s="515">
        <v>13</v>
      </c>
      <c r="B21" s="503" t="s">
        <v>477</v>
      </c>
      <c r="C21" s="498">
        <v>0</v>
      </c>
    </row>
    <row r="22" spans="1:3" x14ac:dyDescent="0.25">
      <c r="A22" s="515">
        <v>14</v>
      </c>
      <c r="B22" s="503" t="s">
        <v>478</v>
      </c>
      <c r="C22" s="498">
        <v>0</v>
      </c>
    </row>
    <row r="23" spans="1:3" ht="24" x14ac:dyDescent="0.25">
      <c r="A23" s="515" t="s">
        <v>479</v>
      </c>
      <c r="B23" s="503" t="s">
        <v>480</v>
      </c>
      <c r="C23" s="498">
        <v>0</v>
      </c>
    </row>
    <row r="24" spans="1:3" x14ac:dyDescent="0.25">
      <c r="A24" s="515">
        <v>15</v>
      </c>
      <c r="B24" s="503" t="s">
        <v>481</v>
      </c>
      <c r="C24" s="498">
        <v>0</v>
      </c>
    </row>
    <row r="25" spans="1:3" x14ac:dyDescent="0.25">
      <c r="A25" s="515" t="s">
        <v>482</v>
      </c>
      <c r="B25" s="503" t="s">
        <v>483</v>
      </c>
      <c r="C25" s="498">
        <v>0</v>
      </c>
    </row>
    <row r="26" spans="1:3" x14ac:dyDescent="0.25">
      <c r="A26" s="516">
        <v>16</v>
      </c>
      <c r="B26" s="517" t="s">
        <v>484</v>
      </c>
      <c r="C26" s="511">
        <f>SUM(C20:C25)</f>
        <v>0</v>
      </c>
    </row>
    <row r="27" spans="1:3" x14ac:dyDescent="0.25">
      <c r="A27" s="493" t="s">
        <v>485</v>
      </c>
      <c r="B27" s="494"/>
      <c r="C27" s="501"/>
    </row>
    <row r="28" spans="1:3" x14ac:dyDescent="0.25">
      <c r="A28" s="518">
        <v>17</v>
      </c>
      <c r="B28" s="504" t="s">
        <v>486</v>
      </c>
      <c r="C28" s="498">
        <v>63128328.040000021</v>
      </c>
    </row>
    <row r="29" spans="1:3" x14ac:dyDescent="0.25">
      <c r="A29" s="518">
        <v>18</v>
      </c>
      <c r="B29" s="504" t="s">
        <v>487</v>
      </c>
      <c r="C29" s="498">
        <v>-29617079.338000026</v>
      </c>
    </row>
    <row r="30" spans="1:3" x14ac:dyDescent="0.25">
      <c r="A30" s="516">
        <v>19</v>
      </c>
      <c r="B30" s="517" t="s">
        <v>488</v>
      </c>
      <c r="C30" s="511">
        <f>C28+C29</f>
        <v>33511248.701999996</v>
      </c>
    </row>
    <row r="31" spans="1:3" x14ac:dyDescent="0.25">
      <c r="A31" s="493" t="s">
        <v>489</v>
      </c>
      <c r="B31" s="494"/>
      <c r="C31" s="501"/>
    </row>
    <row r="32" spans="1:3" ht="24" x14ac:dyDescent="0.25">
      <c r="A32" s="518" t="s">
        <v>490</v>
      </c>
      <c r="B32" s="503" t="s">
        <v>491</v>
      </c>
      <c r="C32" s="519">
        <v>0</v>
      </c>
    </row>
    <row r="33" spans="1:3" ht="24" x14ac:dyDescent="0.25">
      <c r="A33" s="518" t="s">
        <v>492</v>
      </c>
      <c r="B33" s="497" t="s">
        <v>493</v>
      </c>
      <c r="C33" s="519"/>
    </row>
    <row r="34" spans="1:3" x14ac:dyDescent="0.25">
      <c r="A34" s="493" t="s">
        <v>494</v>
      </c>
      <c r="B34" s="494"/>
      <c r="C34" s="501"/>
    </row>
    <row r="35" spans="1:3" x14ac:dyDescent="0.25">
      <c r="A35" s="520">
        <v>20</v>
      </c>
      <c r="B35" s="521" t="s">
        <v>495</v>
      </c>
      <c r="C35" s="498">
        <v>104601554.61000024</v>
      </c>
    </row>
    <row r="36" spans="1:3" x14ac:dyDescent="0.25">
      <c r="A36" s="516">
        <v>21</v>
      </c>
      <c r="B36" s="517" t="s">
        <v>496</v>
      </c>
      <c r="C36" s="511">
        <f>C8+C18+C26+C30</f>
        <v>961446310.48199844</v>
      </c>
    </row>
    <row r="37" spans="1:3" x14ac:dyDescent="0.25">
      <c r="A37" s="493" t="s">
        <v>497</v>
      </c>
      <c r="B37" s="494"/>
      <c r="C37" s="501"/>
    </row>
    <row r="38" spans="1:3" x14ac:dyDescent="0.25">
      <c r="A38" s="516">
        <v>22</v>
      </c>
      <c r="B38" s="517" t="s">
        <v>497</v>
      </c>
      <c r="C38" s="522">
        <f>C35/C36</f>
        <v>0.10879604349156087</v>
      </c>
    </row>
    <row r="39" spans="1:3" x14ac:dyDescent="0.25">
      <c r="A39" s="493" t="s">
        <v>498</v>
      </c>
      <c r="B39" s="494"/>
      <c r="C39" s="501"/>
    </row>
    <row r="40" spans="1:3" x14ac:dyDescent="0.25">
      <c r="A40" s="523" t="s">
        <v>499</v>
      </c>
      <c r="B40" s="503" t="s">
        <v>500</v>
      </c>
      <c r="C40" s="519">
        <v>0</v>
      </c>
    </row>
    <row r="41" spans="1:3" ht="24" x14ac:dyDescent="0.25">
      <c r="A41" s="524" t="s">
        <v>501</v>
      </c>
      <c r="B41" s="497" t="s">
        <v>502</v>
      </c>
      <c r="C41" s="51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5.75" x14ac:dyDescent="0.3"/>
  <cols>
    <col min="1" max="1" width="9.5703125" style="74" bestFit="1" customWidth="1"/>
    <col min="2" max="2" width="86" style="21" customWidth="1"/>
    <col min="3" max="3" width="12.7109375" style="21" customWidth="1"/>
    <col min="4" max="4" width="12.7109375" style="19" customWidth="1"/>
    <col min="5" max="5" width="14" style="19" bestFit="1" customWidth="1"/>
    <col min="6" max="6" width="13.7109375" style="19" bestFit="1" customWidth="1"/>
    <col min="7" max="7" width="13.28515625" style="19" bestFit="1" customWidth="1"/>
    <col min="8" max="8" width="6.7109375" customWidth="1"/>
  </cols>
  <sheetData>
    <row r="1" spans="1:8" x14ac:dyDescent="0.3">
      <c r="A1" s="20" t="s">
        <v>30</v>
      </c>
      <c r="B1" s="21" t="str">
        <f>'Info '!C2</f>
        <v>Terabank</v>
      </c>
    </row>
    <row r="2" spans="1:8" x14ac:dyDescent="0.3">
      <c r="A2" s="20" t="s">
        <v>31</v>
      </c>
      <c r="B2" s="22">
        <v>43465</v>
      </c>
      <c r="C2" s="23"/>
      <c r="D2" s="24"/>
      <c r="E2" s="24"/>
      <c r="F2" s="24"/>
      <c r="G2" s="24"/>
      <c r="H2" s="25"/>
    </row>
    <row r="3" spans="1:8" x14ac:dyDescent="0.3">
      <c r="A3" s="20"/>
      <c r="C3" s="23"/>
      <c r="D3" s="24"/>
      <c r="E3" s="24"/>
      <c r="F3" s="24"/>
      <c r="G3" s="24"/>
      <c r="H3" s="25"/>
    </row>
    <row r="4" spans="1:8" ht="16.5" thickBot="1" x14ac:dyDescent="0.35">
      <c r="A4" s="26" t="s">
        <v>32</v>
      </c>
      <c r="B4" s="27" t="s">
        <v>33</v>
      </c>
      <c r="C4" s="28"/>
      <c r="D4" s="29"/>
      <c r="E4" s="29"/>
      <c r="F4" s="29"/>
      <c r="G4" s="29"/>
      <c r="H4" s="25"/>
    </row>
    <row r="5" spans="1:8" ht="15" x14ac:dyDescent="0.25">
      <c r="A5" s="30" t="s">
        <v>34</v>
      </c>
      <c r="B5" s="31"/>
      <c r="C5" s="32">
        <v>43465</v>
      </c>
      <c r="D5" s="33">
        <v>43373</v>
      </c>
      <c r="E5" s="33">
        <v>43281</v>
      </c>
      <c r="F5" s="33">
        <v>43190</v>
      </c>
      <c r="G5" s="34">
        <v>43100</v>
      </c>
    </row>
    <row r="6" spans="1:8" ht="15" x14ac:dyDescent="0.25">
      <c r="A6" s="35"/>
      <c r="B6" s="36" t="s">
        <v>35</v>
      </c>
      <c r="C6" s="37"/>
      <c r="D6" s="37"/>
      <c r="E6" s="37"/>
      <c r="F6" s="37"/>
      <c r="G6" s="38"/>
    </row>
    <row r="7" spans="1:8" ht="15" x14ac:dyDescent="0.25">
      <c r="A7" s="39"/>
      <c r="B7" s="40" t="s">
        <v>36</v>
      </c>
      <c r="C7" s="37"/>
      <c r="D7" s="37"/>
      <c r="E7" s="37"/>
      <c r="F7" s="37"/>
      <c r="G7" s="38"/>
    </row>
    <row r="8" spans="1:8" ht="15" x14ac:dyDescent="0.25">
      <c r="A8" s="41">
        <v>1</v>
      </c>
      <c r="B8" s="42" t="s">
        <v>37</v>
      </c>
      <c r="C8" s="43">
        <v>104601554.61000024</v>
      </c>
      <c r="D8" s="44">
        <v>102318427.43000002</v>
      </c>
      <c r="E8" s="44">
        <v>94908862.550000057</v>
      </c>
      <c r="F8" s="44">
        <v>92825052.120000005</v>
      </c>
      <c r="G8" s="45">
        <v>86418620.990000039</v>
      </c>
    </row>
    <row r="9" spans="1:8" ht="15" x14ac:dyDescent="0.25">
      <c r="A9" s="41">
        <v>2</v>
      </c>
      <c r="B9" s="42" t="s">
        <v>38</v>
      </c>
      <c r="C9" s="43">
        <v>104601554.61000024</v>
      </c>
      <c r="D9" s="44">
        <v>102318427.43000002</v>
      </c>
      <c r="E9" s="44">
        <v>94908862.550000057</v>
      </c>
      <c r="F9" s="44">
        <v>92825052.120000005</v>
      </c>
      <c r="G9" s="45">
        <v>86418620.990000039</v>
      </c>
    </row>
    <row r="10" spans="1:8" ht="15" x14ac:dyDescent="0.25">
      <c r="A10" s="41">
        <v>3</v>
      </c>
      <c r="B10" s="42" t="s">
        <v>39</v>
      </c>
      <c r="C10" s="43">
        <v>156412413.60750985</v>
      </c>
      <c r="D10" s="44">
        <v>145542151.71401042</v>
      </c>
      <c r="E10" s="44">
        <v>136088077.15687615</v>
      </c>
      <c r="F10" s="44">
        <v>132953520.73705798</v>
      </c>
      <c r="G10" s="45">
        <v>122109789.42072555</v>
      </c>
    </row>
    <row r="11" spans="1:8" ht="15" x14ac:dyDescent="0.25">
      <c r="A11" s="46"/>
      <c r="B11" s="36" t="s">
        <v>40</v>
      </c>
      <c r="C11" s="47"/>
      <c r="D11" s="47"/>
      <c r="E11" s="47"/>
      <c r="F11" s="47"/>
      <c r="G11" s="48"/>
    </row>
    <row r="12" spans="1:8" ht="15" customHeight="1" x14ac:dyDescent="0.25">
      <c r="A12" s="41">
        <v>4</v>
      </c>
      <c r="B12" s="42" t="s">
        <v>41</v>
      </c>
      <c r="C12" s="49">
        <v>872383342.71952081</v>
      </c>
      <c r="D12" s="44">
        <v>849999538.21958256</v>
      </c>
      <c r="E12" s="50">
        <v>794408612.00883698</v>
      </c>
      <c r="F12" s="50">
        <v>747728329.12338781</v>
      </c>
      <c r="G12" s="51">
        <v>727269059.01679111</v>
      </c>
    </row>
    <row r="13" spans="1:8" ht="15" x14ac:dyDescent="0.25">
      <c r="A13" s="46"/>
      <c r="B13" s="36" t="s">
        <v>42</v>
      </c>
      <c r="C13" s="37"/>
      <c r="D13" s="37"/>
      <c r="E13" s="37"/>
      <c r="F13" s="37"/>
      <c r="G13" s="38"/>
    </row>
    <row r="14" spans="1:8" s="18" customFormat="1" ht="15" x14ac:dyDescent="0.25">
      <c r="A14" s="41"/>
      <c r="B14" s="40" t="s">
        <v>36</v>
      </c>
      <c r="C14" s="37"/>
      <c r="D14" s="37"/>
      <c r="E14" s="37"/>
      <c r="F14" s="37"/>
      <c r="G14" s="38"/>
    </row>
    <row r="15" spans="1:8" ht="15" x14ac:dyDescent="0.25">
      <c r="A15" s="52">
        <v>5</v>
      </c>
      <c r="B15" s="42" t="str">
        <f>"Common equity Tier 1 ratio &gt;="&amp;ROUND('9.1. Capital Requirements'!C19*100,2)&amp;"%"</f>
        <v>Common equity Tier 1 ratio &gt;=9.14%</v>
      </c>
      <c r="C15" s="53">
        <v>0.11990320021920753</v>
      </c>
      <c r="D15" s="54">
        <v>0.12037468590196791</v>
      </c>
      <c r="E15" s="54">
        <v>0.11947108970785464</v>
      </c>
      <c r="F15" s="54">
        <v>0.12414275145737096</v>
      </c>
      <c r="G15" s="55">
        <v>0.1188262032030223</v>
      </c>
    </row>
    <row r="16" spans="1:8" ht="15" customHeight="1" x14ac:dyDescent="0.25">
      <c r="A16" s="52">
        <v>6</v>
      </c>
      <c r="B16" s="42" t="str">
        <f>"Tier 1 ratio &gt;="&amp;ROUND('9.1. Capital Requirements'!C20*100,2)&amp;"%"</f>
        <v>Tier 1 ratio &gt;=11.37%</v>
      </c>
      <c r="C16" s="53">
        <v>0.11990320021920753</v>
      </c>
      <c r="D16" s="54">
        <v>0.12037468590196791</v>
      </c>
      <c r="E16" s="54">
        <v>0.11947108970785464</v>
      </c>
      <c r="F16" s="54">
        <v>0.12414275145737096</v>
      </c>
      <c r="G16" s="55">
        <v>0.1188262032030223</v>
      </c>
    </row>
    <row r="17" spans="1:7" ht="15" x14ac:dyDescent="0.25">
      <c r="A17" s="52">
        <v>7</v>
      </c>
      <c r="B17" s="42" t="str">
        <f>"Total Regulatory Capital ratio &gt;="&amp;ROUND('9.1. Capital Requirements'!C21*100,2)&amp;"%"</f>
        <v>Total Regulatory Capital ratio &gt;=17.45%</v>
      </c>
      <c r="C17" s="53">
        <v>0.17929321428801956</v>
      </c>
      <c r="D17" s="54">
        <v>0.17122615386222967</v>
      </c>
      <c r="E17" s="54">
        <v>0.1713074041490405</v>
      </c>
      <c r="F17" s="54">
        <v>0.17780992849759797</v>
      </c>
      <c r="G17" s="55">
        <v>0.16790180732534959</v>
      </c>
    </row>
    <row r="18" spans="1:7" ht="15" x14ac:dyDescent="0.25">
      <c r="A18" s="46"/>
      <c r="B18" s="56" t="s">
        <v>43</v>
      </c>
      <c r="C18" s="57"/>
      <c r="D18" s="57"/>
      <c r="E18" s="57"/>
      <c r="F18" s="57"/>
      <c r="G18" s="58"/>
    </row>
    <row r="19" spans="1:7" ht="15" customHeight="1" x14ac:dyDescent="0.25">
      <c r="A19" s="59">
        <v>8</v>
      </c>
      <c r="B19" s="42" t="s">
        <v>44</v>
      </c>
      <c r="C19" s="60">
        <v>8.7209657253758191E-2</v>
      </c>
      <c r="D19" s="61">
        <v>8.7749481022180331E-2</v>
      </c>
      <c r="E19" s="61">
        <v>8.741940406276659E-2</v>
      </c>
      <c r="F19" s="61">
        <v>8.671732191171054E-2</v>
      </c>
      <c r="G19" s="62">
        <v>8.4892746707452449E-2</v>
      </c>
    </row>
    <row r="20" spans="1:7" ht="15" x14ac:dyDescent="0.25">
      <c r="A20" s="59">
        <v>9</v>
      </c>
      <c r="B20" s="42" t="s">
        <v>45</v>
      </c>
      <c r="C20" s="60">
        <v>4.0230121878041272E-2</v>
      </c>
      <c r="D20" s="61">
        <v>4.0678512150027372E-2</v>
      </c>
      <c r="E20" s="61">
        <v>4.1009941820879421E-2</v>
      </c>
      <c r="F20" s="61">
        <v>4.0575690364854707E-2</v>
      </c>
      <c r="G20" s="62">
        <v>4.1080132040917809E-2</v>
      </c>
    </row>
    <row r="21" spans="1:7" ht="15" x14ac:dyDescent="0.25">
      <c r="A21" s="59">
        <v>10</v>
      </c>
      <c r="B21" s="42" t="s">
        <v>46</v>
      </c>
      <c r="C21" s="60">
        <v>3.1456099138050357E-2</v>
      </c>
      <c r="D21" s="61">
        <v>3.7646700987958602E-2</v>
      </c>
      <c r="E21" s="61">
        <v>4.0445877118280446E-2</v>
      </c>
      <c r="F21" s="61">
        <v>4.2470864108732423E-2</v>
      </c>
      <c r="G21" s="62">
        <v>2.0091008076554968E-2</v>
      </c>
    </row>
    <row r="22" spans="1:7" ht="15" x14ac:dyDescent="0.25">
      <c r="A22" s="59">
        <v>11</v>
      </c>
      <c r="B22" s="42" t="s">
        <v>47</v>
      </c>
      <c r="C22" s="60">
        <v>4.6979535375716919E-2</v>
      </c>
      <c r="D22" s="61">
        <v>4.7070968872152966E-2</v>
      </c>
      <c r="E22" s="61">
        <v>4.6409462241887176E-2</v>
      </c>
      <c r="F22" s="61">
        <v>4.6141631546855841E-2</v>
      </c>
      <c r="G22" s="62">
        <v>4.381261466653464E-2</v>
      </c>
    </row>
    <row r="23" spans="1:7" ht="15" x14ac:dyDescent="0.25">
      <c r="A23" s="59">
        <v>12</v>
      </c>
      <c r="B23" s="42" t="s">
        <v>48</v>
      </c>
      <c r="C23" s="60">
        <v>2.0909463443805971E-2</v>
      </c>
      <c r="D23" s="61">
        <v>2.5025089458836823E-2</v>
      </c>
      <c r="E23" s="61">
        <v>2.0847637079722849E-2</v>
      </c>
      <c r="F23" s="61">
        <v>3.0768530429161476E-2</v>
      </c>
      <c r="G23" s="62">
        <v>2.2564253094255991E-2</v>
      </c>
    </row>
    <row r="24" spans="1:7" ht="15" x14ac:dyDescent="0.25">
      <c r="A24" s="59">
        <v>13</v>
      </c>
      <c r="B24" s="42" t="s">
        <v>49</v>
      </c>
      <c r="C24" s="60">
        <v>0.14639560451698508</v>
      </c>
      <c r="D24" s="61">
        <v>0.17314383621091978</v>
      </c>
      <c r="E24" s="61">
        <v>0.14485253633754028</v>
      </c>
      <c r="F24" s="61">
        <v>0.21010986350153546</v>
      </c>
      <c r="G24" s="62">
        <v>0.15264656626361772</v>
      </c>
    </row>
    <row r="25" spans="1:7" ht="15" x14ac:dyDescent="0.25">
      <c r="A25" s="46"/>
      <c r="B25" s="56" t="s">
        <v>50</v>
      </c>
      <c r="C25" s="57"/>
      <c r="D25" s="57"/>
      <c r="E25" s="57"/>
      <c r="F25" s="57"/>
      <c r="G25" s="58"/>
    </row>
    <row r="26" spans="1:7" ht="15" x14ac:dyDescent="0.25">
      <c r="A26" s="59">
        <v>14</v>
      </c>
      <c r="B26" s="42" t="s">
        <v>51</v>
      </c>
      <c r="C26" s="60">
        <v>7.2777269111687304E-2</v>
      </c>
      <c r="D26" s="61">
        <v>8.357989394013364E-2</v>
      </c>
      <c r="E26" s="61">
        <v>8.3458272289065702E-2</v>
      </c>
      <c r="F26" s="61">
        <v>8.5745142120549747E-2</v>
      </c>
      <c r="G26" s="62">
        <v>9.7262617647571561E-2</v>
      </c>
    </row>
    <row r="27" spans="1:7" ht="15" customHeight="1" x14ac:dyDescent="0.25">
      <c r="A27" s="59">
        <v>15</v>
      </c>
      <c r="B27" s="42" t="s">
        <v>52</v>
      </c>
      <c r="C27" s="60">
        <v>5.3963741427641612E-2</v>
      </c>
      <c r="D27" s="61">
        <v>6.7837574701178849E-2</v>
      </c>
      <c r="E27" s="61">
        <v>6.7439657670493272E-2</v>
      </c>
      <c r="F27" s="61">
        <v>6.8102870081933622E-2</v>
      </c>
      <c r="G27" s="62">
        <v>7.2598191808898455E-2</v>
      </c>
    </row>
    <row r="28" spans="1:7" ht="15" x14ac:dyDescent="0.25">
      <c r="A28" s="59">
        <v>16</v>
      </c>
      <c r="B28" s="42" t="s">
        <v>53</v>
      </c>
      <c r="C28" s="60">
        <v>0.60906466379004665</v>
      </c>
      <c r="D28" s="61">
        <v>0.59247359557113433</v>
      </c>
      <c r="E28" s="61">
        <v>0.58734311606747069</v>
      </c>
      <c r="F28" s="61">
        <v>0.58183917833908239</v>
      </c>
      <c r="G28" s="62">
        <v>0.60033070747450434</v>
      </c>
    </row>
    <row r="29" spans="1:7" ht="15" customHeight="1" x14ac:dyDescent="0.25">
      <c r="A29" s="59">
        <v>17</v>
      </c>
      <c r="B29" s="42" t="s">
        <v>54</v>
      </c>
      <c r="C29" s="60">
        <v>0.59237605022710837</v>
      </c>
      <c r="D29" s="61">
        <v>0.57824609957243633</v>
      </c>
      <c r="E29" s="61">
        <v>0.56651575688460065</v>
      </c>
      <c r="F29" s="61">
        <v>0.55064467670105388</v>
      </c>
      <c r="G29" s="62">
        <v>0.56665000812329047</v>
      </c>
    </row>
    <row r="30" spans="1:7" ht="15" x14ac:dyDescent="0.25">
      <c r="A30" s="59">
        <v>18</v>
      </c>
      <c r="B30" s="42" t="s">
        <v>55</v>
      </c>
      <c r="C30" s="60">
        <v>0.17853816962819949</v>
      </c>
      <c r="D30" s="61">
        <v>0.1199585379078497</v>
      </c>
      <c r="E30" s="61">
        <v>7.4410624316078866E-2</v>
      </c>
      <c r="F30" s="61">
        <v>3.5698723025868219E-2</v>
      </c>
      <c r="G30" s="62">
        <v>0.2169869978670782</v>
      </c>
    </row>
    <row r="31" spans="1:7" ht="15" customHeight="1" x14ac:dyDescent="0.25">
      <c r="A31" s="46"/>
      <c r="B31" s="56" t="s">
        <v>56</v>
      </c>
      <c r="C31" s="57"/>
      <c r="D31" s="57"/>
      <c r="E31" s="57"/>
      <c r="F31" s="57"/>
      <c r="G31" s="58"/>
    </row>
    <row r="32" spans="1:7" ht="15" customHeight="1" x14ac:dyDescent="0.25">
      <c r="A32" s="59">
        <v>19</v>
      </c>
      <c r="B32" s="42" t="s">
        <v>57</v>
      </c>
      <c r="C32" s="60">
        <v>0.22443361438561152</v>
      </c>
      <c r="D32" s="60">
        <v>0.22193499831760022</v>
      </c>
      <c r="E32" s="60">
        <v>0.19620111173767418</v>
      </c>
      <c r="F32" s="60">
        <v>0.18480733631856588</v>
      </c>
      <c r="G32" s="63">
        <v>0.20260758152481739</v>
      </c>
    </row>
    <row r="33" spans="1:7" ht="15" customHeight="1" x14ac:dyDescent="0.25">
      <c r="A33" s="59">
        <v>20</v>
      </c>
      <c r="B33" s="42" t="s">
        <v>58</v>
      </c>
      <c r="C33" s="60">
        <v>0.65163661836705256</v>
      </c>
      <c r="D33" s="60">
        <v>0.63706106432366538</v>
      </c>
      <c r="E33" s="60">
        <v>0.59599686044091804</v>
      </c>
      <c r="F33" s="60">
        <v>0.60297664905160531</v>
      </c>
      <c r="G33" s="63">
        <v>0.61988190364392592</v>
      </c>
    </row>
    <row r="34" spans="1:7" ht="15" customHeight="1" x14ac:dyDescent="0.25">
      <c r="A34" s="59">
        <v>21</v>
      </c>
      <c r="B34" s="42" t="s">
        <v>59</v>
      </c>
      <c r="C34" s="60">
        <v>0.4375335542983817</v>
      </c>
      <c r="D34" s="60">
        <v>0.41823592464080278</v>
      </c>
      <c r="E34" s="60">
        <v>0.42671311014664604</v>
      </c>
      <c r="F34" s="60">
        <v>0.4263006892164915</v>
      </c>
      <c r="G34" s="63">
        <v>0.44026071596889438</v>
      </c>
    </row>
    <row r="35" spans="1:7" ht="15" customHeight="1" x14ac:dyDescent="0.25">
      <c r="A35" s="64"/>
      <c r="B35" s="56" t="s">
        <v>60</v>
      </c>
      <c r="C35" s="37"/>
      <c r="D35" s="37"/>
      <c r="E35" s="37"/>
      <c r="F35" s="37"/>
      <c r="G35" s="38"/>
    </row>
    <row r="36" spans="1:7" ht="15" x14ac:dyDescent="0.25">
      <c r="A36" s="59">
        <v>22</v>
      </c>
      <c r="B36" s="42" t="s">
        <v>61</v>
      </c>
      <c r="C36" s="65">
        <v>178068288.89281896</v>
      </c>
      <c r="D36" s="65">
        <v>174272851.6386371</v>
      </c>
      <c r="E36" s="65">
        <v>152659646.98564747</v>
      </c>
      <c r="F36" s="65">
        <v>150509788.78674278</v>
      </c>
      <c r="G36" s="66">
        <v>165420418.31116581</v>
      </c>
    </row>
    <row r="37" spans="1:7" ht="15" customHeight="1" x14ac:dyDescent="0.25">
      <c r="A37" s="59">
        <v>23</v>
      </c>
      <c r="B37" s="42" t="s">
        <v>62</v>
      </c>
      <c r="C37" s="65">
        <v>146477087.64507362</v>
      </c>
      <c r="D37" s="67">
        <v>143725543.21857831</v>
      </c>
      <c r="E37" s="67">
        <v>136318045.96331206</v>
      </c>
      <c r="F37" s="67">
        <v>140158471.51823699</v>
      </c>
      <c r="G37" s="68">
        <v>139229055.78276011</v>
      </c>
    </row>
    <row r="38" spans="1:7" thickBot="1" x14ac:dyDescent="0.3">
      <c r="A38" s="69">
        <v>24</v>
      </c>
      <c r="B38" s="70" t="s">
        <v>63</v>
      </c>
      <c r="C38" s="71">
        <v>1.2156733299087259</v>
      </c>
      <c r="D38" s="71">
        <v>1.2125391752640819</v>
      </c>
      <c r="E38" s="71">
        <v>1.119878486423826</v>
      </c>
      <c r="F38" s="71">
        <v>1.0738543818035209</v>
      </c>
      <c r="G38" s="72">
        <v>1.1881170735602218</v>
      </c>
    </row>
    <row r="39" spans="1:7" x14ac:dyDescent="0.3">
      <c r="A39" s="73"/>
    </row>
    <row r="40" spans="1:7" x14ac:dyDescent="0.3">
      <c r="B40" s="75"/>
    </row>
    <row r="41" spans="1:7" ht="52.5" x14ac:dyDescent="0.3">
      <c r="B41" s="76" t="s">
        <v>64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 x14ac:dyDescent="0.2"/>
  <cols>
    <col min="1" max="1" width="9.5703125" style="78" bestFit="1" customWidth="1"/>
    <col min="2" max="2" width="55.140625" style="78" bestFit="1" customWidth="1"/>
    <col min="3" max="3" width="11.7109375" style="78" customWidth="1"/>
    <col min="4" max="4" width="13.28515625" style="78" customWidth="1"/>
    <col min="5" max="5" width="14.5703125" style="78" customWidth="1"/>
    <col min="6" max="6" width="11.7109375" style="78" customWidth="1"/>
    <col min="7" max="7" width="13.7109375" style="78" customWidth="1"/>
    <col min="8" max="8" width="14.5703125" style="78" customWidth="1"/>
    <col min="9" max="16384" width="9.140625" style="79"/>
  </cols>
  <sheetData>
    <row r="1" spans="1:15" x14ac:dyDescent="0.2">
      <c r="A1" s="77" t="s">
        <v>30</v>
      </c>
      <c r="B1" s="21" t="str">
        <f>'Info '!C2</f>
        <v>Terabank</v>
      </c>
    </row>
    <row r="2" spans="1:15" x14ac:dyDescent="0.2">
      <c r="A2" s="77" t="s">
        <v>31</v>
      </c>
      <c r="B2" s="22">
        <v>43465</v>
      </c>
    </row>
    <row r="3" spans="1:15" x14ac:dyDescent="0.2">
      <c r="A3" s="77"/>
    </row>
    <row r="4" spans="1:15" ht="15" thickBot="1" x14ac:dyDescent="0.25">
      <c r="A4" s="80" t="s">
        <v>65</v>
      </c>
      <c r="B4" s="81" t="s">
        <v>66</v>
      </c>
      <c r="C4" s="80"/>
      <c r="D4" s="82"/>
      <c r="E4" s="82"/>
      <c r="F4" s="83"/>
      <c r="G4" s="83"/>
      <c r="H4" s="84" t="s">
        <v>67</v>
      </c>
    </row>
    <row r="5" spans="1:15" x14ac:dyDescent="0.2">
      <c r="A5" s="85"/>
      <c r="B5" s="86"/>
      <c r="C5" s="527" t="s">
        <v>68</v>
      </c>
      <c r="D5" s="528"/>
      <c r="E5" s="529"/>
      <c r="F5" s="527" t="s">
        <v>69</v>
      </c>
      <c r="G5" s="528"/>
      <c r="H5" s="530"/>
    </row>
    <row r="6" spans="1:15" x14ac:dyDescent="0.2">
      <c r="A6" s="87" t="s">
        <v>34</v>
      </c>
      <c r="B6" s="88" t="s">
        <v>70</v>
      </c>
      <c r="C6" s="89" t="s">
        <v>71</v>
      </c>
      <c r="D6" s="89" t="s">
        <v>72</v>
      </c>
      <c r="E6" s="89" t="s">
        <v>73</v>
      </c>
      <c r="F6" s="89" t="s">
        <v>71</v>
      </c>
      <c r="G6" s="89" t="s">
        <v>72</v>
      </c>
      <c r="H6" s="90" t="s">
        <v>73</v>
      </c>
    </row>
    <row r="7" spans="1:15" x14ac:dyDescent="0.2">
      <c r="A7" s="87">
        <v>1</v>
      </c>
      <c r="B7" s="91" t="s">
        <v>74</v>
      </c>
      <c r="C7" s="92">
        <v>15544778.429999996</v>
      </c>
      <c r="D7" s="92">
        <v>16535366.679999987</v>
      </c>
      <c r="E7" s="93">
        <f>C7+D7</f>
        <v>32080145.109999985</v>
      </c>
      <c r="F7" s="94">
        <v>15152932.09</v>
      </c>
      <c r="G7" s="95">
        <v>27136552.390000001</v>
      </c>
      <c r="H7" s="96">
        <f>F7+G7</f>
        <v>42289484.480000004</v>
      </c>
      <c r="I7" s="97"/>
      <c r="J7" s="97"/>
      <c r="K7" s="97"/>
      <c r="L7" s="97"/>
      <c r="M7" s="97"/>
      <c r="N7" s="97"/>
      <c r="O7" s="97"/>
    </row>
    <row r="8" spans="1:15" x14ac:dyDescent="0.2">
      <c r="A8" s="87">
        <v>2</v>
      </c>
      <c r="B8" s="91" t="s">
        <v>75</v>
      </c>
      <c r="C8" s="92">
        <v>14135280.75</v>
      </c>
      <c r="D8" s="92">
        <v>114435757.46000001</v>
      </c>
      <c r="E8" s="93">
        <f t="shared" ref="E8:E19" si="0">C8+D8</f>
        <v>128571038.21000001</v>
      </c>
      <c r="F8" s="94">
        <v>15379427.859999999</v>
      </c>
      <c r="G8" s="95">
        <v>76744415.510000005</v>
      </c>
      <c r="H8" s="96">
        <f t="shared" ref="H8:H40" si="1">F8+G8</f>
        <v>92123843.370000005</v>
      </c>
      <c r="I8" s="97"/>
      <c r="J8" s="97"/>
      <c r="K8" s="97"/>
      <c r="L8" s="97"/>
      <c r="M8" s="97"/>
      <c r="N8" s="97"/>
      <c r="O8" s="97"/>
    </row>
    <row r="9" spans="1:15" x14ac:dyDescent="0.2">
      <c r="A9" s="87">
        <v>3</v>
      </c>
      <c r="B9" s="91" t="s">
        <v>76</v>
      </c>
      <c r="C9" s="92">
        <v>28620.36</v>
      </c>
      <c r="D9" s="92">
        <v>24713425.919500001</v>
      </c>
      <c r="E9" s="93">
        <f t="shared" si="0"/>
        <v>24742046.2795</v>
      </c>
      <c r="F9" s="94">
        <v>143381.46</v>
      </c>
      <c r="G9" s="95">
        <v>32828440.379999999</v>
      </c>
      <c r="H9" s="96">
        <f t="shared" si="1"/>
        <v>32971821.84</v>
      </c>
      <c r="I9" s="97"/>
      <c r="J9" s="97"/>
      <c r="K9" s="97"/>
      <c r="L9" s="97"/>
      <c r="M9" s="97"/>
      <c r="N9" s="97"/>
      <c r="O9" s="97"/>
    </row>
    <row r="10" spans="1:15" x14ac:dyDescent="0.2">
      <c r="A10" s="87">
        <v>4</v>
      </c>
      <c r="B10" s="91" t="s">
        <v>77</v>
      </c>
      <c r="C10" s="92">
        <v>0</v>
      </c>
      <c r="D10" s="92">
        <v>0</v>
      </c>
      <c r="E10" s="93">
        <f t="shared" si="0"/>
        <v>0</v>
      </c>
      <c r="F10" s="94">
        <v>0</v>
      </c>
      <c r="G10" s="95">
        <v>0</v>
      </c>
      <c r="H10" s="96">
        <f t="shared" si="1"/>
        <v>0</v>
      </c>
      <c r="I10" s="97"/>
      <c r="J10" s="97"/>
      <c r="K10" s="97"/>
      <c r="L10" s="97"/>
      <c r="M10" s="97"/>
      <c r="N10" s="97"/>
      <c r="O10" s="97"/>
    </row>
    <row r="11" spans="1:15" x14ac:dyDescent="0.2">
      <c r="A11" s="87">
        <v>5</v>
      </c>
      <c r="B11" s="91" t="s">
        <v>78</v>
      </c>
      <c r="C11" s="92">
        <v>55491623.220000006</v>
      </c>
      <c r="D11" s="92">
        <v>0</v>
      </c>
      <c r="E11" s="93">
        <f t="shared" si="0"/>
        <v>55491623.220000006</v>
      </c>
      <c r="F11" s="94">
        <v>51915692.320000008</v>
      </c>
      <c r="G11" s="95">
        <v>0</v>
      </c>
      <c r="H11" s="96">
        <f t="shared" si="1"/>
        <v>51915692.320000008</v>
      </c>
      <c r="I11" s="97"/>
      <c r="J11" s="97"/>
      <c r="K11" s="97"/>
      <c r="L11" s="97"/>
      <c r="M11" s="97"/>
      <c r="N11" s="97"/>
      <c r="O11" s="97"/>
    </row>
    <row r="12" spans="1:15" x14ac:dyDescent="0.2">
      <c r="A12" s="87">
        <v>6.1</v>
      </c>
      <c r="B12" s="98" t="s">
        <v>79</v>
      </c>
      <c r="C12" s="92">
        <v>272382613.68999916</v>
      </c>
      <c r="D12" s="92">
        <v>424363340.07999974</v>
      </c>
      <c r="E12" s="93">
        <f t="shared" si="0"/>
        <v>696745953.76999891</v>
      </c>
      <c r="F12" s="94">
        <v>236282514.72000024</v>
      </c>
      <c r="G12" s="95">
        <v>354912553.65000051</v>
      </c>
      <c r="H12" s="96">
        <f t="shared" si="1"/>
        <v>591195068.37000072</v>
      </c>
      <c r="I12" s="97"/>
      <c r="J12" s="97"/>
      <c r="K12" s="97"/>
      <c r="L12" s="97"/>
      <c r="M12" s="97"/>
      <c r="N12" s="97"/>
      <c r="O12" s="97"/>
    </row>
    <row r="13" spans="1:15" x14ac:dyDescent="0.2">
      <c r="A13" s="87">
        <v>6.2</v>
      </c>
      <c r="B13" s="98" t="s">
        <v>80</v>
      </c>
      <c r="C13" s="92">
        <v>-17582847.369998582</v>
      </c>
      <c r="D13" s="92">
        <v>-20016171.120001178</v>
      </c>
      <c r="E13" s="93">
        <f t="shared" si="0"/>
        <v>-37599018.489999756</v>
      </c>
      <c r="F13" s="94">
        <v>-17652885.080000766</v>
      </c>
      <c r="G13" s="95">
        <v>-25266807.889999382</v>
      </c>
      <c r="H13" s="96">
        <f t="shared" si="1"/>
        <v>-42919692.970000148</v>
      </c>
      <c r="I13" s="97"/>
      <c r="J13" s="97"/>
      <c r="K13" s="97"/>
      <c r="L13" s="97"/>
      <c r="M13" s="97"/>
      <c r="N13" s="97"/>
      <c r="O13" s="97"/>
    </row>
    <row r="14" spans="1:15" x14ac:dyDescent="0.2">
      <c r="A14" s="87">
        <v>6</v>
      </c>
      <c r="B14" s="91" t="s">
        <v>81</v>
      </c>
      <c r="C14" s="93">
        <f>C12+C13</f>
        <v>254799766.32000059</v>
      </c>
      <c r="D14" s="93">
        <f>D12+D13</f>
        <v>404347168.95999855</v>
      </c>
      <c r="E14" s="93">
        <f t="shared" si="0"/>
        <v>659146935.27999914</v>
      </c>
      <c r="F14" s="93">
        <f>F12+F13</f>
        <v>218629629.63999948</v>
      </c>
      <c r="G14" s="93">
        <f>G12+G13</f>
        <v>329645745.76000112</v>
      </c>
      <c r="H14" s="96">
        <f t="shared" si="1"/>
        <v>548275375.40000057</v>
      </c>
      <c r="I14" s="97"/>
      <c r="J14" s="97"/>
      <c r="K14" s="97"/>
      <c r="L14" s="97"/>
      <c r="M14" s="97"/>
      <c r="N14" s="97"/>
      <c r="O14" s="97"/>
    </row>
    <row r="15" spans="1:15" x14ac:dyDescent="0.2">
      <c r="A15" s="87">
        <v>7</v>
      </c>
      <c r="B15" s="91" t="s">
        <v>82</v>
      </c>
      <c r="C15" s="92">
        <v>3073728.8600000227</v>
      </c>
      <c r="D15" s="92">
        <v>2335438.2500000019</v>
      </c>
      <c r="E15" s="93">
        <f t="shared" si="0"/>
        <v>5409167.1100000245</v>
      </c>
      <c r="F15" s="94">
        <v>3222887.7</v>
      </c>
      <c r="G15" s="95">
        <v>2495712.5700000003</v>
      </c>
      <c r="H15" s="96">
        <f t="shared" si="1"/>
        <v>5718600.2700000005</v>
      </c>
      <c r="I15" s="97"/>
      <c r="J15" s="97"/>
      <c r="K15" s="97"/>
      <c r="L15" s="97"/>
      <c r="M15" s="97"/>
      <c r="N15" s="97"/>
      <c r="O15" s="97"/>
    </row>
    <row r="16" spans="1:15" x14ac:dyDescent="0.2">
      <c r="A16" s="87">
        <v>8</v>
      </c>
      <c r="B16" s="91" t="s">
        <v>83</v>
      </c>
      <c r="C16" s="92">
        <v>760653.70000000065</v>
      </c>
      <c r="D16" s="92">
        <v>0</v>
      </c>
      <c r="E16" s="93">
        <f t="shared" si="0"/>
        <v>760653.70000000065</v>
      </c>
      <c r="F16" s="94">
        <v>5922475.5299999993</v>
      </c>
      <c r="G16" s="95">
        <v>0</v>
      </c>
      <c r="H16" s="96">
        <f t="shared" si="1"/>
        <v>5922475.5299999993</v>
      </c>
      <c r="I16" s="97"/>
      <c r="J16" s="97"/>
      <c r="K16" s="97"/>
      <c r="L16" s="97"/>
      <c r="M16" s="97"/>
      <c r="N16" s="97"/>
      <c r="O16" s="97"/>
    </row>
    <row r="17" spans="1:15" x14ac:dyDescent="0.2">
      <c r="A17" s="87">
        <v>9</v>
      </c>
      <c r="B17" s="91" t="s">
        <v>84</v>
      </c>
      <c r="C17" s="92">
        <v>0</v>
      </c>
      <c r="D17" s="92">
        <v>0</v>
      </c>
      <c r="E17" s="93">
        <f t="shared" si="0"/>
        <v>0</v>
      </c>
      <c r="F17" s="94">
        <v>0</v>
      </c>
      <c r="G17" s="95">
        <v>0</v>
      </c>
      <c r="H17" s="96">
        <f t="shared" si="1"/>
        <v>0</v>
      </c>
      <c r="I17" s="97"/>
      <c r="J17" s="97"/>
      <c r="K17" s="97"/>
      <c r="L17" s="97"/>
      <c r="M17" s="97"/>
      <c r="N17" s="97"/>
      <c r="O17" s="97"/>
    </row>
    <row r="18" spans="1:15" x14ac:dyDescent="0.2">
      <c r="A18" s="87">
        <v>10</v>
      </c>
      <c r="B18" s="91" t="s">
        <v>85</v>
      </c>
      <c r="C18" s="92">
        <v>39735119.939999998</v>
      </c>
      <c r="D18" s="92">
        <v>0</v>
      </c>
      <c r="E18" s="93">
        <f t="shared" si="0"/>
        <v>39735119.939999998</v>
      </c>
      <c r="F18" s="94">
        <v>45304257.00999999</v>
      </c>
      <c r="G18" s="95">
        <v>0</v>
      </c>
      <c r="H18" s="96">
        <f t="shared" si="1"/>
        <v>45304257.00999999</v>
      </c>
      <c r="I18" s="97"/>
      <c r="J18" s="97"/>
      <c r="K18" s="97"/>
      <c r="L18" s="97"/>
      <c r="M18" s="97"/>
      <c r="N18" s="97"/>
      <c r="O18" s="97"/>
    </row>
    <row r="19" spans="1:15" x14ac:dyDescent="0.2">
      <c r="A19" s="87">
        <v>11</v>
      </c>
      <c r="B19" s="91" t="s">
        <v>86</v>
      </c>
      <c r="C19" s="92">
        <v>3762404.0449999999</v>
      </c>
      <c r="D19" s="92">
        <v>519753.51</v>
      </c>
      <c r="E19" s="93">
        <f t="shared" si="0"/>
        <v>4282157.5549999997</v>
      </c>
      <c r="F19" s="94">
        <v>3106142.4161999999</v>
      </c>
      <c r="G19" s="95">
        <v>287001.61</v>
      </c>
      <c r="H19" s="96">
        <f t="shared" si="1"/>
        <v>3393144.0261999997</v>
      </c>
      <c r="I19" s="97"/>
      <c r="J19" s="97"/>
      <c r="K19" s="97"/>
      <c r="L19" s="97"/>
      <c r="M19" s="97"/>
      <c r="N19" s="97"/>
      <c r="O19" s="97"/>
    </row>
    <row r="20" spans="1:15" x14ac:dyDescent="0.2">
      <c r="A20" s="87">
        <v>12</v>
      </c>
      <c r="B20" s="99" t="s">
        <v>87</v>
      </c>
      <c r="C20" s="93">
        <f>SUM(C7:C11)+SUM(C14:C19)</f>
        <v>387331975.6250006</v>
      </c>
      <c r="D20" s="93">
        <f>SUM(D7:D11)+SUM(D14:D19)</f>
        <v>562886910.77949858</v>
      </c>
      <c r="E20" s="93">
        <f>C20+D20</f>
        <v>950218886.40449917</v>
      </c>
      <c r="F20" s="93">
        <f>SUM(F7:F11)+SUM(F14:F19)</f>
        <v>358776826.02619946</v>
      </c>
      <c r="G20" s="93">
        <f>SUM(G7:G11)+SUM(G14:G19)</f>
        <v>469137868.2200011</v>
      </c>
      <c r="H20" s="96">
        <f t="shared" si="1"/>
        <v>827914694.24620056</v>
      </c>
      <c r="I20" s="97"/>
      <c r="J20" s="97"/>
      <c r="K20" s="97"/>
      <c r="L20" s="97"/>
      <c r="M20" s="97"/>
      <c r="N20" s="97"/>
      <c r="O20" s="97"/>
    </row>
    <row r="21" spans="1:15" x14ac:dyDescent="0.2">
      <c r="A21" s="87"/>
      <c r="B21" s="88" t="s">
        <v>88</v>
      </c>
      <c r="C21" s="100"/>
      <c r="D21" s="100"/>
      <c r="E21" s="100"/>
      <c r="F21" s="101"/>
      <c r="G21" s="102"/>
      <c r="H21" s="103"/>
      <c r="I21" s="97"/>
      <c r="J21" s="97"/>
      <c r="K21" s="97"/>
      <c r="L21" s="97"/>
      <c r="M21" s="97"/>
      <c r="N21" s="97"/>
      <c r="O21" s="97"/>
    </row>
    <row r="22" spans="1:15" x14ac:dyDescent="0.2">
      <c r="A22" s="87">
        <v>13</v>
      </c>
      <c r="B22" s="91" t="s">
        <v>89</v>
      </c>
      <c r="C22" s="92">
        <v>6223.7</v>
      </c>
      <c r="D22" s="92">
        <v>219119.09</v>
      </c>
      <c r="E22" s="93">
        <f>C22+D22</f>
        <v>225342.79</v>
      </c>
      <c r="F22" s="94">
        <v>9006804.4800000004</v>
      </c>
      <c r="G22" s="95">
        <v>7930591.1900000004</v>
      </c>
      <c r="H22" s="96">
        <f t="shared" si="1"/>
        <v>16937395.670000002</v>
      </c>
      <c r="I22" s="97"/>
      <c r="J22" s="97"/>
      <c r="K22" s="97"/>
      <c r="L22" s="97"/>
      <c r="M22" s="97"/>
      <c r="N22" s="97"/>
      <c r="O22" s="97"/>
    </row>
    <row r="23" spans="1:15" x14ac:dyDescent="0.2">
      <c r="A23" s="87">
        <v>14</v>
      </c>
      <c r="B23" s="91" t="s">
        <v>90</v>
      </c>
      <c r="C23" s="92">
        <v>61515220.440001339</v>
      </c>
      <c r="D23" s="92">
        <v>140104405.40000927</v>
      </c>
      <c r="E23" s="93">
        <f t="shared" ref="E23:E40" si="2">C23+D23</f>
        <v>201619625.84001061</v>
      </c>
      <c r="F23" s="94">
        <v>52136330.910000332</v>
      </c>
      <c r="G23" s="95">
        <v>89155320.120000184</v>
      </c>
      <c r="H23" s="96">
        <f t="shared" si="1"/>
        <v>141291651.03000051</v>
      </c>
      <c r="I23" s="97"/>
      <c r="J23" s="97"/>
      <c r="K23" s="97"/>
      <c r="L23" s="97"/>
      <c r="M23" s="97"/>
      <c r="N23" s="97"/>
      <c r="O23" s="97"/>
    </row>
    <row r="24" spans="1:15" x14ac:dyDescent="0.2">
      <c r="A24" s="87">
        <v>15</v>
      </c>
      <c r="B24" s="91" t="s">
        <v>91</v>
      </c>
      <c r="C24" s="92">
        <v>78844146.670000076</v>
      </c>
      <c r="D24" s="92">
        <v>135288874.22000003</v>
      </c>
      <c r="E24" s="93">
        <f t="shared" si="2"/>
        <v>214133020.8900001</v>
      </c>
      <c r="F24" s="94">
        <v>74568302.5</v>
      </c>
      <c r="G24" s="95">
        <v>148638362.52000001</v>
      </c>
      <c r="H24" s="96">
        <f t="shared" si="1"/>
        <v>223206665.02000001</v>
      </c>
      <c r="I24" s="97"/>
      <c r="J24" s="97"/>
      <c r="K24" s="97"/>
      <c r="L24" s="97"/>
      <c r="M24" s="97"/>
      <c r="N24" s="97"/>
      <c r="O24" s="97"/>
    </row>
    <row r="25" spans="1:15" x14ac:dyDescent="0.2">
      <c r="A25" s="87">
        <v>16</v>
      </c>
      <c r="B25" s="91" t="s">
        <v>92</v>
      </c>
      <c r="C25" s="92">
        <v>81079804.080000028</v>
      </c>
      <c r="D25" s="92">
        <v>185812445.12</v>
      </c>
      <c r="E25" s="93">
        <f t="shared" si="2"/>
        <v>266892249.20000005</v>
      </c>
      <c r="F25" s="94">
        <v>70654248.969999999</v>
      </c>
      <c r="G25" s="95">
        <v>144633850.06000006</v>
      </c>
      <c r="H25" s="96">
        <f t="shared" si="1"/>
        <v>215288099.03000006</v>
      </c>
      <c r="I25" s="97"/>
      <c r="J25" s="97"/>
      <c r="K25" s="97"/>
      <c r="L25" s="97"/>
      <c r="M25" s="97"/>
      <c r="N25" s="97"/>
      <c r="O25" s="97"/>
    </row>
    <row r="26" spans="1:15" x14ac:dyDescent="0.2">
      <c r="A26" s="87">
        <v>17</v>
      </c>
      <c r="B26" s="91" t="s">
        <v>93</v>
      </c>
      <c r="C26" s="100">
        <v>0</v>
      </c>
      <c r="D26" s="100">
        <v>0</v>
      </c>
      <c r="E26" s="93">
        <f t="shared" si="2"/>
        <v>0</v>
      </c>
      <c r="F26" s="101">
        <v>0</v>
      </c>
      <c r="G26" s="102">
        <v>0</v>
      </c>
      <c r="H26" s="96">
        <f t="shared" si="1"/>
        <v>0</v>
      </c>
      <c r="I26" s="97"/>
      <c r="J26" s="97"/>
      <c r="K26" s="97"/>
      <c r="L26" s="97"/>
      <c r="M26" s="97"/>
      <c r="N26" s="97"/>
      <c r="O26" s="97"/>
    </row>
    <row r="27" spans="1:15" x14ac:dyDescent="0.2">
      <c r="A27" s="87">
        <v>18</v>
      </c>
      <c r="B27" s="91" t="s">
        <v>94</v>
      </c>
      <c r="C27" s="92">
        <v>54055000</v>
      </c>
      <c r="D27" s="92">
        <v>16849197</v>
      </c>
      <c r="E27" s="93">
        <f t="shared" si="2"/>
        <v>70904197</v>
      </c>
      <c r="F27" s="94">
        <v>55055000</v>
      </c>
      <c r="G27" s="95">
        <v>9707789</v>
      </c>
      <c r="H27" s="96">
        <f t="shared" si="1"/>
        <v>64762789</v>
      </c>
      <c r="I27" s="97"/>
      <c r="J27" s="97"/>
      <c r="K27" s="97"/>
      <c r="L27" s="97"/>
      <c r="M27" s="97"/>
      <c r="N27" s="97"/>
      <c r="O27" s="97"/>
    </row>
    <row r="28" spans="1:15" x14ac:dyDescent="0.2">
      <c r="A28" s="87">
        <v>19</v>
      </c>
      <c r="B28" s="91" t="s">
        <v>95</v>
      </c>
      <c r="C28" s="92">
        <v>1606044.03</v>
      </c>
      <c r="D28" s="92">
        <v>2063372.1300000018</v>
      </c>
      <c r="E28" s="93">
        <f t="shared" si="2"/>
        <v>3669416.160000002</v>
      </c>
      <c r="F28" s="94">
        <v>1534517.7</v>
      </c>
      <c r="G28" s="95">
        <v>1461373.1</v>
      </c>
      <c r="H28" s="96">
        <f t="shared" si="1"/>
        <v>2995890.8</v>
      </c>
      <c r="I28" s="97"/>
      <c r="J28" s="97"/>
      <c r="K28" s="97"/>
      <c r="L28" s="97"/>
      <c r="M28" s="97"/>
      <c r="N28" s="97"/>
      <c r="O28" s="97"/>
    </row>
    <row r="29" spans="1:15" x14ac:dyDescent="0.2">
      <c r="A29" s="87">
        <v>20</v>
      </c>
      <c r="B29" s="91" t="s">
        <v>96</v>
      </c>
      <c r="C29" s="92">
        <v>9423193.1299999934</v>
      </c>
      <c r="D29" s="92">
        <v>9595663.75</v>
      </c>
      <c r="E29" s="93">
        <f t="shared" si="2"/>
        <v>19018856.879999995</v>
      </c>
      <c r="F29" s="94">
        <v>8116999.1699999999</v>
      </c>
      <c r="G29" s="95">
        <v>8899817.6899999995</v>
      </c>
      <c r="H29" s="96">
        <f t="shared" si="1"/>
        <v>17016816.859999999</v>
      </c>
      <c r="I29" s="97"/>
      <c r="J29" s="97"/>
      <c r="K29" s="97"/>
      <c r="L29" s="97"/>
      <c r="M29" s="97"/>
      <c r="N29" s="97"/>
      <c r="O29" s="97"/>
    </row>
    <row r="30" spans="1:15" x14ac:dyDescent="0.2">
      <c r="A30" s="87">
        <v>21</v>
      </c>
      <c r="B30" s="91" t="s">
        <v>97</v>
      </c>
      <c r="C30" s="92">
        <v>0</v>
      </c>
      <c r="D30" s="92">
        <v>46039446.049999997</v>
      </c>
      <c r="E30" s="93">
        <f t="shared" si="2"/>
        <v>46039446.049999997</v>
      </c>
      <c r="F30" s="94">
        <v>0</v>
      </c>
      <c r="G30" s="95">
        <v>31626971.84</v>
      </c>
      <c r="H30" s="96">
        <f t="shared" si="1"/>
        <v>31626971.84</v>
      </c>
      <c r="I30" s="97"/>
      <c r="J30" s="97"/>
      <c r="K30" s="97"/>
      <c r="L30" s="97"/>
      <c r="M30" s="97"/>
      <c r="N30" s="97"/>
      <c r="O30" s="97"/>
    </row>
    <row r="31" spans="1:15" x14ac:dyDescent="0.2">
      <c r="A31" s="87">
        <v>22</v>
      </c>
      <c r="B31" s="99" t="s">
        <v>98</v>
      </c>
      <c r="C31" s="93">
        <f>SUM(C22:C30)</f>
        <v>286529632.05000144</v>
      </c>
      <c r="D31" s="93">
        <f>SUM(D22:D30)</f>
        <v>535972522.76000935</v>
      </c>
      <c r="E31" s="93">
        <f>C31+D31</f>
        <v>822502154.81001079</v>
      </c>
      <c r="F31" s="93">
        <f>SUM(F22:F30)</f>
        <v>271072203.73000032</v>
      </c>
      <c r="G31" s="93">
        <f>SUM(G22:G30)</f>
        <v>442054075.52000022</v>
      </c>
      <c r="H31" s="96">
        <f t="shared" si="1"/>
        <v>713126279.25000048</v>
      </c>
      <c r="I31" s="97"/>
      <c r="J31" s="97"/>
      <c r="K31" s="97"/>
      <c r="L31" s="97"/>
      <c r="M31" s="97"/>
      <c r="N31" s="97"/>
      <c r="O31" s="97"/>
    </row>
    <row r="32" spans="1:15" x14ac:dyDescent="0.2">
      <c r="A32" s="87"/>
      <c r="B32" s="88" t="s">
        <v>99</v>
      </c>
      <c r="C32" s="100"/>
      <c r="D32" s="100"/>
      <c r="E32" s="92"/>
      <c r="F32" s="101"/>
      <c r="G32" s="102"/>
      <c r="H32" s="103"/>
      <c r="I32" s="97"/>
      <c r="J32" s="97"/>
      <c r="K32" s="97"/>
      <c r="L32" s="97"/>
      <c r="M32" s="97"/>
      <c r="N32" s="97"/>
      <c r="O32" s="97"/>
    </row>
    <row r="33" spans="1:15" x14ac:dyDescent="0.2">
      <c r="A33" s="87">
        <v>23</v>
      </c>
      <c r="B33" s="91" t="s">
        <v>100</v>
      </c>
      <c r="C33" s="92">
        <v>121372000</v>
      </c>
      <c r="D33" s="100">
        <v>0</v>
      </c>
      <c r="E33" s="93">
        <f t="shared" si="2"/>
        <v>121372000</v>
      </c>
      <c r="F33" s="94">
        <v>121372000</v>
      </c>
      <c r="G33" s="102">
        <v>0</v>
      </c>
      <c r="H33" s="96">
        <f t="shared" si="1"/>
        <v>121372000</v>
      </c>
      <c r="I33" s="97"/>
      <c r="J33" s="97"/>
      <c r="K33" s="97"/>
      <c r="L33" s="97"/>
      <c r="M33" s="97"/>
      <c r="N33" s="97"/>
      <c r="O33" s="97"/>
    </row>
    <row r="34" spans="1:15" x14ac:dyDescent="0.2">
      <c r="A34" s="87">
        <v>24</v>
      </c>
      <c r="B34" s="91" t="s">
        <v>101</v>
      </c>
      <c r="C34" s="92">
        <v>0</v>
      </c>
      <c r="D34" s="100">
        <v>0</v>
      </c>
      <c r="E34" s="93">
        <f t="shared" si="2"/>
        <v>0</v>
      </c>
      <c r="F34" s="94">
        <v>0</v>
      </c>
      <c r="G34" s="102">
        <v>0</v>
      </c>
      <c r="H34" s="96">
        <f t="shared" si="1"/>
        <v>0</v>
      </c>
      <c r="I34" s="97"/>
      <c r="J34" s="97"/>
      <c r="K34" s="97"/>
      <c r="L34" s="97"/>
      <c r="M34" s="97"/>
      <c r="N34" s="97"/>
      <c r="O34" s="97"/>
    </row>
    <row r="35" spans="1:15" x14ac:dyDescent="0.2">
      <c r="A35" s="87">
        <v>25</v>
      </c>
      <c r="B35" s="104" t="s">
        <v>102</v>
      </c>
      <c r="C35" s="92">
        <v>0</v>
      </c>
      <c r="D35" s="100">
        <v>0</v>
      </c>
      <c r="E35" s="93">
        <f t="shared" si="2"/>
        <v>0</v>
      </c>
      <c r="F35" s="94">
        <v>0</v>
      </c>
      <c r="G35" s="102">
        <v>0</v>
      </c>
      <c r="H35" s="96">
        <f t="shared" si="1"/>
        <v>0</v>
      </c>
      <c r="I35" s="97"/>
      <c r="J35" s="97"/>
      <c r="K35" s="97"/>
      <c r="L35" s="97"/>
      <c r="M35" s="97"/>
      <c r="N35" s="97"/>
      <c r="O35" s="97"/>
    </row>
    <row r="36" spans="1:15" x14ac:dyDescent="0.2">
      <c r="A36" s="87">
        <v>26</v>
      </c>
      <c r="B36" s="91" t="s">
        <v>103</v>
      </c>
      <c r="C36" s="92">
        <v>0</v>
      </c>
      <c r="D36" s="100">
        <v>0</v>
      </c>
      <c r="E36" s="93">
        <f t="shared" si="2"/>
        <v>0</v>
      </c>
      <c r="F36" s="94">
        <v>0</v>
      </c>
      <c r="G36" s="102">
        <v>0</v>
      </c>
      <c r="H36" s="96">
        <f t="shared" si="1"/>
        <v>0</v>
      </c>
      <c r="I36" s="97"/>
      <c r="J36" s="97"/>
      <c r="K36" s="97"/>
      <c r="L36" s="97"/>
      <c r="M36" s="97"/>
      <c r="N36" s="97"/>
      <c r="O36" s="97"/>
    </row>
    <row r="37" spans="1:15" x14ac:dyDescent="0.2">
      <c r="A37" s="87">
        <v>27</v>
      </c>
      <c r="B37" s="91" t="s">
        <v>104</v>
      </c>
      <c r="C37" s="92">
        <v>0</v>
      </c>
      <c r="D37" s="100">
        <v>0</v>
      </c>
      <c r="E37" s="93">
        <f t="shared" si="2"/>
        <v>0</v>
      </c>
      <c r="F37" s="94">
        <v>0</v>
      </c>
      <c r="G37" s="102">
        <v>0</v>
      </c>
      <c r="H37" s="96">
        <f t="shared" si="1"/>
        <v>0</v>
      </c>
      <c r="I37" s="97"/>
      <c r="J37" s="97"/>
      <c r="K37" s="97"/>
      <c r="L37" s="97"/>
      <c r="M37" s="97"/>
      <c r="N37" s="97"/>
      <c r="O37" s="97"/>
    </row>
    <row r="38" spans="1:15" x14ac:dyDescent="0.2">
      <c r="A38" s="87">
        <v>28</v>
      </c>
      <c r="B38" s="91" t="s">
        <v>105</v>
      </c>
      <c r="C38" s="92">
        <v>6344731.6099999938</v>
      </c>
      <c r="D38" s="100">
        <v>0</v>
      </c>
      <c r="E38" s="93">
        <f t="shared" si="2"/>
        <v>6344731.6099999938</v>
      </c>
      <c r="F38" s="94">
        <v>-6583586.0000000075</v>
      </c>
      <c r="G38" s="102">
        <v>0</v>
      </c>
      <c r="H38" s="96">
        <f t="shared" si="1"/>
        <v>-6583586.0000000075</v>
      </c>
      <c r="I38" s="97"/>
      <c r="J38" s="97"/>
      <c r="K38" s="97"/>
      <c r="L38" s="97"/>
      <c r="M38" s="97"/>
      <c r="N38" s="97"/>
      <c r="O38" s="97"/>
    </row>
    <row r="39" spans="1:15" x14ac:dyDescent="0.2">
      <c r="A39" s="87">
        <v>29</v>
      </c>
      <c r="B39" s="91" t="s">
        <v>106</v>
      </c>
      <c r="C39" s="92">
        <v>0</v>
      </c>
      <c r="D39" s="100">
        <v>0</v>
      </c>
      <c r="E39" s="93">
        <f t="shared" si="2"/>
        <v>0</v>
      </c>
      <c r="F39" s="94">
        <v>0</v>
      </c>
      <c r="G39" s="102">
        <v>0</v>
      </c>
      <c r="H39" s="96">
        <f t="shared" si="1"/>
        <v>0</v>
      </c>
      <c r="I39" s="97"/>
      <c r="J39" s="97"/>
      <c r="K39" s="97"/>
      <c r="L39" s="97"/>
      <c r="M39" s="97"/>
      <c r="N39" s="97"/>
      <c r="O39" s="97"/>
    </row>
    <row r="40" spans="1:15" x14ac:dyDescent="0.2">
      <c r="A40" s="87">
        <v>30</v>
      </c>
      <c r="B40" s="105" t="s">
        <v>107</v>
      </c>
      <c r="C40" s="92">
        <v>127716731.61</v>
      </c>
      <c r="D40" s="100">
        <v>0</v>
      </c>
      <c r="E40" s="93">
        <f t="shared" si="2"/>
        <v>127716731.61</v>
      </c>
      <c r="F40" s="94">
        <v>114788414</v>
      </c>
      <c r="G40" s="102">
        <v>0</v>
      </c>
      <c r="H40" s="96">
        <f t="shared" si="1"/>
        <v>114788414</v>
      </c>
      <c r="I40" s="97"/>
      <c r="J40" s="97"/>
      <c r="K40" s="97"/>
      <c r="L40" s="97"/>
      <c r="M40" s="97"/>
      <c r="N40" s="97"/>
      <c r="O40" s="97"/>
    </row>
    <row r="41" spans="1:15" ht="15" thickBot="1" x14ac:dyDescent="0.25">
      <c r="A41" s="106">
        <v>31</v>
      </c>
      <c r="B41" s="107" t="s">
        <v>108</v>
      </c>
      <c r="C41" s="108">
        <f>C31+C40</f>
        <v>414246363.66000146</v>
      </c>
      <c r="D41" s="108">
        <f>D31+D40</f>
        <v>535972522.76000935</v>
      </c>
      <c r="E41" s="108">
        <f>C41+D41</f>
        <v>950218886.42001081</v>
      </c>
      <c r="F41" s="108">
        <f>F31+F40</f>
        <v>385860617.73000032</v>
      </c>
      <c r="G41" s="108">
        <f>G31+G40</f>
        <v>442054075.52000022</v>
      </c>
      <c r="H41" s="109">
        <f>F41+G41</f>
        <v>827914693.25000048</v>
      </c>
      <c r="I41" s="97"/>
      <c r="J41" s="97"/>
      <c r="K41" s="97"/>
      <c r="L41" s="97"/>
      <c r="M41" s="97"/>
      <c r="N41" s="97"/>
      <c r="O41" s="97"/>
    </row>
    <row r="43" spans="1:15" x14ac:dyDescent="0.2">
      <c r="B43" s="11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5" x14ac:dyDescent="0.25"/>
  <cols>
    <col min="1" max="1" width="9.5703125" style="19" bestFit="1" customWidth="1"/>
    <col min="2" max="2" width="89.140625" style="19" customWidth="1"/>
    <col min="3" max="8" width="12.7109375" style="19" customWidth="1"/>
    <col min="9" max="9" width="8.85546875" customWidth="1"/>
    <col min="10" max="10" width="12.5703125" style="132" bestFit="1" customWidth="1"/>
    <col min="11" max="16384" width="9.140625" style="132"/>
  </cols>
  <sheetData>
    <row r="1" spans="1:8" ht="15.75" x14ac:dyDescent="0.3">
      <c r="A1" s="20" t="s">
        <v>30</v>
      </c>
      <c r="B1" s="19" t="str">
        <f>'Info '!C2</f>
        <v>Terabank</v>
      </c>
      <c r="C1" s="21"/>
      <c r="F1" s="21"/>
    </row>
    <row r="2" spans="1:8" ht="15.75" x14ac:dyDescent="0.3">
      <c r="A2" s="20" t="s">
        <v>31</v>
      </c>
      <c r="B2" s="111">
        <v>43465</v>
      </c>
      <c r="C2" s="23"/>
      <c r="D2" s="24"/>
      <c r="E2" s="24"/>
      <c r="F2" s="23"/>
      <c r="G2" s="24"/>
      <c r="H2" s="24"/>
    </row>
    <row r="3" spans="1:8" ht="15.75" x14ac:dyDescent="0.3">
      <c r="A3" s="20"/>
      <c r="B3" s="21"/>
      <c r="C3" s="23"/>
      <c r="D3" s="24"/>
      <c r="E3" s="24"/>
      <c r="F3" s="23"/>
      <c r="G3" s="24"/>
      <c r="H3" s="24"/>
    </row>
    <row r="4" spans="1:8" ht="16.5" thickBot="1" x14ac:dyDescent="0.35">
      <c r="A4" s="112" t="s">
        <v>109</v>
      </c>
      <c r="B4" s="113" t="s">
        <v>14</v>
      </c>
      <c r="C4" s="114"/>
      <c r="D4" s="114"/>
      <c r="E4" s="114"/>
      <c r="F4" s="114"/>
      <c r="G4" s="114"/>
      <c r="H4" s="115" t="s">
        <v>67</v>
      </c>
    </row>
    <row r="5" spans="1:8" ht="15.75" x14ac:dyDescent="0.3">
      <c r="A5" s="116" t="s">
        <v>34</v>
      </c>
      <c r="B5" s="117"/>
      <c r="C5" s="531" t="s">
        <v>68</v>
      </c>
      <c r="D5" s="532"/>
      <c r="E5" s="533"/>
      <c r="F5" s="531" t="s">
        <v>69</v>
      </c>
      <c r="G5" s="532"/>
      <c r="H5" s="534"/>
    </row>
    <row r="6" spans="1:8" x14ac:dyDescent="0.25">
      <c r="A6" s="118" t="s">
        <v>34</v>
      </c>
      <c r="B6" s="119"/>
      <c r="C6" s="120" t="s">
        <v>71</v>
      </c>
      <c r="D6" s="120" t="s">
        <v>72</v>
      </c>
      <c r="E6" s="120" t="s">
        <v>73</v>
      </c>
      <c r="F6" s="120" t="s">
        <v>71</v>
      </c>
      <c r="G6" s="120" t="s">
        <v>72</v>
      </c>
      <c r="H6" s="121" t="s">
        <v>73</v>
      </c>
    </row>
    <row r="7" spans="1:8" x14ac:dyDescent="0.25">
      <c r="A7" s="122"/>
      <c r="B7" s="113" t="s">
        <v>110</v>
      </c>
      <c r="C7" s="123"/>
      <c r="D7" s="123"/>
      <c r="E7" s="123"/>
      <c r="F7" s="123"/>
      <c r="G7" s="123"/>
      <c r="H7" s="124"/>
    </row>
    <row r="8" spans="1:8" ht="15.75" x14ac:dyDescent="0.3">
      <c r="A8" s="122">
        <v>1</v>
      </c>
      <c r="B8" s="125" t="s">
        <v>111</v>
      </c>
      <c r="C8" s="126">
        <v>764690.87999999989</v>
      </c>
      <c r="D8" s="127">
        <v>322256.18000000005</v>
      </c>
      <c r="E8" s="128">
        <f t="shared" ref="E8:E22" si="0">C8+D8</f>
        <v>1086947.06</v>
      </c>
      <c r="F8" s="126">
        <v>726579.79999999993</v>
      </c>
      <c r="G8" s="127">
        <v>185647.61</v>
      </c>
      <c r="H8" s="129">
        <f t="shared" ref="H8:H22" si="1">F8+G8</f>
        <v>912227.40999999992</v>
      </c>
    </row>
    <row r="9" spans="1:8" ht="15.75" x14ac:dyDescent="0.3">
      <c r="A9" s="122">
        <v>2</v>
      </c>
      <c r="B9" s="125" t="s">
        <v>112</v>
      </c>
      <c r="C9" s="130">
        <f>C10+C11+C12+C13+C14+C15+C16+C17+C18</f>
        <v>32626296.260000002</v>
      </c>
      <c r="D9" s="130">
        <f>D10+D11+D12+D13+D14+D15+D16+D17+D18</f>
        <v>33021242.149999999</v>
      </c>
      <c r="E9" s="128">
        <f t="shared" si="0"/>
        <v>65647538.409999996</v>
      </c>
      <c r="F9" s="130">
        <f>F10+F11+F12+F13+F14+F15+F16+F17+F18</f>
        <v>23971952.43</v>
      </c>
      <c r="G9" s="130">
        <f>G10+G11+G12+G13+G14+G15+G16+G17+G18</f>
        <v>29079528.550000001</v>
      </c>
      <c r="H9" s="129">
        <f t="shared" si="1"/>
        <v>53051480.980000004</v>
      </c>
    </row>
    <row r="10" spans="1:8" ht="15.75" x14ac:dyDescent="0.3">
      <c r="A10" s="122">
        <v>2.1</v>
      </c>
      <c r="B10" s="131" t="s">
        <v>113</v>
      </c>
      <c r="C10" s="126">
        <v>0</v>
      </c>
      <c r="D10" s="126">
        <v>0</v>
      </c>
      <c r="E10" s="128">
        <f t="shared" si="0"/>
        <v>0</v>
      </c>
      <c r="F10" s="126">
        <v>0</v>
      </c>
      <c r="G10" s="126">
        <v>0</v>
      </c>
      <c r="H10" s="129">
        <f t="shared" si="1"/>
        <v>0</v>
      </c>
    </row>
    <row r="11" spans="1:8" ht="15.75" x14ac:dyDescent="0.3">
      <c r="A11" s="122">
        <v>2.2000000000000002</v>
      </c>
      <c r="B11" s="131" t="s">
        <v>114</v>
      </c>
      <c r="C11" s="126">
        <v>6512059.6099999994</v>
      </c>
      <c r="D11" s="126">
        <v>13100456.739999996</v>
      </c>
      <c r="E11" s="128">
        <f t="shared" si="0"/>
        <v>19612516.349999994</v>
      </c>
      <c r="F11" s="126">
        <v>5074223.0700000012</v>
      </c>
      <c r="G11" s="126">
        <v>10727326.710000001</v>
      </c>
      <c r="H11" s="129">
        <f t="shared" si="1"/>
        <v>15801549.780000001</v>
      </c>
    </row>
    <row r="12" spans="1:8" ht="15.75" x14ac:dyDescent="0.3">
      <c r="A12" s="122">
        <v>2.2999999999999998</v>
      </c>
      <c r="B12" s="131" t="s">
        <v>115</v>
      </c>
      <c r="C12" s="126">
        <v>0</v>
      </c>
      <c r="D12" s="126">
        <v>253772.22</v>
      </c>
      <c r="E12" s="128">
        <f t="shared" si="0"/>
        <v>253772.22</v>
      </c>
      <c r="F12" s="126">
        <v>23681.77</v>
      </c>
      <c r="G12" s="126">
        <v>68632.03</v>
      </c>
      <c r="H12" s="129">
        <f t="shared" si="1"/>
        <v>92313.8</v>
      </c>
    </row>
    <row r="13" spans="1:8" ht="15.75" x14ac:dyDescent="0.3">
      <c r="A13" s="122">
        <v>2.4</v>
      </c>
      <c r="B13" s="131" t="s">
        <v>116</v>
      </c>
      <c r="C13" s="126">
        <v>879515.3</v>
      </c>
      <c r="D13" s="126">
        <v>333654.66000000003</v>
      </c>
      <c r="E13" s="128">
        <f t="shared" si="0"/>
        <v>1213169.96</v>
      </c>
      <c r="F13" s="126">
        <v>782225.72</v>
      </c>
      <c r="G13" s="126">
        <v>598630.72000000009</v>
      </c>
      <c r="H13" s="129">
        <f t="shared" si="1"/>
        <v>1380856.44</v>
      </c>
    </row>
    <row r="14" spans="1:8" ht="15.75" x14ac:dyDescent="0.3">
      <c r="A14" s="122">
        <v>2.5</v>
      </c>
      <c r="B14" s="131" t="s">
        <v>117</v>
      </c>
      <c r="C14" s="126">
        <v>512569.36</v>
      </c>
      <c r="D14" s="126">
        <v>3335557.0700000003</v>
      </c>
      <c r="E14" s="128">
        <f t="shared" si="0"/>
        <v>3848126.43</v>
      </c>
      <c r="F14" s="126">
        <v>739250.51</v>
      </c>
      <c r="G14" s="126">
        <v>3341349.7800000003</v>
      </c>
      <c r="H14" s="129">
        <f t="shared" si="1"/>
        <v>4080600.29</v>
      </c>
    </row>
    <row r="15" spans="1:8" ht="15.75" x14ac:dyDescent="0.3">
      <c r="A15" s="122">
        <v>2.6</v>
      </c>
      <c r="B15" s="131" t="s">
        <v>118</v>
      </c>
      <c r="C15" s="126">
        <v>2766.33</v>
      </c>
      <c r="D15" s="126">
        <v>50605.29</v>
      </c>
      <c r="E15" s="128">
        <f t="shared" si="0"/>
        <v>53371.62</v>
      </c>
      <c r="F15" s="126">
        <v>36.159999999999997</v>
      </c>
      <c r="G15" s="126">
        <v>0</v>
      </c>
      <c r="H15" s="129">
        <f t="shared" si="1"/>
        <v>36.159999999999997</v>
      </c>
    </row>
    <row r="16" spans="1:8" ht="15.75" x14ac:dyDescent="0.3">
      <c r="A16" s="122">
        <v>2.7</v>
      </c>
      <c r="B16" s="131" t="s">
        <v>119</v>
      </c>
      <c r="C16" s="126">
        <v>4566.5200000000004</v>
      </c>
      <c r="D16" s="126">
        <v>994519.77</v>
      </c>
      <c r="E16" s="128">
        <f t="shared" si="0"/>
        <v>999086.29</v>
      </c>
      <c r="F16" s="126">
        <v>2817.4700000000003</v>
      </c>
      <c r="G16" s="126">
        <v>16187.7</v>
      </c>
      <c r="H16" s="129">
        <f t="shared" si="1"/>
        <v>19005.170000000002</v>
      </c>
    </row>
    <row r="17" spans="1:10" ht="15.75" x14ac:dyDescent="0.3">
      <c r="A17" s="122">
        <v>2.8</v>
      </c>
      <c r="B17" s="131" t="s">
        <v>120</v>
      </c>
      <c r="C17" s="126">
        <v>18439957.770000003</v>
      </c>
      <c r="D17" s="126">
        <v>11647166.660000002</v>
      </c>
      <c r="E17" s="128">
        <f t="shared" si="0"/>
        <v>30087124.430000007</v>
      </c>
      <c r="F17" s="126">
        <v>12652956.34</v>
      </c>
      <c r="G17" s="126">
        <v>8010993.4800000004</v>
      </c>
      <c r="H17" s="129">
        <f t="shared" si="1"/>
        <v>20663949.82</v>
      </c>
    </row>
    <row r="18" spans="1:10" ht="15.75" x14ac:dyDescent="0.3">
      <c r="A18" s="122">
        <v>2.9</v>
      </c>
      <c r="B18" s="131" t="s">
        <v>121</v>
      </c>
      <c r="C18" s="126">
        <v>6274861.3700000001</v>
      </c>
      <c r="D18" s="126">
        <v>3305509.7400000007</v>
      </c>
      <c r="E18" s="128">
        <f t="shared" si="0"/>
        <v>9580371.1100000013</v>
      </c>
      <c r="F18" s="126">
        <v>4696761.3900000006</v>
      </c>
      <c r="G18" s="126">
        <v>6316408.129999999</v>
      </c>
      <c r="H18" s="129">
        <f t="shared" si="1"/>
        <v>11013169.52</v>
      </c>
    </row>
    <row r="19" spans="1:10" ht="15.75" x14ac:dyDescent="0.3">
      <c r="A19" s="122">
        <v>3</v>
      </c>
      <c r="B19" s="125" t="s">
        <v>122</v>
      </c>
      <c r="C19" s="126">
        <v>1227824.6299999997</v>
      </c>
      <c r="D19" s="126">
        <v>1782039.51</v>
      </c>
      <c r="E19" s="128">
        <f t="shared" si="0"/>
        <v>3009864.1399999997</v>
      </c>
      <c r="F19" s="126">
        <v>1137318.76</v>
      </c>
      <c r="G19" s="126">
        <v>973702.24</v>
      </c>
      <c r="H19" s="129">
        <f t="shared" si="1"/>
        <v>2111021</v>
      </c>
    </row>
    <row r="20" spans="1:10" ht="15.75" x14ac:dyDescent="0.3">
      <c r="A20" s="122">
        <v>4</v>
      </c>
      <c r="B20" s="125" t="s">
        <v>123</v>
      </c>
      <c r="C20" s="126">
        <v>4134355.37</v>
      </c>
      <c r="D20" s="126">
        <v>0</v>
      </c>
      <c r="E20" s="128">
        <f t="shared" si="0"/>
        <v>4134355.37</v>
      </c>
      <c r="F20" s="126">
        <v>3947245.42</v>
      </c>
      <c r="G20" s="126">
        <v>0</v>
      </c>
      <c r="H20" s="129">
        <f t="shared" si="1"/>
        <v>3947245.42</v>
      </c>
    </row>
    <row r="21" spans="1:10" ht="15.75" x14ac:dyDescent="0.3">
      <c r="A21" s="122">
        <v>5</v>
      </c>
      <c r="B21" s="125" t="s">
        <v>124</v>
      </c>
      <c r="C21" s="126">
        <v>1208263.8799999999</v>
      </c>
      <c r="D21" s="126">
        <v>556016.05000000005</v>
      </c>
      <c r="E21" s="128">
        <f t="shared" si="0"/>
        <v>1764279.93</v>
      </c>
      <c r="F21" s="126">
        <v>915657.32000000018</v>
      </c>
      <c r="G21" s="126">
        <v>241081.53999999998</v>
      </c>
      <c r="H21" s="129">
        <f t="shared" si="1"/>
        <v>1156738.8600000001</v>
      </c>
    </row>
    <row r="22" spans="1:10" ht="15.75" x14ac:dyDescent="0.3">
      <c r="A22" s="122">
        <v>6</v>
      </c>
      <c r="B22" s="133" t="s">
        <v>125</v>
      </c>
      <c r="C22" s="130">
        <f>C8+C9+C19+C20+C21</f>
        <v>39961431.020000003</v>
      </c>
      <c r="D22" s="130">
        <f>D8+D9+D19+D20+D21</f>
        <v>35681553.889999993</v>
      </c>
      <c r="E22" s="128">
        <f t="shared" si="0"/>
        <v>75642984.909999996</v>
      </c>
      <c r="F22" s="130">
        <f>F8+F9+F19+F20+F21</f>
        <v>30698753.730000004</v>
      </c>
      <c r="G22" s="130">
        <f>G8+G9+G19+G20+G21</f>
        <v>30479959.939999998</v>
      </c>
      <c r="H22" s="129">
        <f t="shared" si="1"/>
        <v>61178713.670000002</v>
      </c>
      <c r="J22" s="134"/>
    </row>
    <row r="23" spans="1:10" ht="15.75" x14ac:dyDescent="0.3">
      <c r="A23" s="122"/>
      <c r="B23" s="113" t="s">
        <v>126</v>
      </c>
      <c r="C23" s="126"/>
      <c r="D23" s="126"/>
      <c r="E23" s="135"/>
      <c r="F23" s="126"/>
      <c r="G23" s="126"/>
      <c r="H23" s="136"/>
    </row>
    <row r="24" spans="1:10" ht="15.75" x14ac:dyDescent="0.3">
      <c r="A24" s="122">
        <v>7</v>
      </c>
      <c r="B24" s="125" t="s">
        <v>127</v>
      </c>
      <c r="C24" s="126">
        <v>6905841.4199999999</v>
      </c>
      <c r="D24" s="126">
        <v>3335930.0700000003</v>
      </c>
      <c r="E24" s="128">
        <f t="shared" ref="E24:E31" si="2">C24+D24</f>
        <v>10241771.49</v>
      </c>
      <c r="F24" s="126">
        <v>6728657.5300000012</v>
      </c>
      <c r="G24" s="126">
        <v>4203838.0900000008</v>
      </c>
      <c r="H24" s="129">
        <f t="shared" ref="H24:H31" si="3">F24+G24</f>
        <v>10932495.620000001</v>
      </c>
    </row>
    <row r="25" spans="1:10" ht="15.75" x14ac:dyDescent="0.3">
      <c r="A25" s="122">
        <v>8</v>
      </c>
      <c r="B25" s="125" t="s">
        <v>128</v>
      </c>
      <c r="C25" s="126">
        <v>8108999.5999999987</v>
      </c>
      <c r="D25" s="126">
        <v>7227911.1900000004</v>
      </c>
      <c r="E25" s="128">
        <f t="shared" si="2"/>
        <v>15336910.789999999</v>
      </c>
      <c r="F25" s="126">
        <v>5957557.3300000001</v>
      </c>
      <c r="G25" s="126">
        <v>6577596.080000001</v>
      </c>
      <c r="H25" s="129">
        <f t="shared" si="3"/>
        <v>12535153.41</v>
      </c>
    </row>
    <row r="26" spans="1:10" ht="15.75" x14ac:dyDescent="0.3">
      <c r="A26" s="122">
        <v>9</v>
      </c>
      <c r="B26" s="125" t="s">
        <v>129</v>
      </c>
      <c r="C26" s="126">
        <v>140164.09</v>
      </c>
      <c r="D26" s="126">
        <v>70777.899999999994</v>
      </c>
      <c r="E26" s="128">
        <f t="shared" si="2"/>
        <v>210941.99</v>
      </c>
      <c r="F26" s="126">
        <v>392122.23</v>
      </c>
      <c r="G26" s="126">
        <v>13055.35</v>
      </c>
      <c r="H26" s="129">
        <f t="shared" si="3"/>
        <v>405177.57999999996</v>
      </c>
      <c r="J26" s="137"/>
    </row>
    <row r="27" spans="1:10" ht="15.75" x14ac:dyDescent="0.3">
      <c r="A27" s="122">
        <v>10</v>
      </c>
      <c r="B27" s="125" t="s">
        <v>130</v>
      </c>
      <c r="C27" s="126">
        <v>0</v>
      </c>
      <c r="D27" s="126">
        <v>0</v>
      </c>
      <c r="E27" s="128">
        <f t="shared" si="2"/>
        <v>0</v>
      </c>
      <c r="F27" s="126">
        <v>0</v>
      </c>
      <c r="G27" s="126">
        <v>0</v>
      </c>
      <c r="H27" s="129">
        <f t="shared" si="3"/>
        <v>0</v>
      </c>
    </row>
    <row r="28" spans="1:10" ht="15.75" x14ac:dyDescent="0.3">
      <c r="A28" s="122">
        <v>11</v>
      </c>
      <c r="B28" s="125" t="s">
        <v>131</v>
      </c>
      <c r="C28" s="126">
        <v>5646875.6500000004</v>
      </c>
      <c r="D28" s="126">
        <v>3457875.29</v>
      </c>
      <c r="E28" s="128">
        <f t="shared" si="2"/>
        <v>9104750.9400000013</v>
      </c>
      <c r="F28" s="126">
        <v>2570880.65</v>
      </c>
      <c r="G28" s="126">
        <v>3161055.61</v>
      </c>
      <c r="H28" s="129">
        <f t="shared" si="3"/>
        <v>5731936.2599999998</v>
      </c>
    </row>
    <row r="29" spans="1:10" ht="15.75" x14ac:dyDescent="0.3">
      <c r="A29" s="122">
        <v>12</v>
      </c>
      <c r="B29" s="125" t="s">
        <v>132</v>
      </c>
      <c r="C29" s="126">
        <v>0</v>
      </c>
      <c r="D29" s="126">
        <v>0</v>
      </c>
      <c r="E29" s="128">
        <f t="shared" si="2"/>
        <v>0</v>
      </c>
      <c r="F29" s="126">
        <v>0</v>
      </c>
      <c r="G29" s="126">
        <v>0</v>
      </c>
      <c r="H29" s="129">
        <f t="shared" si="3"/>
        <v>0</v>
      </c>
    </row>
    <row r="30" spans="1:10" ht="15.75" x14ac:dyDescent="0.3">
      <c r="A30" s="122">
        <v>13</v>
      </c>
      <c r="B30" s="138" t="s">
        <v>133</v>
      </c>
      <c r="C30" s="130">
        <f>C24+C25+C26+C27+C28+C29</f>
        <v>20801880.759999998</v>
      </c>
      <c r="D30" s="130">
        <f>D24+D25+D26+D27+D28+D29</f>
        <v>14092494.450000003</v>
      </c>
      <c r="E30" s="128">
        <f t="shared" si="2"/>
        <v>34894375.210000001</v>
      </c>
      <c r="F30" s="130">
        <f>F24+F25+F26+F27+F28+F29</f>
        <v>15649217.740000002</v>
      </c>
      <c r="G30" s="130">
        <f>G24+G25+G26+G27+G28+G29</f>
        <v>13955545.130000001</v>
      </c>
      <c r="H30" s="129">
        <f t="shared" si="3"/>
        <v>29604762.870000005</v>
      </c>
    </row>
    <row r="31" spans="1:10" ht="15.75" x14ac:dyDescent="0.3">
      <c r="A31" s="122">
        <v>14</v>
      </c>
      <c r="B31" s="138" t="s">
        <v>134</v>
      </c>
      <c r="C31" s="130">
        <f>C22-C30</f>
        <v>19159550.260000005</v>
      </c>
      <c r="D31" s="130">
        <f>D22-D30</f>
        <v>21589059.43999999</v>
      </c>
      <c r="E31" s="128">
        <f t="shared" si="2"/>
        <v>40748609.699999996</v>
      </c>
      <c r="F31" s="130">
        <f>F22-F30</f>
        <v>15049535.990000002</v>
      </c>
      <c r="G31" s="130">
        <f>G22-G30</f>
        <v>16524414.809999997</v>
      </c>
      <c r="H31" s="129">
        <f t="shared" si="3"/>
        <v>31573950.799999997</v>
      </c>
    </row>
    <row r="32" spans="1:10" x14ac:dyDescent="0.25">
      <c r="A32" s="122"/>
      <c r="B32" s="139"/>
      <c r="C32" s="140"/>
      <c r="D32" s="140"/>
      <c r="E32" s="140"/>
      <c r="F32" s="140"/>
      <c r="G32" s="140"/>
      <c r="H32" s="141"/>
    </row>
    <row r="33" spans="1:8" ht="15.75" x14ac:dyDescent="0.3">
      <c r="A33" s="122"/>
      <c r="B33" s="139" t="s">
        <v>135</v>
      </c>
      <c r="C33" s="126"/>
      <c r="D33" s="126"/>
      <c r="E33" s="135"/>
      <c r="F33" s="126"/>
      <c r="G33" s="126"/>
      <c r="H33" s="136"/>
    </row>
    <row r="34" spans="1:8" ht="15.75" x14ac:dyDescent="0.3">
      <c r="A34" s="122">
        <v>15</v>
      </c>
      <c r="B34" s="142" t="s">
        <v>136</v>
      </c>
      <c r="C34" s="143">
        <f>C35-C36</f>
        <v>3628769.1899999995</v>
      </c>
      <c r="D34" s="143">
        <f>D35-D36</f>
        <v>1254802.310000001</v>
      </c>
      <c r="E34" s="128">
        <f t="shared" ref="E34:E45" si="4">C34+D34</f>
        <v>4883571.5</v>
      </c>
      <c r="F34" s="143">
        <f>F35-F36</f>
        <v>2952467.2399999998</v>
      </c>
      <c r="G34" s="143">
        <f>G35-G36</f>
        <v>793124.71999999974</v>
      </c>
      <c r="H34" s="129">
        <f t="shared" ref="H34:H45" si="5">F34+G34</f>
        <v>3745591.9599999995</v>
      </c>
    </row>
    <row r="35" spans="1:8" ht="15.75" x14ac:dyDescent="0.3">
      <c r="A35" s="122">
        <v>15.1</v>
      </c>
      <c r="B35" s="131" t="s">
        <v>137</v>
      </c>
      <c r="C35" s="126">
        <v>5373550.2999999998</v>
      </c>
      <c r="D35" s="126">
        <v>3975804.6900000009</v>
      </c>
      <c r="E35" s="128">
        <f t="shared" si="4"/>
        <v>9349354.9900000002</v>
      </c>
      <c r="F35" s="126">
        <v>4619255.18</v>
      </c>
      <c r="G35" s="126">
        <v>3945286.09</v>
      </c>
      <c r="H35" s="129">
        <f t="shared" si="5"/>
        <v>8564541.2699999996</v>
      </c>
    </row>
    <row r="36" spans="1:8" ht="15.75" x14ac:dyDescent="0.3">
      <c r="A36" s="122">
        <v>15.2</v>
      </c>
      <c r="B36" s="131" t="s">
        <v>138</v>
      </c>
      <c r="C36" s="126">
        <v>1744781.1100000006</v>
      </c>
      <c r="D36" s="126">
        <v>2721002.38</v>
      </c>
      <c r="E36" s="128">
        <f t="shared" si="4"/>
        <v>4465783.49</v>
      </c>
      <c r="F36" s="126">
        <v>1666787.94</v>
      </c>
      <c r="G36" s="126">
        <v>3152161.37</v>
      </c>
      <c r="H36" s="129">
        <f t="shared" si="5"/>
        <v>4818949.3100000005</v>
      </c>
    </row>
    <row r="37" spans="1:8" ht="15.75" x14ac:dyDescent="0.3">
      <c r="A37" s="122">
        <v>16</v>
      </c>
      <c r="B37" s="125" t="s">
        <v>139</v>
      </c>
      <c r="C37" s="126">
        <v>0</v>
      </c>
      <c r="D37" s="126">
        <v>0</v>
      </c>
      <c r="E37" s="128">
        <f t="shared" si="4"/>
        <v>0</v>
      </c>
      <c r="F37" s="126">
        <v>0</v>
      </c>
      <c r="G37" s="126">
        <v>0</v>
      </c>
      <c r="H37" s="129">
        <f t="shared" si="5"/>
        <v>0</v>
      </c>
    </row>
    <row r="38" spans="1:8" ht="15.75" x14ac:dyDescent="0.3">
      <c r="A38" s="122">
        <v>17</v>
      </c>
      <c r="B38" s="125" t="s">
        <v>140</v>
      </c>
      <c r="C38" s="126">
        <v>0</v>
      </c>
      <c r="D38" s="126">
        <v>0</v>
      </c>
      <c r="E38" s="128">
        <f t="shared" si="4"/>
        <v>0</v>
      </c>
      <c r="F38" s="126">
        <v>0</v>
      </c>
      <c r="G38" s="126">
        <v>0</v>
      </c>
      <c r="H38" s="129">
        <f t="shared" si="5"/>
        <v>0</v>
      </c>
    </row>
    <row r="39" spans="1:8" ht="15.75" x14ac:dyDescent="0.3">
      <c r="A39" s="122">
        <v>18</v>
      </c>
      <c r="B39" s="125" t="s">
        <v>141</v>
      </c>
      <c r="C39" s="126">
        <v>0</v>
      </c>
      <c r="D39" s="126">
        <v>0</v>
      </c>
      <c r="E39" s="128">
        <f t="shared" si="4"/>
        <v>0</v>
      </c>
      <c r="F39" s="126">
        <v>0</v>
      </c>
      <c r="G39" s="126">
        <v>0</v>
      </c>
      <c r="H39" s="129">
        <f t="shared" si="5"/>
        <v>0</v>
      </c>
    </row>
    <row r="40" spans="1:8" ht="15.75" x14ac:dyDescent="0.3">
      <c r="A40" s="122">
        <v>19</v>
      </c>
      <c r="B40" s="125" t="s">
        <v>142</v>
      </c>
      <c r="C40" s="126">
        <v>6713402.5</v>
      </c>
      <c r="D40" s="126">
        <v>0</v>
      </c>
      <c r="E40" s="128">
        <f t="shared" si="4"/>
        <v>6713402.5</v>
      </c>
      <c r="F40" s="126">
        <v>6934862.9499999993</v>
      </c>
      <c r="G40" s="126">
        <v>0</v>
      </c>
      <c r="H40" s="129">
        <f t="shared" si="5"/>
        <v>6934862.9499999993</v>
      </c>
    </row>
    <row r="41" spans="1:8" ht="15.75" x14ac:dyDescent="0.3">
      <c r="A41" s="122">
        <v>20</v>
      </c>
      <c r="B41" s="125" t="s">
        <v>143</v>
      </c>
      <c r="C41" s="126">
        <v>783382.82999999821</v>
      </c>
      <c r="D41" s="126">
        <v>0</v>
      </c>
      <c r="E41" s="128">
        <f t="shared" si="4"/>
        <v>783382.82999999821</v>
      </c>
      <c r="F41" s="126">
        <v>-1089185.0300000012</v>
      </c>
      <c r="G41" s="126">
        <v>0</v>
      </c>
      <c r="H41" s="129">
        <f t="shared" si="5"/>
        <v>-1089185.0300000012</v>
      </c>
    </row>
    <row r="42" spans="1:8" ht="15.75" x14ac:dyDescent="0.3">
      <c r="A42" s="122">
        <v>21</v>
      </c>
      <c r="B42" s="125" t="s">
        <v>144</v>
      </c>
      <c r="C42" s="126">
        <v>473664.02999999997</v>
      </c>
      <c r="D42" s="126">
        <v>0</v>
      </c>
      <c r="E42" s="128">
        <f t="shared" si="4"/>
        <v>473664.02999999997</v>
      </c>
      <c r="F42" s="126">
        <v>2039932.08</v>
      </c>
      <c r="G42" s="126">
        <v>0</v>
      </c>
      <c r="H42" s="129">
        <f t="shared" si="5"/>
        <v>2039932.08</v>
      </c>
    </row>
    <row r="43" spans="1:8" ht="15.75" x14ac:dyDescent="0.3">
      <c r="A43" s="122">
        <v>22</v>
      </c>
      <c r="B43" s="125" t="s">
        <v>145</v>
      </c>
      <c r="C43" s="126">
        <v>38770.300000000003</v>
      </c>
      <c r="D43" s="126">
        <v>707853.28</v>
      </c>
      <c r="E43" s="128">
        <f t="shared" si="4"/>
        <v>746623.58000000007</v>
      </c>
      <c r="F43" s="126">
        <v>6811.9699999998556</v>
      </c>
      <c r="G43" s="126">
        <v>1154906.95</v>
      </c>
      <c r="H43" s="129">
        <f t="shared" si="5"/>
        <v>1161718.92</v>
      </c>
    </row>
    <row r="44" spans="1:8" ht="15.75" x14ac:dyDescent="0.3">
      <c r="A44" s="122">
        <v>23</v>
      </c>
      <c r="B44" s="125" t="s">
        <v>146</v>
      </c>
      <c r="C44" s="126">
        <v>196827.02000000005</v>
      </c>
      <c r="D44" s="126">
        <v>360446.63</v>
      </c>
      <c r="E44" s="128">
        <f t="shared" si="4"/>
        <v>557273.65</v>
      </c>
      <c r="F44" s="126">
        <v>64390.009999999995</v>
      </c>
      <c r="G44" s="126">
        <v>2922.75</v>
      </c>
      <c r="H44" s="129">
        <f t="shared" si="5"/>
        <v>67312.759999999995</v>
      </c>
    </row>
    <row r="45" spans="1:8" ht="15.75" x14ac:dyDescent="0.3">
      <c r="A45" s="122">
        <v>24</v>
      </c>
      <c r="B45" s="138" t="s">
        <v>147</v>
      </c>
      <c r="C45" s="130">
        <f>C34+C37+C38+C39+C40+C41+C42+C43+C44</f>
        <v>11834815.869999997</v>
      </c>
      <c r="D45" s="130">
        <f>D34+D37+D38+D39+D40+D41+D42+D43+D44</f>
        <v>2323102.2200000011</v>
      </c>
      <c r="E45" s="128">
        <f t="shared" si="4"/>
        <v>14157918.089999998</v>
      </c>
      <c r="F45" s="130">
        <f>F34+F37+F38+F39+F40+F41+F42+F43+F44</f>
        <v>10909279.219999999</v>
      </c>
      <c r="G45" s="130">
        <f>G34+G37+G38+G39+G40+G41+G42+G43+G44</f>
        <v>1950954.4199999997</v>
      </c>
      <c r="H45" s="129">
        <f t="shared" si="5"/>
        <v>12860233.639999999</v>
      </c>
    </row>
    <row r="46" spans="1:8" x14ac:dyDescent="0.25">
      <c r="A46" s="122"/>
      <c r="B46" s="113" t="s">
        <v>148</v>
      </c>
      <c r="C46" s="126"/>
      <c r="D46" s="126"/>
      <c r="E46" s="126"/>
      <c r="F46" s="126"/>
      <c r="G46" s="126"/>
      <c r="H46" s="144"/>
    </row>
    <row r="47" spans="1:8" ht="15.75" x14ac:dyDescent="0.3">
      <c r="A47" s="122">
        <v>25</v>
      </c>
      <c r="B47" s="125" t="s">
        <v>149</v>
      </c>
      <c r="C47" s="126">
        <v>734888.29999999993</v>
      </c>
      <c r="D47" s="126">
        <v>552500.01</v>
      </c>
      <c r="E47" s="128">
        <f t="shared" ref="E47:E54" si="6">C47+D47</f>
        <v>1287388.31</v>
      </c>
      <c r="F47" s="126">
        <v>552596.28</v>
      </c>
      <c r="G47" s="126">
        <v>930974.63</v>
      </c>
      <c r="H47" s="129">
        <f t="shared" ref="H47:H54" si="7">F47+G47</f>
        <v>1483570.9100000001</v>
      </c>
    </row>
    <row r="48" spans="1:8" ht="15.75" x14ac:dyDescent="0.3">
      <c r="A48" s="122">
        <v>26</v>
      </c>
      <c r="B48" s="125" t="s">
        <v>150</v>
      </c>
      <c r="C48" s="126">
        <v>2024466.4</v>
      </c>
      <c r="D48" s="126">
        <v>78619.45</v>
      </c>
      <c r="E48" s="128">
        <f t="shared" si="6"/>
        <v>2103085.85</v>
      </c>
      <c r="F48" s="126">
        <v>2280212.1800000006</v>
      </c>
      <c r="G48" s="126">
        <v>30061.370000000003</v>
      </c>
      <c r="H48" s="129">
        <f t="shared" si="7"/>
        <v>2310273.5500000007</v>
      </c>
    </row>
    <row r="49" spans="1:9" ht="15.75" x14ac:dyDescent="0.3">
      <c r="A49" s="122">
        <v>27</v>
      </c>
      <c r="B49" s="125" t="s">
        <v>151</v>
      </c>
      <c r="C49" s="126">
        <v>14157264.819999998</v>
      </c>
      <c r="D49" s="126">
        <v>0</v>
      </c>
      <c r="E49" s="128">
        <f t="shared" si="6"/>
        <v>14157264.819999998</v>
      </c>
      <c r="F49" s="126">
        <v>13262743.130000001</v>
      </c>
      <c r="G49" s="126">
        <v>0</v>
      </c>
      <c r="H49" s="129">
        <f t="shared" si="7"/>
        <v>13262743.130000001</v>
      </c>
    </row>
    <row r="50" spans="1:9" ht="15.75" x14ac:dyDescent="0.3">
      <c r="A50" s="122">
        <v>28</v>
      </c>
      <c r="B50" s="125" t="s">
        <v>152</v>
      </c>
      <c r="C50" s="126">
        <v>7117.2</v>
      </c>
      <c r="D50" s="126">
        <v>0</v>
      </c>
      <c r="E50" s="128">
        <f t="shared" si="6"/>
        <v>7117.2</v>
      </c>
      <c r="F50" s="126">
        <v>1233.5</v>
      </c>
      <c r="G50" s="126">
        <v>0</v>
      </c>
      <c r="H50" s="129">
        <f t="shared" si="7"/>
        <v>1233.5</v>
      </c>
    </row>
    <row r="51" spans="1:9" ht="15.75" x14ac:dyDescent="0.3">
      <c r="A51" s="122">
        <v>29</v>
      </c>
      <c r="B51" s="125" t="s">
        <v>153</v>
      </c>
      <c r="C51" s="126">
        <v>3096939.87</v>
      </c>
      <c r="D51" s="126">
        <v>0</v>
      </c>
      <c r="E51" s="128">
        <f t="shared" si="6"/>
        <v>3096939.87</v>
      </c>
      <c r="F51" s="126">
        <v>4560402.1900000004</v>
      </c>
      <c r="G51" s="126">
        <v>0</v>
      </c>
      <c r="H51" s="129">
        <f t="shared" si="7"/>
        <v>4560402.1900000004</v>
      </c>
    </row>
    <row r="52" spans="1:9" ht="15.75" x14ac:dyDescent="0.3">
      <c r="A52" s="122">
        <v>30</v>
      </c>
      <c r="B52" s="125" t="s">
        <v>154</v>
      </c>
      <c r="C52" s="126">
        <v>5707505.46</v>
      </c>
      <c r="D52" s="126">
        <v>6122.73</v>
      </c>
      <c r="E52" s="128">
        <f t="shared" si="6"/>
        <v>5713628.1900000004</v>
      </c>
      <c r="F52" s="126">
        <v>5965407.5899999999</v>
      </c>
      <c r="G52" s="126">
        <v>1421042.69</v>
      </c>
      <c r="H52" s="129">
        <f t="shared" si="7"/>
        <v>7386450.2799999993</v>
      </c>
    </row>
    <row r="53" spans="1:9" ht="15.75" x14ac:dyDescent="0.3">
      <c r="A53" s="122">
        <v>31</v>
      </c>
      <c r="B53" s="138" t="s">
        <v>155</v>
      </c>
      <c r="C53" s="130">
        <f>C47+C48+C49+C50+C51+C52</f>
        <v>25728182.050000001</v>
      </c>
      <c r="D53" s="130">
        <f>D47+D48+D49+D50+D51+D52</f>
        <v>637242.18999999994</v>
      </c>
      <c r="E53" s="128">
        <f t="shared" si="6"/>
        <v>26365424.240000002</v>
      </c>
      <c r="F53" s="130">
        <f>F47+F48+F49+F50+F51+F52</f>
        <v>26622594.870000001</v>
      </c>
      <c r="G53" s="130">
        <f>G47+G48+G49+G50+G51+G52</f>
        <v>2382078.69</v>
      </c>
      <c r="H53" s="129">
        <f t="shared" si="7"/>
        <v>29004673.560000002</v>
      </c>
    </row>
    <row r="54" spans="1:9" ht="15.75" x14ac:dyDescent="0.3">
      <c r="A54" s="122">
        <v>32</v>
      </c>
      <c r="B54" s="138" t="s">
        <v>156</v>
      </c>
      <c r="C54" s="130">
        <f>C45-C53</f>
        <v>-13893366.180000003</v>
      </c>
      <c r="D54" s="130">
        <f>D45-D53</f>
        <v>1685860.0300000012</v>
      </c>
      <c r="E54" s="128">
        <f t="shared" si="6"/>
        <v>-12207506.150000002</v>
      </c>
      <c r="F54" s="130">
        <f>F45-F53</f>
        <v>-15713315.650000002</v>
      </c>
      <c r="G54" s="130">
        <f>G45-G53</f>
        <v>-431124.27000000025</v>
      </c>
      <c r="H54" s="129">
        <f t="shared" si="7"/>
        <v>-16144439.920000002</v>
      </c>
    </row>
    <row r="55" spans="1:9" x14ac:dyDescent="0.25">
      <c r="A55" s="122"/>
      <c r="B55" s="139"/>
      <c r="C55" s="140"/>
      <c r="D55" s="140"/>
      <c r="E55" s="140"/>
      <c r="F55" s="140"/>
      <c r="G55" s="140"/>
      <c r="H55" s="141"/>
    </row>
    <row r="56" spans="1:9" ht="15.75" x14ac:dyDescent="0.3">
      <c r="A56" s="122">
        <v>33</v>
      </c>
      <c r="B56" s="138" t="s">
        <v>157</v>
      </c>
      <c r="C56" s="130">
        <f>C31+C54</f>
        <v>5266184.0800000019</v>
      </c>
      <c r="D56" s="130">
        <f>D31+D54</f>
        <v>23274919.469999991</v>
      </c>
      <c r="E56" s="128">
        <f>C56+D56</f>
        <v>28541103.549999993</v>
      </c>
      <c r="F56" s="130">
        <f>F31+F54</f>
        <v>-663779.66000000015</v>
      </c>
      <c r="G56" s="130">
        <f>G31+G54</f>
        <v>16093290.539999997</v>
      </c>
      <c r="H56" s="129">
        <f>F56+G56</f>
        <v>15429510.879999997</v>
      </c>
    </row>
    <row r="57" spans="1:9" x14ac:dyDescent="0.25">
      <c r="A57" s="122"/>
      <c r="B57" s="139"/>
      <c r="C57" s="126"/>
      <c r="D57" s="140"/>
      <c r="E57" s="140"/>
      <c r="F57" s="126"/>
      <c r="G57" s="140"/>
      <c r="H57" s="141"/>
    </row>
    <row r="58" spans="1:9" ht="15.75" x14ac:dyDescent="0.3">
      <c r="A58" s="122">
        <v>34</v>
      </c>
      <c r="B58" s="125" t="s">
        <v>158</v>
      </c>
      <c r="C58" s="126">
        <v>5133096.5200000005</v>
      </c>
      <c r="D58" s="126">
        <v>0</v>
      </c>
      <c r="E58" s="128">
        <f>C58+D58</f>
        <v>5133096.5200000005</v>
      </c>
      <c r="F58" s="126">
        <v>1940145.9100000006</v>
      </c>
      <c r="G58" s="126">
        <v>0</v>
      </c>
      <c r="H58" s="129">
        <f>F58+G58</f>
        <v>1940145.9100000006</v>
      </c>
    </row>
    <row r="59" spans="1:9" s="146" customFormat="1" ht="15.75" x14ac:dyDescent="0.3">
      <c r="A59" s="122">
        <v>35</v>
      </c>
      <c r="B59" s="125" t="s">
        <v>159</v>
      </c>
      <c r="C59" s="126">
        <v>0</v>
      </c>
      <c r="D59" s="126">
        <v>0</v>
      </c>
      <c r="E59" s="128">
        <f>C59+D59</f>
        <v>0</v>
      </c>
      <c r="F59" s="126">
        <v>2538</v>
      </c>
      <c r="G59" s="126">
        <v>0</v>
      </c>
      <c r="H59" s="129">
        <f>F59+G59</f>
        <v>2538</v>
      </c>
      <c r="I59" s="145"/>
    </row>
    <row r="60" spans="1:9" ht="15.75" x14ac:dyDescent="0.3">
      <c r="A60" s="122">
        <v>36</v>
      </c>
      <c r="B60" s="125" t="s">
        <v>160</v>
      </c>
      <c r="C60" s="126">
        <v>3702114.0300000003</v>
      </c>
      <c r="D60" s="126">
        <v>0</v>
      </c>
      <c r="E60" s="128">
        <f>C60+D60</f>
        <v>3702114.0300000003</v>
      </c>
      <c r="F60" s="126">
        <v>-2774302.9</v>
      </c>
      <c r="G60" s="126">
        <v>0</v>
      </c>
      <c r="H60" s="129">
        <f>F60+G60</f>
        <v>-2774302.9</v>
      </c>
    </row>
    <row r="61" spans="1:9" ht="15.75" x14ac:dyDescent="0.3">
      <c r="A61" s="122">
        <v>37</v>
      </c>
      <c r="B61" s="138" t="s">
        <v>161</v>
      </c>
      <c r="C61" s="130">
        <f>C58+C59+C60</f>
        <v>8835210.5500000007</v>
      </c>
      <c r="D61" s="130">
        <v>0</v>
      </c>
      <c r="E61" s="128">
        <f>C61+D61</f>
        <v>8835210.5500000007</v>
      </c>
      <c r="F61" s="130">
        <f>F58+F59+F60</f>
        <v>-831618.98999999929</v>
      </c>
      <c r="G61" s="130">
        <v>0</v>
      </c>
      <c r="H61" s="129">
        <f>F61+G61</f>
        <v>-831618.98999999929</v>
      </c>
    </row>
    <row r="62" spans="1:9" x14ac:dyDescent="0.25">
      <c r="A62" s="122"/>
      <c r="B62" s="147"/>
      <c r="C62" s="126"/>
      <c r="D62" s="126"/>
      <c r="E62" s="126"/>
      <c r="F62" s="126"/>
      <c r="G62" s="126"/>
      <c r="H62" s="144"/>
    </row>
    <row r="63" spans="1:9" ht="15.75" x14ac:dyDescent="0.3">
      <c r="A63" s="122">
        <v>38</v>
      </c>
      <c r="B63" s="148" t="s">
        <v>162</v>
      </c>
      <c r="C63" s="130">
        <f>C56-C61</f>
        <v>-3569026.4699999988</v>
      </c>
      <c r="D63" s="130">
        <f>D56-D61</f>
        <v>23274919.469999991</v>
      </c>
      <c r="E63" s="128">
        <f>C63+D63</f>
        <v>19705892.999999993</v>
      </c>
      <c r="F63" s="130">
        <f>F56-F61</f>
        <v>167839.32999999914</v>
      </c>
      <c r="G63" s="130">
        <f>G56-G61</f>
        <v>16093290.539999997</v>
      </c>
      <c r="H63" s="129">
        <f>F63+G63</f>
        <v>16261129.869999997</v>
      </c>
    </row>
    <row r="64" spans="1:9" ht="15.75" x14ac:dyDescent="0.3">
      <c r="A64" s="118">
        <v>39</v>
      </c>
      <c r="B64" s="125" t="s">
        <v>163</v>
      </c>
      <c r="C64" s="126">
        <v>1569665</v>
      </c>
      <c r="D64" s="126">
        <v>0</v>
      </c>
      <c r="E64" s="128">
        <f>C64+D64</f>
        <v>1569665</v>
      </c>
      <c r="F64" s="126">
        <v>0</v>
      </c>
      <c r="G64" s="126">
        <v>0</v>
      </c>
      <c r="H64" s="129">
        <f>F64+G64</f>
        <v>0</v>
      </c>
    </row>
    <row r="65" spans="1:8" ht="15.75" x14ac:dyDescent="0.3">
      <c r="A65" s="122">
        <v>40</v>
      </c>
      <c r="B65" s="138" t="s">
        <v>164</v>
      </c>
      <c r="C65" s="130">
        <f>C63-C64</f>
        <v>-5138691.4699999988</v>
      </c>
      <c r="D65" s="130">
        <f>D63-D64</f>
        <v>23274919.469999991</v>
      </c>
      <c r="E65" s="128">
        <f>C65+D65</f>
        <v>18136227.999999993</v>
      </c>
      <c r="F65" s="130">
        <f>F63-F64</f>
        <v>167839.32999999914</v>
      </c>
      <c r="G65" s="130">
        <f>G63-G64</f>
        <v>16093290.539999997</v>
      </c>
      <c r="H65" s="129">
        <f>F65+G65</f>
        <v>16261129.869999997</v>
      </c>
    </row>
    <row r="66" spans="1:8" ht="15.75" x14ac:dyDescent="0.3">
      <c r="A66" s="118">
        <v>41</v>
      </c>
      <c r="B66" s="125" t="s">
        <v>165</v>
      </c>
      <c r="C66" s="126">
        <v>0</v>
      </c>
      <c r="D66" s="126">
        <v>0</v>
      </c>
      <c r="E66" s="128">
        <f>C66+D66</f>
        <v>0</v>
      </c>
      <c r="F66" s="126">
        <v>0</v>
      </c>
      <c r="G66" s="126">
        <v>0</v>
      </c>
      <c r="H66" s="129">
        <f>F66+G66</f>
        <v>0</v>
      </c>
    </row>
    <row r="67" spans="1:8" ht="16.5" thickBot="1" x14ac:dyDescent="0.35">
      <c r="A67" s="149">
        <v>42</v>
      </c>
      <c r="B67" s="150" t="s">
        <v>166</v>
      </c>
      <c r="C67" s="151">
        <f>C65+C66</f>
        <v>-5138691.4699999988</v>
      </c>
      <c r="D67" s="151">
        <f>D65+D66</f>
        <v>23274919.469999991</v>
      </c>
      <c r="E67" s="152">
        <f>C67+D67</f>
        <v>18136227.999999993</v>
      </c>
      <c r="F67" s="151">
        <f>F65+F66</f>
        <v>167839.32999999914</v>
      </c>
      <c r="G67" s="151">
        <f>G65+G66</f>
        <v>16093290.539999997</v>
      </c>
      <c r="H67" s="153">
        <f>F67+G67</f>
        <v>16261129.869999997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 x14ac:dyDescent="0.2"/>
  <cols>
    <col min="1" max="1" width="9.5703125" style="79" bestFit="1" customWidth="1"/>
    <col min="2" max="2" width="72.28515625" style="79" customWidth="1"/>
    <col min="3" max="4" width="12.7109375" style="79" customWidth="1"/>
    <col min="5" max="5" width="13.42578125" style="79" bestFit="1" customWidth="1"/>
    <col min="6" max="7" width="12.7109375" style="79" customWidth="1"/>
    <col min="8" max="8" width="13.42578125" style="79" bestFit="1" customWidth="1"/>
    <col min="9" max="16384" width="9.140625" style="79"/>
  </cols>
  <sheetData>
    <row r="1" spans="1:8" x14ac:dyDescent="0.2">
      <c r="A1" s="77" t="s">
        <v>30</v>
      </c>
      <c r="B1" s="21" t="str">
        <f>'Info '!C2</f>
        <v>Terabank</v>
      </c>
    </row>
    <row r="2" spans="1:8" x14ac:dyDescent="0.2">
      <c r="A2" s="77" t="s">
        <v>31</v>
      </c>
      <c r="B2" s="22">
        <v>43465</v>
      </c>
    </row>
    <row r="3" spans="1:8" x14ac:dyDescent="0.2">
      <c r="A3" s="78"/>
    </row>
    <row r="4" spans="1:8" ht="15" thickBot="1" x14ac:dyDescent="0.25">
      <c r="A4" s="78" t="s">
        <v>167</v>
      </c>
      <c r="B4" s="78"/>
      <c r="C4" s="154"/>
      <c r="D4" s="154"/>
      <c r="E4" s="154"/>
      <c r="F4" s="155"/>
      <c r="G4" s="155"/>
      <c r="H4" s="156" t="s">
        <v>67</v>
      </c>
    </row>
    <row r="5" spans="1:8" x14ac:dyDescent="0.2">
      <c r="A5" s="535" t="s">
        <v>34</v>
      </c>
      <c r="B5" s="537" t="s">
        <v>168</v>
      </c>
      <c r="C5" s="527" t="s">
        <v>68</v>
      </c>
      <c r="D5" s="528"/>
      <c r="E5" s="529"/>
      <c r="F5" s="527" t="s">
        <v>69</v>
      </c>
      <c r="G5" s="528"/>
      <c r="H5" s="530"/>
    </row>
    <row r="6" spans="1:8" x14ac:dyDescent="0.2">
      <c r="A6" s="536"/>
      <c r="B6" s="538"/>
      <c r="C6" s="89" t="s">
        <v>169</v>
      </c>
      <c r="D6" s="89" t="s">
        <v>170</v>
      </c>
      <c r="E6" s="89" t="s">
        <v>171</v>
      </c>
      <c r="F6" s="89" t="s">
        <v>169</v>
      </c>
      <c r="G6" s="89" t="s">
        <v>170</v>
      </c>
      <c r="H6" s="90" t="s">
        <v>171</v>
      </c>
    </row>
    <row r="7" spans="1:8" s="160" customFormat="1" x14ac:dyDescent="0.2">
      <c r="A7" s="157">
        <v>1</v>
      </c>
      <c r="B7" s="158" t="s">
        <v>172</v>
      </c>
      <c r="C7" s="95">
        <v>41191743.920000032</v>
      </c>
      <c r="D7" s="95">
        <v>24905043.620000001</v>
      </c>
      <c r="E7" s="159">
        <f>C7+D7</f>
        <v>66096787.540000036</v>
      </c>
      <c r="F7" s="95">
        <v>48737814.550000027</v>
      </c>
      <c r="G7" s="95">
        <v>28348002.890000008</v>
      </c>
      <c r="H7" s="96">
        <f t="shared" ref="H7:H53" si="0">F7+G7</f>
        <v>77085817.440000027</v>
      </c>
    </row>
    <row r="8" spans="1:8" s="160" customFormat="1" x14ac:dyDescent="0.2">
      <c r="A8" s="157">
        <v>1.1000000000000001</v>
      </c>
      <c r="B8" s="161" t="s">
        <v>173</v>
      </c>
      <c r="C8" s="95">
        <v>28234704.84</v>
      </c>
      <c r="D8" s="95">
        <v>17513840.359999999</v>
      </c>
      <c r="E8" s="159">
        <f t="shared" ref="E8:E53" si="1">C8+D8</f>
        <v>45748545.200000003</v>
      </c>
      <c r="F8" s="95">
        <v>38108482.909999996</v>
      </c>
      <c r="G8" s="95">
        <v>17599368.16</v>
      </c>
      <c r="H8" s="96">
        <f t="shared" si="0"/>
        <v>55707851.069999993</v>
      </c>
    </row>
    <row r="9" spans="1:8" s="160" customFormat="1" x14ac:dyDescent="0.2">
      <c r="A9" s="157">
        <v>1.2</v>
      </c>
      <c r="B9" s="161" t="s">
        <v>174</v>
      </c>
      <c r="C9" s="95">
        <v>1904634</v>
      </c>
      <c r="D9" s="95">
        <v>1051538.21</v>
      </c>
      <c r="E9" s="159">
        <f t="shared" si="1"/>
        <v>2956172.21</v>
      </c>
      <c r="F9" s="95">
        <v>1204000</v>
      </c>
      <c r="G9" s="95">
        <v>438560.92</v>
      </c>
      <c r="H9" s="96">
        <f t="shared" si="0"/>
        <v>1642560.92</v>
      </c>
    </row>
    <row r="10" spans="1:8" s="160" customFormat="1" x14ac:dyDescent="0.2">
      <c r="A10" s="157">
        <v>1.3</v>
      </c>
      <c r="B10" s="161" t="s">
        <v>175</v>
      </c>
      <c r="C10" s="95">
        <v>11052405.080000028</v>
      </c>
      <c r="D10" s="95">
        <v>3877193.0500000007</v>
      </c>
      <c r="E10" s="159">
        <f t="shared" si="1"/>
        <v>14929598.130000029</v>
      </c>
      <c r="F10" s="95">
        <v>9425331.6400000341</v>
      </c>
      <c r="G10" s="95">
        <v>9187438.0100000054</v>
      </c>
      <c r="H10" s="96">
        <f t="shared" si="0"/>
        <v>18612769.650000039</v>
      </c>
    </row>
    <row r="11" spans="1:8" s="160" customFormat="1" x14ac:dyDescent="0.2">
      <c r="A11" s="157">
        <v>1.4</v>
      </c>
      <c r="B11" s="161" t="s">
        <v>176</v>
      </c>
      <c r="C11" s="95">
        <v>0</v>
      </c>
      <c r="D11" s="95">
        <v>2462472</v>
      </c>
      <c r="E11" s="159">
        <f t="shared" si="1"/>
        <v>2462472</v>
      </c>
      <c r="F11" s="95">
        <v>0</v>
      </c>
      <c r="G11" s="95">
        <v>1122635.8</v>
      </c>
      <c r="H11" s="96">
        <f t="shared" si="0"/>
        <v>1122635.8</v>
      </c>
    </row>
    <row r="12" spans="1:8" s="160" customFormat="1" ht="29.25" customHeight="1" x14ac:dyDescent="0.2">
      <c r="A12" s="157">
        <v>2</v>
      </c>
      <c r="B12" s="162" t="s">
        <v>177</v>
      </c>
      <c r="C12" s="95">
        <v>0</v>
      </c>
      <c r="D12" s="95">
        <v>2462472</v>
      </c>
      <c r="E12" s="159">
        <f t="shared" si="1"/>
        <v>2462472</v>
      </c>
      <c r="F12" s="95">
        <v>0</v>
      </c>
      <c r="G12" s="95">
        <v>0</v>
      </c>
      <c r="H12" s="96">
        <f t="shared" si="0"/>
        <v>0</v>
      </c>
    </row>
    <row r="13" spans="1:8" s="160" customFormat="1" ht="19.899999999999999" customHeight="1" x14ac:dyDescent="0.2">
      <c r="A13" s="157">
        <v>3</v>
      </c>
      <c r="B13" s="162" t="s">
        <v>178</v>
      </c>
      <c r="C13" s="95">
        <v>26137000</v>
      </c>
      <c r="D13" s="95">
        <v>0</v>
      </c>
      <c r="E13" s="159">
        <f t="shared" si="1"/>
        <v>26137000</v>
      </c>
      <c r="F13" s="95">
        <v>25345000</v>
      </c>
      <c r="G13" s="95">
        <v>0</v>
      </c>
      <c r="H13" s="96">
        <f t="shared" si="0"/>
        <v>25345000</v>
      </c>
    </row>
    <row r="14" spans="1:8" s="160" customFormat="1" x14ac:dyDescent="0.2">
      <c r="A14" s="157">
        <v>3.1</v>
      </c>
      <c r="B14" s="163" t="s">
        <v>179</v>
      </c>
      <c r="C14" s="95">
        <v>26137000</v>
      </c>
      <c r="D14" s="95">
        <v>0</v>
      </c>
      <c r="E14" s="159">
        <f t="shared" si="1"/>
        <v>26137000</v>
      </c>
      <c r="F14" s="95">
        <v>25345000</v>
      </c>
      <c r="G14" s="95">
        <v>0</v>
      </c>
      <c r="H14" s="96">
        <f t="shared" si="0"/>
        <v>25345000</v>
      </c>
    </row>
    <row r="15" spans="1:8" s="160" customFormat="1" x14ac:dyDescent="0.2">
      <c r="A15" s="157">
        <v>3.2</v>
      </c>
      <c r="B15" s="163" t="s">
        <v>180</v>
      </c>
      <c r="C15" s="95">
        <v>0</v>
      </c>
      <c r="D15" s="95">
        <v>0</v>
      </c>
      <c r="E15" s="159">
        <f t="shared" si="1"/>
        <v>0</v>
      </c>
      <c r="F15" s="95">
        <v>0</v>
      </c>
      <c r="G15" s="95">
        <v>0</v>
      </c>
      <c r="H15" s="96">
        <f t="shared" si="0"/>
        <v>0</v>
      </c>
    </row>
    <row r="16" spans="1:8" s="160" customFormat="1" x14ac:dyDescent="0.2">
      <c r="A16" s="157">
        <v>4</v>
      </c>
      <c r="B16" s="164" t="s">
        <v>181</v>
      </c>
      <c r="C16" s="95">
        <v>175145645.5199998</v>
      </c>
      <c r="D16" s="95">
        <v>359001367.29000002</v>
      </c>
      <c r="E16" s="159">
        <f t="shared" si="1"/>
        <v>534147012.80999982</v>
      </c>
      <c r="F16" s="95">
        <v>158492643.04999995</v>
      </c>
      <c r="G16" s="95">
        <v>279621532.15999991</v>
      </c>
      <c r="H16" s="96">
        <f t="shared" si="0"/>
        <v>438114175.20999986</v>
      </c>
    </row>
    <row r="17" spans="1:8" s="160" customFormat="1" x14ac:dyDescent="0.2">
      <c r="A17" s="157">
        <v>4.0999999999999996</v>
      </c>
      <c r="B17" s="163" t="s">
        <v>182</v>
      </c>
      <c r="C17" s="95">
        <v>175145645.5199998</v>
      </c>
      <c r="D17" s="95">
        <v>359001367.29000002</v>
      </c>
      <c r="E17" s="159">
        <f t="shared" si="1"/>
        <v>534147012.80999982</v>
      </c>
      <c r="F17" s="95">
        <v>158492643.04999995</v>
      </c>
      <c r="G17" s="95">
        <v>279621532.15999991</v>
      </c>
      <c r="H17" s="96">
        <f t="shared" si="0"/>
        <v>438114175.20999986</v>
      </c>
    </row>
    <row r="18" spans="1:8" s="160" customFormat="1" x14ac:dyDescent="0.2">
      <c r="A18" s="157">
        <v>4.2</v>
      </c>
      <c r="B18" s="163" t="s">
        <v>183</v>
      </c>
      <c r="C18" s="95">
        <v>0</v>
      </c>
      <c r="D18" s="95">
        <v>0</v>
      </c>
      <c r="E18" s="159">
        <f t="shared" si="1"/>
        <v>0</v>
      </c>
      <c r="F18" s="95">
        <v>0</v>
      </c>
      <c r="G18" s="95">
        <v>0</v>
      </c>
      <c r="H18" s="96">
        <f t="shared" si="0"/>
        <v>0</v>
      </c>
    </row>
    <row r="19" spans="1:8" s="160" customFormat="1" x14ac:dyDescent="0.2">
      <c r="A19" s="157">
        <v>5</v>
      </c>
      <c r="B19" s="162" t="s">
        <v>184</v>
      </c>
      <c r="C19" s="95">
        <v>563863858.49999976</v>
      </c>
      <c r="D19" s="95">
        <v>766525367.43000019</v>
      </c>
      <c r="E19" s="159">
        <f t="shared" si="1"/>
        <v>1330389225.9299998</v>
      </c>
      <c r="F19" s="95">
        <v>478447204.75000012</v>
      </c>
      <c r="G19" s="95">
        <v>599512662.32999992</v>
      </c>
      <c r="H19" s="96">
        <f t="shared" si="0"/>
        <v>1077959867.0799999</v>
      </c>
    </row>
    <row r="20" spans="1:8" s="160" customFormat="1" x14ac:dyDescent="0.2">
      <c r="A20" s="157">
        <v>5.0999999999999996</v>
      </c>
      <c r="B20" s="165" t="s">
        <v>185</v>
      </c>
      <c r="C20" s="95">
        <v>21337902.789999995</v>
      </c>
      <c r="D20" s="95">
        <v>40031922.649999999</v>
      </c>
      <c r="E20" s="159">
        <f t="shared" si="1"/>
        <v>61369825.439999998</v>
      </c>
      <c r="F20" s="95">
        <v>21277366.629999995</v>
      </c>
      <c r="G20" s="95">
        <v>22916783.370000005</v>
      </c>
      <c r="H20" s="96">
        <f t="shared" si="0"/>
        <v>44194150</v>
      </c>
    </row>
    <row r="21" spans="1:8" s="160" customFormat="1" x14ac:dyDescent="0.2">
      <c r="A21" s="157">
        <v>5.2</v>
      </c>
      <c r="B21" s="165" t="s">
        <v>186</v>
      </c>
      <c r="C21" s="95">
        <v>62600032.880000003</v>
      </c>
      <c r="D21" s="95">
        <v>29043800.490000006</v>
      </c>
      <c r="E21" s="159">
        <f t="shared" si="1"/>
        <v>91643833.370000005</v>
      </c>
      <c r="F21" s="95">
        <v>65266843.059999995</v>
      </c>
      <c r="G21" s="95">
        <v>41920502.670000009</v>
      </c>
      <c r="H21" s="96">
        <f t="shared" si="0"/>
        <v>107187345.73</v>
      </c>
    </row>
    <row r="22" spans="1:8" s="160" customFormat="1" x14ac:dyDescent="0.2">
      <c r="A22" s="157">
        <v>5.3</v>
      </c>
      <c r="B22" s="165" t="s">
        <v>187</v>
      </c>
      <c r="C22" s="95">
        <v>419545857.31999969</v>
      </c>
      <c r="D22" s="95">
        <v>652868855.94000018</v>
      </c>
      <c r="E22" s="159">
        <f t="shared" si="1"/>
        <v>1072414713.2599999</v>
      </c>
      <c r="F22" s="95">
        <v>336697610.41000015</v>
      </c>
      <c r="G22" s="95">
        <v>506343598.19999993</v>
      </c>
      <c r="H22" s="96">
        <f t="shared" si="0"/>
        <v>843041208.61000013</v>
      </c>
    </row>
    <row r="23" spans="1:8" s="160" customFormat="1" x14ac:dyDescent="0.2">
      <c r="A23" s="157" t="s">
        <v>188</v>
      </c>
      <c r="B23" s="166" t="s">
        <v>189</v>
      </c>
      <c r="C23" s="95">
        <v>273598600.78999972</v>
      </c>
      <c r="D23" s="95">
        <v>303173403.50000024</v>
      </c>
      <c r="E23" s="159">
        <f t="shared" si="1"/>
        <v>576772004.28999996</v>
      </c>
      <c r="F23" s="95">
        <v>189311687.42000017</v>
      </c>
      <c r="G23" s="95">
        <v>246749779.75999996</v>
      </c>
      <c r="H23" s="96">
        <f t="shared" si="0"/>
        <v>436061467.18000013</v>
      </c>
    </row>
    <row r="24" spans="1:8" s="160" customFormat="1" x14ac:dyDescent="0.2">
      <c r="A24" s="157" t="s">
        <v>190</v>
      </c>
      <c r="B24" s="166" t="s">
        <v>191</v>
      </c>
      <c r="C24" s="95">
        <v>88617968.549999923</v>
      </c>
      <c r="D24" s="95">
        <v>262339837.07999986</v>
      </c>
      <c r="E24" s="159">
        <f t="shared" si="1"/>
        <v>350957805.62999976</v>
      </c>
      <c r="F24" s="95">
        <v>104925587.83999999</v>
      </c>
      <c r="G24" s="95">
        <v>211446315.45000002</v>
      </c>
      <c r="H24" s="96">
        <f t="shared" si="0"/>
        <v>316371903.29000002</v>
      </c>
    </row>
    <row r="25" spans="1:8" s="160" customFormat="1" x14ac:dyDescent="0.2">
      <c r="A25" s="157" t="s">
        <v>192</v>
      </c>
      <c r="B25" s="166" t="s">
        <v>193</v>
      </c>
      <c r="C25" s="95">
        <v>8554407.9899999965</v>
      </c>
      <c r="D25" s="95">
        <v>11936319.799999997</v>
      </c>
      <c r="E25" s="159">
        <f t="shared" si="1"/>
        <v>20490727.789999992</v>
      </c>
      <c r="F25" s="95">
        <v>7691202.2700000005</v>
      </c>
      <c r="G25" s="95">
        <v>10537304.029999997</v>
      </c>
      <c r="H25" s="96">
        <f t="shared" si="0"/>
        <v>18228506.299999997</v>
      </c>
    </row>
    <row r="26" spans="1:8" s="160" customFormat="1" x14ac:dyDescent="0.2">
      <c r="A26" s="157" t="s">
        <v>194</v>
      </c>
      <c r="B26" s="166" t="s">
        <v>195</v>
      </c>
      <c r="C26" s="95">
        <v>33768455.790000007</v>
      </c>
      <c r="D26" s="95">
        <v>53190528.100000001</v>
      </c>
      <c r="E26" s="159">
        <f t="shared" si="1"/>
        <v>86958983.890000015</v>
      </c>
      <c r="F26" s="95">
        <v>23678325.190000001</v>
      </c>
      <c r="G26" s="95">
        <v>34840614.32</v>
      </c>
      <c r="H26" s="96">
        <f t="shared" si="0"/>
        <v>58518939.510000005</v>
      </c>
    </row>
    <row r="27" spans="1:8" s="160" customFormat="1" x14ac:dyDescent="0.2">
      <c r="A27" s="157" t="s">
        <v>196</v>
      </c>
      <c r="B27" s="166" t="s">
        <v>197</v>
      </c>
      <c r="C27" s="95">
        <v>15006424.199999992</v>
      </c>
      <c r="D27" s="95">
        <v>22228767.460000001</v>
      </c>
      <c r="E27" s="159">
        <f t="shared" si="1"/>
        <v>37235191.659999996</v>
      </c>
      <c r="F27" s="95">
        <v>11090807.690000001</v>
      </c>
      <c r="G27" s="95">
        <v>2769584.6399999997</v>
      </c>
      <c r="H27" s="96">
        <f t="shared" si="0"/>
        <v>13860392.330000002</v>
      </c>
    </row>
    <row r="28" spans="1:8" s="160" customFormat="1" x14ac:dyDescent="0.2">
      <c r="A28" s="157">
        <v>5.4</v>
      </c>
      <c r="B28" s="165" t="s">
        <v>198</v>
      </c>
      <c r="C28" s="95">
        <v>10399543.07</v>
      </c>
      <c r="D28" s="95">
        <v>14347871.799999999</v>
      </c>
      <c r="E28" s="159">
        <f t="shared" si="1"/>
        <v>24747414.869999997</v>
      </c>
      <c r="F28" s="95">
        <v>7494363.6899999985</v>
      </c>
      <c r="G28" s="95">
        <v>13135351.390000002</v>
      </c>
      <c r="H28" s="96">
        <f t="shared" si="0"/>
        <v>20629715.080000002</v>
      </c>
    </row>
    <row r="29" spans="1:8" s="160" customFormat="1" x14ac:dyDescent="0.2">
      <c r="A29" s="157">
        <v>5.5</v>
      </c>
      <c r="B29" s="165" t="s">
        <v>199</v>
      </c>
      <c r="C29" s="95">
        <v>0</v>
      </c>
      <c r="D29" s="95">
        <v>0</v>
      </c>
      <c r="E29" s="159">
        <f t="shared" si="1"/>
        <v>0</v>
      </c>
      <c r="F29" s="95">
        <v>0</v>
      </c>
      <c r="G29" s="95">
        <v>0</v>
      </c>
      <c r="H29" s="96">
        <f t="shared" si="0"/>
        <v>0</v>
      </c>
    </row>
    <row r="30" spans="1:8" s="160" customFormat="1" x14ac:dyDescent="0.2">
      <c r="A30" s="157">
        <v>5.6</v>
      </c>
      <c r="B30" s="165" t="s">
        <v>200</v>
      </c>
      <c r="C30" s="95">
        <v>0</v>
      </c>
      <c r="D30" s="95">
        <v>0</v>
      </c>
      <c r="E30" s="159">
        <f t="shared" si="1"/>
        <v>0</v>
      </c>
      <c r="F30" s="95">
        <v>0</v>
      </c>
      <c r="G30" s="95">
        <v>0</v>
      </c>
      <c r="H30" s="96">
        <f t="shared" si="0"/>
        <v>0</v>
      </c>
    </row>
    <row r="31" spans="1:8" s="160" customFormat="1" x14ac:dyDescent="0.2">
      <c r="A31" s="157">
        <v>5.7</v>
      </c>
      <c r="B31" s="165" t="s">
        <v>197</v>
      </c>
      <c r="C31" s="95">
        <v>49980522.440000027</v>
      </c>
      <c r="D31" s="95">
        <v>30232916.549999997</v>
      </c>
      <c r="E31" s="159">
        <f t="shared" si="1"/>
        <v>80213438.990000024</v>
      </c>
      <c r="F31" s="95">
        <v>47711020.959999993</v>
      </c>
      <c r="G31" s="95">
        <v>15196426.699999996</v>
      </c>
      <c r="H31" s="96">
        <f t="shared" si="0"/>
        <v>62907447.659999989</v>
      </c>
    </row>
    <row r="32" spans="1:8" s="160" customFormat="1" x14ac:dyDescent="0.2">
      <c r="A32" s="157">
        <v>6</v>
      </c>
      <c r="B32" s="162" t="s">
        <v>201</v>
      </c>
      <c r="C32" s="95">
        <v>44296038.689999998</v>
      </c>
      <c r="D32" s="95">
        <v>41567598</v>
      </c>
      <c r="E32" s="159">
        <f t="shared" si="1"/>
        <v>85863636.689999998</v>
      </c>
      <c r="F32" s="95">
        <v>32878311.800000001</v>
      </c>
      <c r="G32" s="95">
        <v>32513964.600000001</v>
      </c>
      <c r="H32" s="96">
        <f t="shared" si="0"/>
        <v>65392276.400000006</v>
      </c>
    </row>
    <row r="33" spans="1:8" s="160" customFormat="1" x14ac:dyDescent="0.2">
      <c r="A33" s="157">
        <v>6.1</v>
      </c>
      <c r="B33" s="167" t="s">
        <v>202</v>
      </c>
      <c r="C33" s="95">
        <v>44296038.689999998</v>
      </c>
      <c r="D33" s="95">
        <v>0</v>
      </c>
      <c r="E33" s="159">
        <f t="shared" si="1"/>
        <v>44296038.689999998</v>
      </c>
      <c r="F33" s="95">
        <v>32878311.800000001</v>
      </c>
      <c r="G33" s="95">
        <v>0</v>
      </c>
      <c r="H33" s="96">
        <f t="shared" si="0"/>
        <v>32878311.800000001</v>
      </c>
    </row>
    <row r="34" spans="1:8" s="160" customFormat="1" x14ac:dyDescent="0.2">
      <c r="A34" s="157">
        <v>6.2</v>
      </c>
      <c r="B34" s="167" t="s">
        <v>203</v>
      </c>
      <c r="C34" s="95">
        <v>0</v>
      </c>
      <c r="D34" s="95">
        <v>41567598</v>
      </c>
      <c r="E34" s="159">
        <f t="shared" si="1"/>
        <v>41567598</v>
      </c>
      <c r="F34" s="95">
        <v>0</v>
      </c>
      <c r="G34" s="95">
        <v>32513964.600000001</v>
      </c>
      <c r="H34" s="96">
        <f t="shared" si="0"/>
        <v>32513964.600000001</v>
      </c>
    </row>
    <row r="35" spans="1:8" s="160" customFormat="1" x14ac:dyDescent="0.2">
      <c r="A35" s="157">
        <v>6.3</v>
      </c>
      <c r="B35" s="167" t="s">
        <v>204</v>
      </c>
      <c r="C35" s="95">
        <v>0</v>
      </c>
      <c r="D35" s="95">
        <v>0</v>
      </c>
      <c r="E35" s="159">
        <f t="shared" si="1"/>
        <v>0</v>
      </c>
      <c r="F35" s="95">
        <v>0</v>
      </c>
      <c r="G35" s="95">
        <v>0</v>
      </c>
      <c r="H35" s="96">
        <f t="shared" si="0"/>
        <v>0</v>
      </c>
    </row>
    <row r="36" spans="1:8" s="160" customFormat="1" x14ac:dyDescent="0.2">
      <c r="A36" s="157">
        <v>6.4</v>
      </c>
      <c r="B36" s="167" t="s">
        <v>205</v>
      </c>
      <c r="C36" s="95">
        <v>0</v>
      </c>
      <c r="D36" s="95">
        <v>0</v>
      </c>
      <c r="E36" s="159">
        <f t="shared" si="1"/>
        <v>0</v>
      </c>
      <c r="F36" s="95">
        <v>0</v>
      </c>
      <c r="G36" s="95">
        <v>0</v>
      </c>
      <c r="H36" s="96">
        <f t="shared" si="0"/>
        <v>0</v>
      </c>
    </row>
    <row r="37" spans="1:8" s="160" customFormat="1" x14ac:dyDescent="0.2">
      <c r="A37" s="157">
        <v>6.5</v>
      </c>
      <c r="B37" s="167" t="s">
        <v>206</v>
      </c>
      <c r="C37" s="95">
        <v>0</v>
      </c>
      <c r="D37" s="95">
        <v>0</v>
      </c>
      <c r="E37" s="159">
        <f t="shared" si="1"/>
        <v>0</v>
      </c>
      <c r="F37" s="95">
        <v>0</v>
      </c>
      <c r="G37" s="95">
        <v>0</v>
      </c>
      <c r="H37" s="96">
        <f t="shared" si="0"/>
        <v>0</v>
      </c>
    </row>
    <row r="38" spans="1:8" s="160" customFormat="1" x14ac:dyDescent="0.2">
      <c r="A38" s="157">
        <v>6.6</v>
      </c>
      <c r="B38" s="167" t="s">
        <v>207</v>
      </c>
      <c r="C38" s="95">
        <v>0</v>
      </c>
      <c r="D38" s="95">
        <v>0</v>
      </c>
      <c r="E38" s="159">
        <f t="shared" si="1"/>
        <v>0</v>
      </c>
      <c r="F38" s="95">
        <v>0</v>
      </c>
      <c r="G38" s="95">
        <v>0</v>
      </c>
      <c r="H38" s="96">
        <f t="shared" si="0"/>
        <v>0</v>
      </c>
    </row>
    <row r="39" spans="1:8" s="160" customFormat="1" x14ac:dyDescent="0.2">
      <c r="A39" s="157">
        <v>6.7</v>
      </c>
      <c r="B39" s="167" t="s">
        <v>208</v>
      </c>
      <c r="C39" s="95">
        <v>0</v>
      </c>
      <c r="D39" s="95">
        <v>0</v>
      </c>
      <c r="E39" s="159">
        <f t="shared" si="1"/>
        <v>0</v>
      </c>
      <c r="F39" s="95">
        <v>0</v>
      </c>
      <c r="G39" s="95">
        <v>0</v>
      </c>
      <c r="H39" s="96">
        <f t="shared" si="0"/>
        <v>0</v>
      </c>
    </row>
    <row r="40" spans="1:8" s="160" customFormat="1" x14ac:dyDescent="0.2">
      <c r="A40" s="157">
        <v>7</v>
      </c>
      <c r="B40" s="162" t="s">
        <v>209</v>
      </c>
      <c r="C40" s="95">
        <v>0</v>
      </c>
      <c r="D40" s="95">
        <v>0</v>
      </c>
      <c r="E40" s="159">
        <f t="shared" si="1"/>
        <v>0</v>
      </c>
      <c r="F40" s="95">
        <v>0</v>
      </c>
      <c r="G40" s="95">
        <v>0</v>
      </c>
      <c r="H40" s="96">
        <f t="shared" si="0"/>
        <v>0</v>
      </c>
    </row>
    <row r="41" spans="1:8" s="160" customFormat="1" x14ac:dyDescent="0.2">
      <c r="A41" s="157">
        <v>7.1</v>
      </c>
      <c r="B41" s="168" t="s">
        <v>210</v>
      </c>
      <c r="C41" s="95">
        <v>871154.96</v>
      </c>
      <c r="D41" s="95">
        <v>8759006.801400004</v>
      </c>
      <c r="E41" s="159">
        <f t="shared" si="1"/>
        <v>9630161.761400003</v>
      </c>
      <c r="F41" s="95">
        <v>380745.33999999968</v>
      </c>
      <c r="G41" s="95">
        <v>46734.46</v>
      </c>
      <c r="H41" s="96">
        <f t="shared" si="0"/>
        <v>427479.7999999997</v>
      </c>
    </row>
    <row r="42" spans="1:8" s="160" customFormat="1" ht="25.5" x14ac:dyDescent="0.2">
      <c r="A42" s="157">
        <v>7.2</v>
      </c>
      <c r="B42" s="168" t="s">
        <v>211</v>
      </c>
      <c r="C42" s="95">
        <v>1545959.1699999995</v>
      </c>
      <c r="D42" s="95">
        <v>6068255.5669000037</v>
      </c>
      <c r="E42" s="159">
        <f t="shared" si="1"/>
        <v>7614214.7369000036</v>
      </c>
      <c r="F42" s="95">
        <v>1554017.2499999988</v>
      </c>
      <c r="G42" s="95">
        <v>7610900.9799999967</v>
      </c>
      <c r="H42" s="96">
        <f t="shared" si="0"/>
        <v>9164918.2299999949</v>
      </c>
    </row>
    <row r="43" spans="1:8" s="160" customFormat="1" ht="25.5" x14ac:dyDescent="0.2">
      <c r="A43" s="157">
        <v>7.3</v>
      </c>
      <c r="B43" s="168" t="s">
        <v>212</v>
      </c>
      <c r="C43" s="95">
        <v>5361076.2265999932</v>
      </c>
      <c r="D43" s="95">
        <v>14061063.805300001</v>
      </c>
      <c r="E43" s="159">
        <f t="shared" si="1"/>
        <v>19422140.031899996</v>
      </c>
      <c r="F43" s="95">
        <v>5799244.9900000039</v>
      </c>
      <c r="G43" s="95">
        <v>6817832.79</v>
      </c>
      <c r="H43" s="96">
        <f t="shared" si="0"/>
        <v>12617077.780000005</v>
      </c>
    </row>
    <row r="44" spans="1:8" s="160" customFormat="1" ht="25.5" x14ac:dyDescent="0.2">
      <c r="A44" s="157">
        <v>7.4</v>
      </c>
      <c r="B44" s="168" t="s">
        <v>213</v>
      </c>
      <c r="C44" s="95">
        <v>41860598.900000073</v>
      </c>
      <c r="D44" s="95">
        <v>69544076.434100032</v>
      </c>
      <c r="E44" s="159">
        <f t="shared" si="1"/>
        <v>111404675.3341001</v>
      </c>
      <c r="F44" s="95">
        <v>45781242.19000002</v>
      </c>
      <c r="G44" s="95">
        <v>54037737.210000016</v>
      </c>
      <c r="H44" s="96">
        <f t="shared" si="0"/>
        <v>99818979.400000036</v>
      </c>
    </row>
    <row r="45" spans="1:8" s="160" customFormat="1" x14ac:dyDescent="0.2">
      <c r="A45" s="157">
        <v>8</v>
      </c>
      <c r="B45" s="162" t="s">
        <v>214</v>
      </c>
      <c r="C45" s="95">
        <v>0</v>
      </c>
      <c r="D45" s="95">
        <v>0</v>
      </c>
      <c r="E45" s="159">
        <f t="shared" si="1"/>
        <v>0</v>
      </c>
      <c r="F45" s="95">
        <v>0</v>
      </c>
      <c r="G45" s="95">
        <v>0</v>
      </c>
      <c r="H45" s="96">
        <f t="shared" si="0"/>
        <v>0</v>
      </c>
    </row>
    <row r="46" spans="1:8" s="160" customFormat="1" x14ac:dyDescent="0.2">
      <c r="A46" s="157">
        <v>8.1</v>
      </c>
      <c r="B46" s="163" t="s">
        <v>215</v>
      </c>
      <c r="C46" s="95">
        <v>0</v>
      </c>
      <c r="D46" s="95">
        <v>0</v>
      </c>
      <c r="E46" s="159">
        <f t="shared" si="1"/>
        <v>0</v>
      </c>
      <c r="F46" s="95">
        <v>0</v>
      </c>
      <c r="G46" s="95">
        <v>0</v>
      </c>
      <c r="H46" s="96">
        <f t="shared" si="0"/>
        <v>0</v>
      </c>
    </row>
    <row r="47" spans="1:8" s="160" customFormat="1" x14ac:dyDescent="0.2">
      <c r="A47" s="157">
        <v>8.1999999999999993</v>
      </c>
      <c r="B47" s="163" t="s">
        <v>216</v>
      </c>
      <c r="C47" s="95">
        <v>0</v>
      </c>
      <c r="D47" s="95">
        <v>0</v>
      </c>
      <c r="E47" s="159">
        <f t="shared" si="1"/>
        <v>0</v>
      </c>
      <c r="F47" s="95">
        <v>0</v>
      </c>
      <c r="G47" s="95">
        <v>0</v>
      </c>
      <c r="H47" s="96">
        <f t="shared" si="0"/>
        <v>0</v>
      </c>
    </row>
    <row r="48" spans="1:8" s="160" customFormat="1" x14ac:dyDescent="0.2">
      <c r="A48" s="157">
        <v>8.3000000000000007</v>
      </c>
      <c r="B48" s="163" t="s">
        <v>217</v>
      </c>
      <c r="C48" s="95">
        <v>0</v>
      </c>
      <c r="D48" s="95">
        <v>0</v>
      </c>
      <c r="E48" s="159">
        <f t="shared" si="1"/>
        <v>0</v>
      </c>
      <c r="F48" s="95">
        <v>0</v>
      </c>
      <c r="G48" s="95">
        <v>0</v>
      </c>
      <c r="H48" s="96">
        <f t="shared" si="0"/>
        <v>0</v>
      </c>
    </row>
    <row r="49" spans="1:8" s="160" customFormat="1" x14ac:dyDescent="0.2">
      <c r="A49" s="157">
        <v>8.4</v>
      </c>
      <c r="B49" s="163" t="s">
        <v>218</v>
      </c>
      <c r="C49" s="95">
        <v>0</v>
      </c>
      <c r="D49" s="95">
        <v>0</v>
      </c>
      <c r="E49" s="159">
        <f t="shared" si="1"/>
        <v>0</v>
      </c>
      <c r="F49" s="95">
        <v>0</v>
      </c>
      <c r="G49" s="95">
        <v>0</v>
      </c>
      <c r="H49" s="96">
        <f t="shared" si="0"/>
        <v>0</v>
      </c>
    </row>
    <row r="50" spans="1:8" s="160" customFormat="1" x14ac:dyDescent="0.2">
      <c r="A50" s="157">
        <v>8.5</v>
      </c>
      <c r="B50" s="163" t="s">
        <v>219</v>
      </c>
      <c r="C50" s="95">
        <v>0</v>
      </c>
      <c r="D50" s="95">
        <v>0</v>
      </c>
      <c r="E50" s="159">
        <f t="shared" si="1"/>
        <v>0</v>
      </c>
      <c r="F50" s="95">
        <v>0</v>
      </c>
      <c r="G50" s="95">
        <v>0</v>
      </c>
      <c r="H50" s="96">
        <f t="shared" si="0"/>
        <v>0</v>
      </c>
    </row>
    <row r="51" spans="1:8" s="160" customFormat="1" x14ac:dyDescent="0.2">
      <c r="A51" s="157">
        <v>8.6</v>
      </c>
      <c r="B51" s="163" t="s">
        <v>220</v>
      </c>
      <c r="C51" s="95">
        <v>0</v>
      </c>
      <c r="D51" s="95">
        <v>0</v>
      </c>
      <c r="E51" s="159">
        <f t="shared" si="1"/>
        <v>0</v>
      </c>
      <c r="F51" s="95">
        <v>0</v>
      </c>
      <c r="G51" s="95">
        <v>0</v>
      </c>
      <c r="H51" s="96">
        <f t="shared" si="0"/>
        <v>0</v>
      </c>
    </row>
    <row r="52" spans="1:8" s="160" customFormat="1" x14ac:dyDescent="0.2">
      <c r="A52" s="157">
        <v>8.6999999999999993</v>
      </c>
      <c r="B52" s="163" t="s">
        <v>221</v>
      </c>
      <c r="C52" s="95">
        <v>0</v>
      </c>
      <c r="D52" s="95">
        <v>0</v>
      </c>
      <c r="E52" s="159">
        <f t="shared" si="1"/>
        <v>0</v>
      </c>
      <c r="F52" s="95">
        <v>0</v>
      </c>
      <c r="G52" s="95">
        <v>0</v>
      </c>
      <c r="H52" s="96">
        <f t="shared" si="0"/>
        <v>0</v>
      </c>
    </row>
    <row r="53" spans="1:8" s="160" customFormat="1" ht="15" thickBot="1" x14ac:dyDescent="0.25">
      <c r="A53" s="169">
        <v>9</v>
      </c>
      <c r="B53" s="170" t="s">
        <v>222</v>
      </c>
      <c r="C53" s="171">
        <v>0</v>
      </c>
      <c r="D53" s="171">
        <v>0</v>
      </c>
      <c r="E53" s="172">
        <f t="shared" si="1"/>
        <v>0</v>
      </c>
      <c r="F53" s="171">
        <v>0</v>
      </c>
      <c r="G53" s="171">
        <v>0</v>
      </c>
      <c r="H53" s="10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 x14ac:dyDescent="0.2"/>
  <cols>
    <col min="1" max="1" width="9.5703125" style="19" bestFit="1" customWidth="1"/>
    <col min="2" max="2" width="93.5703125" style="19" customWidth="1"/>
    <col min="3" max="3" width="13.28515625" style="19" bestFit="1" customWidth="1"/>
    <col min="4" max="4" width="12.7109375" style="19" customWidth="1"/>
    <col min="5" max="11" width="9.7109375" style="132" customWidth="1"/>
    <col min="12" max="16384" width="9.140625" style="132"/>
  </cols>
  <sheetData>
    <row r="1" spans="1:8" ht="15" x14ac:dyDescent="0.3">
      <c r="A1" s="20" t="s">
        <v>30</v>
      </c>
      <c r="B1" s="21" t="str">
        <f>'Info '!C2</f>
        <v>Terabank</v>
      </c>
      <c r="C1" s="21"/>
    </row>
    <row r="2" spans="1:8" ht="15" x14ac:dyDescent="0.3">
      <c r="A2" s="20" t="s">
        <v>31</v>
      </c>
      <c r="B2" s="22">
        <v>43465</v>
      </c>
      <c r="C2" s="23"/>
      <c r="D2" s="24"/>
      <c r="E2" s="173"/>
      <c r="F2" s="173"/>
      <c r="G2" s="173"/>
      <c r="H2" s="173"/>
    </row>
    <row r="3" spans="1:8" ht="15" x14ac:dyDescent="0.3">
      <c r="A3" s="20"/>
      <c r="B3" s="21"/>
      <c r="C3" s="23"/>
      <c r="D3" s="24"/>
      <c r="E3" s="173"/>
      <c r="F3" s="173"/>
      <c r="G3" s="173"/>
      <c r="H3" s="173"/>
    </row>
    <row r="4" spans="1:8" ht="15" customHeight="1" thickBot="1" x14ac:dyDescent="0.35">
      <c r="A4" s="174" t="s">
        <v>223</v>
      </c>
      <c r="B4" s="175" t="s">
        <v>224</v>
      </c>
      <c r="C4" s="174"/>
      <c r="D4" s="176" t="s">
        <v>67</v>
      </c>
    </row>
    <row r="5" spans="1:8" ht="15" customHeight="1" x14ac:dyDescent="0.2">
      <c r="A5" s="177" t="s">
        <v>34</v>
      </c>
      <c r="B5" s="178"/>
      <c r="C5" s="179">
        <v>43465</v>
      </c>
      <c r="D5" s="180">
        <v>43373</v>
      </c>
    </row>
    <row r="6" spans="1:8" ht="15" customHeight="1" x14ac:dyDescent="0.2">
      <c r="A6" s="181">
        <v>1</v>
      </c>
      <c r="B6" s="182" t="s">
        <v>225</v>
      </c>
      <c r="C6" s="183">
        <f>C7+C9+C10</f>
        <v>782971070.20077074</v>
      </c>
      <c r="D6" s="184">
        <f>D7+D9+D10</f>
        <v>759028716.32083261</v>
      </c>
    </row>
    <row r="7" spans="1:8" ht="15" customHeight="1" x14ac:dyDescent="0.2">
      <c r="A7" s="181">
        <v>1.1000000000000001</v>
      </c>
      <c r="B7" s="182" t="s">
        <v>226</v>
      </c>
      <c r="C7" s="185">
        <v>761389484.40313816</v>
      </c>
      <c r="D7" s="186">
        <v>731551773.96890759</v>
      </c>
    </row>
    <row r="8" spans="1:8" ht="14.25" x14ac:dyDescent="0.2">
      <c r="A8" s="181" t="s">
        <v>227</v>
      </c>
      <c r="B8" s="182" t="s">
        <v>228</v>
      </c>
      <c r="C8" s="187">
        <v>0</v>
      </c>
      <c r="D8" s="188">
        <v>0</v>
      </c>
    </row>
    <row r="9" spans="1:8" ht="15" customHeight="1" x14ac:dyDescent="0.2">
      <c r="A9" s="181">
        <v>1.2</v>
      </c>
      <c r="B9" s="189" t="s">
        <v>229</v>
      </c>
      <c r="C9" s="185">
        <v>20750233.837632503</v>
      </c>
      <c r="D9" s="186">
        <v>26726304.047925007</v>
      </c>
    </row>
    <row r="10" spans="1:8" ht="15" customHeight="1" x14ac:dyDescent="0.2">
      <c r="A10" s="181">
        <v>1.3</v>
      </c>
      <c r="B10" s="182" t="s">
        <v>28</v>
      </c>
      <c r="C10" s="187">
        <v>831351.96</v>
      </c>
      <c r="D10" s="188">
        <v>750638.30400000012</v>
      </c>
    </row>
    <row r="11" spans="1:8" ht="15" customHeight="1" x14ac:dyDescent="0.2">
      <c r="A11" s="181">
        <v>2</v>
      </c>
      <c r="B11" s="182" t="s">
        <v>230</v>
      </c>
      <c r="C11" s="185">
        <v>5743310.3000000874</v>
      </c>
      <c r="D11" s="186">
        <v>20210633.229999963</v>
      </c>
    </row>
    <row r="12" spans="1:8" ht="15" customHeight="1" x14ac:dyDescent="0.2">
      <c r="A12" s="181">
        <v>3</v>
      </c>
      <c r="B12" s="182" t="s">
        <v>231</v>
      </c>
      <c r="C12" s="187">
        <v>83668962.21874997</v>
      </c>
      <c r="D12" s="188">
        <v>70760188.668749988</v>
      </c>
    </row>
    <row r="13" spans="1:8" ht="15" customHeight="1" thickBot="1" x14ac:dyDescent="0.25">
      <c r="A13" s="190">
        <v>4</v>
      </c>
      <c r="B13" s="191" t="s">
        <v>232</v>
      </c>
      <c r="C13" s="192">
        <f>C6+C11+C12</f>
        <v>872383342.71952081</v>
      </c>
      <c r="D13" s="193">
        <f>D6+D11+D12</f>
        <v>849999538.21958256</v>
      </c>
    </row>
    <row r="14" spans="1:8" ht="15" customHeight="1" x14ac:dyDescent="0.2">
      <c r="A14" s="194"/>
      <c r="B14" s="195"/>
      <c r="C14" s="196"/>
      <c r="D14" s="196"/>
    </row>
    <row r="15" spans="1:8" x14ac:dyDescent="0.2">
      <c r="B15" s="197"/>
      <c r="C15" s="198"/>
    </row>
    <row r="16" spans="1:8" x14ac:dyDescent="0.2">
      <c r="B16" s="197"/>
      <c r="C16" s="198"/>
    </row>
    <row r="17" spans="2:3" x14ac:dyDescent="0.2">
      <c r="B17" s="197"/>
      <c r="C17" s="198"/>
    </row>
    <row r="18" spans="2:3" x14ac:dyDescent="0.2">
      <c r="B18" s="197"/>
      <c r="C18" s="198"/>
    </row>
    <row r="19" spans="2:3" x14ac:dyDescent="0.2">
      <c r="B19" s="197"/>
    </row>
    <row r="20" spans="2:3" x14ac:dyDescent="0.2">
      <c r="B20" s="197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2"/>
  <sheetViews>
    <sheetView zoomScaleNormal="100" workbookViewId="0">
      <pane xSplit="1" ySplit="4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30" sqref="B30"/>
    </sheetView>
  </sheetViews>
  <sheetFormatPr defaultRowHeight="15" x14ac:dyDescent="0.25"/>
  <cols>
    <col min="1" max="1" width="9.5703125" style="19" bestFit="1" customWidth="1"/>
    <col min="2" max="2" width="89.28515625" style="19" customWidth="1"/>
    <col min="3" max="3" width="9.140625" style="19"/>
  </cols>
  <sheetData>
    <row r="1" spans="1:3" x14ac:dyDescent="0.25">
      <c r="A1" s="19" t="s">
        <v>30</v>
      </c>
      <c r="B1" s="21" t="str">
        <f>'Info '!C2</f>
        <v>Terabank</v>
      </c>
    </row>
    <row r="2" spans="1:3" x14ac:dyDescent="0.25">
      <c r="A2" s="19" t="s">
        <v>31</v>
      </c>
      <c r="B2" s="22">
        <v>43465</v>
      </c>
    </row>
    <row r="4" spans="1:3" ht="16.5" customHeight="1" thickBot="1" x14ac:dyDescent="0.35">
      <c r="A4" s="199" t="s">
        <v>233</v>
      </c>
      <c r="B4" s="200" t="s">
        <v>234</v>
      </c>
      <c r="C4" s="201"/>
    </row>
    <row r="5" spans="1:3" ht="15.75" x14ac:dyDescent="0.3">
      <c r="A5" s="202"/>
      <c r="B5" s="539" t="s">
        <v>235</v>
      </c>
      <c r="C5" s="540"/>
    </row>
    <row r="6" spans="1:3" ht="15.75" x14ac:dyDescent="0.3">
      <c r="A6" s="203">
        <v>1</v>
      </c>
      <c r="B6" s="206" t="s">
        <v>236</v>
      </c>
      <c r="C6" s="205"/>
    </row>
    <row r="7" spans="1:3" ht="15.75" x14ac:dyDescent="0.3">
      <c r="A7" s="203">
        <v>2</v>
      </c>
      <c r="B7" s="206" t="s">
        <v>237</v>
      </c>
      <c r="C7" s="205"/>
    </row>
    <row r="8" spans="1:3" ht="15.75" x14ac:dyDescent="0.3">
      <c r="A8" s="203">
        <v>3</v>
      </c>
      <c r="B8" s="206" t="s">
        <v>238</v>
      </c>
      <c r="C8" s="205"/>
    </row>
    <row r="9" spans="1:3" ht="15.75" x14ac:dyDescent="0.3">
      <c r="A9" s="203">
        <v>4</v>
      </c>
      <c r="B9" s="206" t="s">
        <v>239</v>
      </c>
      <c r="C9" s="205"/>
    </row>
    <row r="10" spans="1:3" ht="15.75" x14ac:dyDescent="0.3">
      <c r="A10" s="203">
        <v>5</v>
      </c>
      <c r="B10" s="206" t="s">
        <v>240</v>
      </c>
      <c r="C10" s="205"/>
    </row>
    <row r="11" spans="1:3" ht="15.75" x14ac:dyDescent="0.3">
      <c r="A11" s="203">
        <v>6</v>
      </c>
      <c r="B11" s="206" t="s">
        <v>241</v>
      </c>
      <c r="C11" s="205"/>
    </row>
    <row r="12" spans="1:3" x14ac:dyDescent="0.25">
      <c r="A12" s="203"/>
      <c r="B12" s="541"/>
      <c r="C12" s="542"/>
    </row>
    <row r="13" spans="1:3" ht="15.75" x14ac:dyDescent="0.3">
      <c r="A13" s="203"/>
      <c r="B13" s="543" t="s">
        <v>242</v>
      </c>
      <c r="C13" s="544"/>
    </row>
    <row r="14" spans="1:3" ht="15.75" x14ac:dyDescent="0.3">
      <c r="A14" s="203">
        <v>1</v>
      </c>
      <c r="B14" s="206" t="s">
        <v>243</v>
      </c>
      <c r="C14" s="207"/>
    </row>
    <row r="15" spans="1:3" ht="15.75" x14ac:dyDescent="0.3">
      <c r="A15" s="203">
        <v>2</v>
      </c>
      <c r="B15" s="206" t="s">
        <v>244</v>
      </c>
      <c r="C15" s="207"/>
    </row>
    <row r="16" spans="1:3" ht="15.75" x14ac:dyDescent="0.3">
      <c r="A16" s="203">
        <v>3</v>
      </c>
      <c r="B16" s="206" t="s">
        <v>245</v>
      </c>
      <c r="C16" s="207"/>
    </row>
    <row r="17" spans="1:3" ht="15.75" x14ac:dyDescent="0.3">
      <c r="A17" s="203">
        <v>4</v>
      </c>
      <c r="B17" s="206" t="s">
        <v>246</v>
      </c>
      <c r="C17" s="207"/>
    </row>
    <row r="18" spans="1:3" ht="15.75" x14ac:dyDescent="0.3">
      <c r="A18" s="203">
        <v>5</v>
      </c>
      <c r="B18" s="206" t="s">
        <v>247</v>
      </c>
      <c r="C18" s="207"/>
    </row>
    <row r="19" spans="1:3" ht="15.75" customHeight="1" x14ac:dyDescent="0.3">
      <c r="A19" s="203"/>
      <c r="B19" s="206"/>
      <c r="C19" s="208"/>
    </row>
    <row r="20" spans="1:3" ht="30" customHeight="1" x14ac:dyDescent="0.25">
      <c r="A20" s="203"/>
      <c r="B20" s="545" t="s">
        <v>248</v>
      </c>
      <c r="C20" s="546"/>
    </row>
    <row r="21" spans="1:3" ht="15.75" x14ac:dyDescent="0.3">
      <c r="A21" s="203">
        <v>1</v>
      </c>
      <c r="B21" s="206" t="s">
        <v>4</v>
      </c>
      <c r="C21" s="209">
        <v>0.45</v>
      </c>
    </row>
    <row r="22" spans="1:3" ht="15.75" x14ac:dyDescent="0.3">
      <c r="A22" s="203">
        <v>2</v>
      </c>
      <c r="B22" s="206" t="s">
        <v>249</v>
      </c>
      <c r="C22" s="209">
        <v>0.2</v>
      </c>
    </row>
    <row r="23" spans="1:3" ht="15.75" x14ac:dyDescent="0.3">
      <c r="A23" s="203">
        <v>3</v>
      </c>
      <c r="B23" s="206" t="s">
        <v>250</v>
      </c>
      <c r="C23" s="209">
        <v>0.15</v>
      </c>
    </row>
    <row r="24" spans="1:3" ht="15.75" x14ac:dyDescent="0.3">
      <c r="A24" s="203">
        <v>4</v>
      </c>
      <c r="B24" s="206" t="s">
        <v>251</v>
      </c>
      <c r="C24" s="209">
        <v>0.15</v>
      </c>
    </row>
    <row r="25" spans="1:3" ht="15.75" x14ac:dyDescent="0.3">
      <c r="A25" s="203">
        <v>5</v>
      </c>
      <c r="B25" s="206" t="s">
        <v>252</v>
      </c>
      <c r="C25" s="209">
        <v>0.05</v>
      </c>
    </row>
    <row r="26" spans="1:3" ht="15.75" customHeight="1" x14ac:dyDescent="0.25">
      <c r="A26" s="203"/>
      <c r="B26" s="204"/>
      <c r="C26" s="205"/>
    </row>
    <row r="27" spans="1:3" ht="29.25" customHeight="1" x14ac:dyDescent="0.25">
      <c r="A27" s="203"/>
      <c r="B27" s="545" t="s">
        <v>253</v>
      </c>
      <c r="C27" s="546"/>
    </row>
    <row r="28" spans="1:3" ht="15.75" x14ac:dyDescent="0.3">
      <c r="A28" s="203">
        <v>1</v>
      </c>
      <c r="B28" s="206" t="s">
        <v>4</v>
      </c>
      <c r="C28" s="209">
        <v>0.45</v>
      </c>
    </row>
    <row r="29" spans="1:3" ht="15.75" x14ac:dyDescent="0.3">
      <c r="A29" s="210">
        <v>2</v>
      </c>
      <c r="B29" s="206" t="s">
        <v>249</v>
      </c>
      <c r="C29" s="211">
        <v>0.2</v>
      </c>
    </row>
    <row r="30" spans="1:3" ht="15.75" x14ac:dyDescent="0.3">
      <c r="A30" s="210">
        <v>3</v>
      </c>
      <c r="B30" s="206" t="s">
        <v>250</v>
      </c>
      <c r="C30" s="211">
        <v>0.15</v>
      </c>
    </row>
    <row r="31" spans="1:3" ht="15.75" x14ac:dyDescent="0.3">
      <c r="A31" s="210">
        <v>4</v>
      </c>
      <c r="B31" s="206" t="s">
        <v>251</v>
      </c>
      <c r="C31" s="211">
        <v>0.15</v>
      </c>
    </row>
    <row r="32" spans="1:3" ht="16.5" thickBot="1" x14ac:dyDescent="0.35">
      <c r="A32" s="212"/>
      <c r="B32" s="213"/>
      <c r="C32" s="214"/>
    </row>
  </sheetData>
  <mergeCells count="5">
    <mergeCell ref="B5:C5"/>
    <mergeCell ref="B12:C12"/>
    <mergeCell ref="B13:C13"/>
    <mergeCell ref="B20:C20"/>
    <mergeCell ref="B27:C27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5" x14ac:dyDescent="0.25"/>
  <cols>
    <col min="1" max="1" width="9.5703125" style="19" bestFit="1" customWidth="1"/>
    <col min="2" max="2" width="47.5703125" style="19" customWidth="1"/>
    <col min="3" max="3" width="28" style="19" customWidth="1"/>
    <col min="4" max="4" width="22.42578125" style="19" customWidth="1"/>
    <col min="5" max="5" width="18.85546875" style="19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0" t="s">
        <v>30</v>
      </c>
      <c r="B1" s="21" t="str">
        <f>'Info '!C2</f>
        <v>Terabank</v>
      </c>
    </row>
    <row r="2" spans="1:10" s="215" customFormat="1" ht="15.75" customHeight="1" x14ac:dyDescent="0.3">
      <c r="A2" s="215" t="s">
        <v>31</v>
      </c>
      <c r="B2" s="22">
        <v>43465</v>
      </c>
    </row>
    <row r="3" spans="1:10" s="215" customFormat="1" ht="15.75" customHeight="1" x14ac:dyDescent="0.3"/>
    <row r="4" spans="1:10" s="215" customFormat="1" ht="15.75" customHeight="1" thickBot="1" x14ac:dyDescent="0.35">
      <c r="A4" s="216" t="s">
        <v>254</v>
      </c>
      <c r="B4" s="217" t="s">
        <v>18</v>
      </c>
      <c r="C4" s="218"/>
      <c r="D4" s="218"/>
      <c r="E4" s="218"/>
    </row>
    <row r="5" spans="1:10" s="223" customFormat="1" ht="17.45" customHeight="1" x14ac:dyDescent="0.25">
      <c r="A5" s="219"/>
      <c r="B5" s="220"/>
      <c r="C5" s="221" t="s">
        <v>255</v>
      </c>
      <c r="D5" s="221" t="s">
        <v>256</v>
      </c>
      <c r="E5" s="222" t="s">
        <v>257</v>
      </c>
    </row>
    <row r="6" spans="1:10" s="225" customFormat="1" ht="14.45" customHeight="1" x14ac:dyDescent="0.25">
      <c r="A6" s="224"/>
      <c r="B6" s="547" t="s">
        <v>258</v>
      </c>
      <c r="C6" s="547" t="s">
        <v>259</v>
      </c>
      <c r="D6" s="549" t="s">
        <v>260</v>
      </c>
      <c r="E6" s="550"/>
      <c r="G6"/>
    </row>
    <row r="7" spans="1:10" s="225" customFormat="1" ht="99.6" customHeight="1" x14ac:dyDescent="0.25">
      <c r="A7" s="224"/>
      <c r="B7" s="548"/>
      <c r="C7" s="547"/>
      <c r="D7" s="226" t="s">
        <v>261</v>
      </c>
      <c r="E7" s="227" t="s">
        <v>262</v>
      </c>
      <c r="G7"/>
    </row>
    <row r="8" spans="1:10" x14ac:dyDescent="0.25">
      <c r="A8" s="224">
        <v>1</v>
      </c>
      <c r="B8" s="228" t="s">
        <v>74</v>
      </c>
      <c r="C8" s="229">
        <v>32080145.109999985</v>
      </c>
      <c r="D8" s="229">
        <v>0</v>
      </c>
      <c r="E8" s="230">
        <v>32080145.109999985</v>
      </c>
      <c r="J8" s="231"/>
    </row>
    <row r="9" spans="1:10" x14ac:dyDescent="0.25">
      <c r="A9" s="224">
        <v>2</v>
      </c>
      <c r="B9" s="228" t="s">
        <v>75</v>
      </c>
      <c r="C9" s="229">
        <v>128571038.21000001</v>
      </c>
      <c r="D9" s="229">
        <v>0</v>
      </c>
      <c r="E9" s="230">
        <v>128571038.21000001</v>
      </c>
      <c r="J9" s="231"/>
    </row>
    <row r="10" spans="1:10" x14ac:dyDescent="0.25">
      <c r="A10" s="224">
        <v>3</v>
      </c>
      <c r="B10" s="228" t="s">
        <v>76</v>
      </c>
      <c r="C10" s="229">
        <v>24742046.2795</v>
      </c>
      <c r="D10" s="229">
        <v>0</v>
      </c>
      <c r="E10" s="230">
        <v>24742046.2795</v>
      </c>
      <c r="J10" s="231"/>
    </row>
    <row r="11" spans="1:10" x14ac:dyDescent="0.25">
      <c r="A11" s="224">
        <v>4</v>
      </c>
      <c r="B11" s="228" t="s">
        <v>77</v>
      </c>
      <c r="C11" s="229">
        <v>0</v>
      </c>
      <c r="D11" s="229">
        <v>0</v>
      </c>
      <c r="E11" s="230">
        <v>0</v>
      </c>
      <c r="J11" s="231"/>
    </row>
    <row r="12" spans="1:10" x14ac:dyDescent="0.25">
      <c r="A12" s="224">
        <v>5</v>
      </c>
      <c r="B12" s="228" t="s">
        <v>78</v>
      </c>
      <c r="C12" s="229">
        <v>55491623.220000006</v>
      </c>
      <c r="D12" s="229">
        <v>0</v>
      </c>
      <c r="E12" s="230">
        <v>55491623.220000006</v>
      </c>
      <c r="J12" s="231"/>
    </row>
    <row r="13" spans="1:10" x14ac:dyDescent="0.25">
      <c r="A13" s="224">
        <v>6.1</v>
      </c>
      <c r="B13" s="232" t="s">
        <v>79</v>
      </c>
      <c r="C13" s="233">
        <v>696745953.76999891</v>
      </c>
      <c r="D13" s="229">
        <v>0</v>
      </c>
      <c r="E13" s="230">
        <v>696745953.76999891</v>
      </c>
      <c r="F13" s="234"/>
      <c r="G13" s="235"/>
      <c r="J13" s="231"/>
    </row>
    <row r="14" spans="1:10" x14ac:dyDescent="0.25">
      <c r="A14" s="224">
        <v>6.2</v>
      </c>
      <c r="B14" s="236" t="s">
        <v>80</v>
      </c>
      <c r="C14" s="233">
        <v>-37599018.489999756</v>
      </c>
      <c r="D14" s="229">
        <v>0</v>
      </c>
      <c r="E14" s="230">
        <v>-37599018.489999756</v>
      </c>
      <c r="G14" s="235"/>
      <c r="J14" s="231"/>
    </row>
    <row r="15" spans="1:10" x14ac:dyDescent="0.25">
      <c r="A15" s="224">
        <v>6</v>
      </c>
      <c r="B15" s="228" t="s">
        <v>81</v>
      </c>
      <c r="C15" s="229">
        <v>659146935.27999914</v>
      </c>
      <c r="D15" s="229">
        <v>0</v>
      </c>
      <c r="E15" s="230">
        <v>659146935.27999914</v>
      </c>
      <c r="G15" s="235"/>
      <c r="J15" s="231"/>
    </row>
    <row r="16" spans="1:10" x14ac:dyDescent="0.25">
      <c r="A16" s="224">
        <v>7</v>
      </c>
      <c r="B16" s="228" t="s">
        <v>82</v>
      </c>
      <c r="C16" s="229">
        <v>5409167.1100000245</v>
      </c>
      <c r="D16" s="229">
        <v>0</v>
      </c>
      <c r="E16" s="230">
        <v>5409167.1100000245</v>
      </c>
      <c r="G16" s="235"/>
      <c r="J16" s="231"/>
    </row>
    <row r="17" spans="1:11" x14ac:dyDescent="0.25">
      <c r="A17" s="224">
        <v>8</v>
      </c>
      <c r="B17" s="228" t="s">
        <v>83</v>
      </c>
      <c r="C17" s="229">
        <v>760653.70000000065</v>
      </c>
      <c r="D17" s="229">
        <v>0</v>
      </c>
      <c r="E17" s="230">
        <v>760653.70000000065</v>
      </c>
      <c r="F17" s="237"/>
      <c r="G17" s="235"/>
      <c r="J17" s="231"/>
      <c r="K17" s="238"/>
    </row>
    <row r="18" spans="1:11" x14ac:dyDescent="0.25">
      <c r="A18" s="224">
        <v>9</v>
      </c>
      <c r="B18" s="228" t="s">
        <v>84</v>
      </c>
      <c r="C18" s="229">
        <v>0</v>
      </c>
      <c r="D18" s="229">
        <v>0</v>
      </c>
      <c r="E18" s="230">
        <v>0</v>
      </c>
      <c r="G18" s="235"/>
      <c r="J18" s="231"/>
    </row>
    <row r="19" spans="1:11" x14ac:dyDescent="0.25">
      <c r="A19" s="224">
        <v>10</v>
      </c>
      <c r="B19" s="228" t="s">
        <v>85</v>
      </c>
      <c r="C19" s="229">
        <v>39735119.939999998</v>
      </c>
      <c r="D19" s="229">
        <v>23115177</v>
      </c>
      <c r="E19" s="230">
        <v>16619942.939999998</v>
      </c>
      <c r="G19" s="235"/>
      <c r="J19" s="231"/>
    </row>
    <row r="20" spans="1:11" x14ac:dyDescent="0.25">
      <c r="A20" s="224">
        <v>11</v>
      </c>
      <c r="B20" s="228" t="s">
        <v>86</v>
      </c>
      <c r="C20" s="229">
        <v>4282157.5549999997</v>
      </c>
      <c r="D20" s="229">
        <v>0</v>
      </c>
      <c r="E20" s="230">
        <v>4282157.5549999997</v>
      </c>
      <c r="G20" s="235"/>
      <c r="J20" s="231"/>
    </row>
    <row r="21" spans="1:11" ht="26.25" thickBot="1" x14ac:dyDescent="0.3">
      <c r="A21" s="239"/>
      <c r="B21" s="240" t="s">
        <v>263</v>
      </c>
      <c r="C21" s="241">
        <f>SUM(C8:C12, C15:C20)</f>
        <v>950218886.40449917</v>
      </c>
      <c r="D21" s="241">
        <f>SUM(D8:D12, D15:D20)</f>
        <v>23115177</v>
      </c>
      <c r="E21" s="242">
        <f>SUM(E8:E12, E15:E20)</f>
        <v>927103709.40449917</v>
      </c>
      <c r="G21" s="235"/>
    </row>
    <row r="22" spans="1:11" x14ac:dyDescent="0.25">
      <c r="A22"/>
      <c r="C22"/>
      <c r="D22"/>
      <c r="E22" s="238"/>
      <c r="G22" s="235"/>
    </row>
    <row r="23" spans="1:11" x14ac:dyDescent="0.25">
      <c r="A23"/>
      <c r="B23" s="243"/>
      <c r="C23" s="244"/>
      <c r="D23"/>
      <c r="E23" s="234"/>
      <c r="G23" s="235"/>
    </row>
    <row r="24" spans="1:11" x14ac:dyDescent="0.25">
      <c r="F24" s="19"/>
      <c r="G24" s="19"/>
      <c r="H24" s="19"/>
      <c r="I24" s="19"/>
    </row>
    <row r="25" spans="1:11" s="19" customFormat="1" x14ac:dyDescent="0.25">
      <c r="B25" s="245"/>
      <c r="E25" s="246"/>
      <c r="F25"/>
      <c r="G25"/>
    </row>
    <row r="26" spans="1:11" s="19" customFormat="1" x14ac:dyDescent="0.25">
      <c r="B26" s="247"/>
      <c r="D26" s="248"/>
      <c r="F26"/>
      <c r="G26"/>
    </row>
    <row r="27" spans="1:11" s="19" customFormat="1" x14ac:dyDescent="0.25">
      <c r="B27" s="245"/>
      <c r="D27" s="248"/>
      <c r="F27"/>
      <c r="G27"/>
    </row>
    <row r="28" spans="1:11" s="19" customFormat="1" x14ac:dyDescent="0.25">
      <c r="B28" s="245"/>
      <c r="F28"/>
      <c r="G28"/>
    </row>
    <row r="29" spans="1:11" s="19" customFormat="1" x14ac:dyDescent="0.25">
      <c r="B29" s="245"/>
      <c r="F29"/>
      <c r="G29"/>
    </row>
    <row r="30" spans="1:11" s="19" customFormat="1" x14ac:dyDescent="0.25">
      <c r="B30" s="245"/>
      <c r="F30"/>
      <c r="G30"/>
    </row>
    <row r="31" spans="1:11" s="19" customFormat="1" x14ac:dyDescent="0.25">
      <c r="B31" s="245"/>
      <c r="F31"/>
      <c r="G31"/>
    </row>
    <row r="32" spans="1:11" s="19" customFormat="1" x14ac:dyDescent="0.25">
      <c r="B32" s="247"/>
      <c r="F32"/>
      <c r="G32"/>
    </row>
    <row r="33" spans="2:7" s="19" customFormat="1" x14ac:dyDescent="0.25">
      <c r="B33" s="247"/>
      <c r="F33"/>
      <c r="G33"/>
    </row>
    <row r="34" spans="2:7" s="19" customFormat="1" x14ac:dyDescent="0.25">
      <c r="B34" s="247"/>
      <c r="F34"/>
      <c r="G34"/>
    </row>
    <row r="35" spans="2:7" s="19" customFormat="1" x14ac:dyDescent="0.25">
      <c r="B35" s="247"/>
      <c r="F35"/>
      <c r="G35"/>
    </row>
    <row r="36" spans="2:7" s="19" customFormat="1" x14ac:dyDescent="0.25">
      <c r="B36" s="247"/>
      <c r="F36"/>
      <c r="G36"/>
    </row>
    <row r="37" spans="2:7" s="19" customFormat="1" x14ac:dyDescent="0.25">
      <c r="B37" s="247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5" outlineLevelRow="1" x14ac:dyDescent="0.25"/>
  <cols>
    <col min="1" max="1" width="9.5703125" style="19" bestFit="1" customWidth="1"/>
    <col min="2" max="2" width="114.28515625" style="19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0" t="s">
        <v>30</v>
      </c>
      <c r="B1" s="21" t="str">
        <f>'Info '!C2</f>
        <v>Terabank</v>
      </c>
    </row>
    <row r="2" spans="1:6" s="215" customFormat="1" ht="15.75" customHeight="1" x14ac:dyDescent="0.3">
      <c r="A2" s="215" t="s">
        <v>31</v>
      </c>
      <c r="B2" s="22">
        <v>43465</v>
      </c>
      <c r="C2"/>
      <c r="D2"/>
      <c r="E2"/>
      <c r="F2"/>
    </row>
    <row r="3" spans="1:6" s="215" customFormat="1" ht="15.75" customHeight="1" x14ac:dyDescent="0.3">
      <c r="C3"/>
      <c r="D3"/>
      <c r="E3"/>
      <c r="F3"/>
    </row>
    <row r="4" spans="1:6" s="215" customFormat="1" ht="16.5" thickBot="1" x14ac:dyDescent="0.35">
      <c r="A4" s="249" t="s">
        <v>264</v>
      </c>
      <c r="B4" s="250" t="s">
        <v>265</v>
      </c>
      <c r="C4" s="251" t="s">
        <v>67</v>
      </c>
      <c r="D4"/>
      <c r="E4"/>
      <c r="F4"/>
    </row>
    <row r="5" spans="1:6" x14ac:dyDescent="0.25">
      <c r="A5" s="252">
        <v>1</v>
      </c>
      <c r="B5" s="253" t="s">
        <v>266</v>
      </c>
      <c r="C5" s="254">
        <f>'7. LI1'!E21</f>
        <v>927103709.40449917</v>
      </c>
    </row>
    <row r="6" spans="1:6" s="14" customFormat="1" x14ac:dyDescent="0.25">
      <c r="A6" s="255">
        <v>2.1</v>
      </c>
      <c r="B6" s="256" t="s">
        <v>267</v>
      </c>
      <c r="C6" s="586">
        <v>63128328.040000021</v>
      </c>
      <c r="D6" s="257"/>
    </row>
    <row r="7" spans="1:6" s="261" customFormat="1" outlineLevel="1" x14ac:dyDescent="0.25">
      <c r="A7" s="258">
        <v>2.2000000000000002</v>
      </c>
      <c r="B7" s="259" t="s">
        <v>268</v>
      </c>
      <c r="C7" s="587">
        <v>41567598</v>
      </c>
      <c r="D7" s="260"/>
    </row>
    <row r="8" spans="1:6" s="261" customFormat="1" ht="26.25" x14ac:dyDescent="0.25">
      <c r="A8" s="258">
        <v>3</v>
      </c>
      <c r="B8" s="262" t="s">
        <v>269</v>
      </c>
      <c r="C8" s="588">
        <f>SUM(C5:C7)</f>
        <v>1031799635.4444993</v>
      </c>
      <c r="D8" s="260"/>
    </row>
    <row r="9" spans="1:6" s="14" customFormat="1" x14ac:dyDescent="0.25">
      <c r="A9" s="255">
        <v>4</v>
      </c>
      <c r="B9" s="263" t="s">
        <v>270</v>
      </c>
      <c r="C9" s="589">
        <v>11994563.780000031</v>
      </c>
      <c r="D9" s="257"/>
    </row>
    <row r="10" spans="1:6" s="261" customFormat="1" outlineLevel="1" x14ac:dyDescent="0.25">
      <c r="A10" s="258">
        <v>5.0999999999999996</v>
      </c>
      <c r="B10" s="259" t="s">
        <v>271</v>
      </c>
      <c r="C10" s="591">
        <v>-29617079.338000026</v>
      </c>
    </row>
    <row r="11" spans="1:6" s="261" customFormat="1" outlineLevel="1" x14ac:dyDescent="0.25">
      <c r="A11" s="258">
        <v>5.2</v>
      </c>
      <c r="B11" s="259" t="s">
        <v>272</v>
      </c>
      <c r="C11" s="591">
        <v>-40736246.039999999</v>
      </c>
    </row>
    <row r="12" spans="1:6" s="261" customFormat="1" x14ac:dyDescent="0.25">
      <c r="A12" s="258">
        <v>6</v>
      </c>
      <c r="B12" s="264" t="s">
        <v>273</v>
      </c>
      <c r="C12" s="587">
        <v>0</v>
      </c>
    </row>
    <row r="13" spans="1:6" s="261" customFormat="1" ht="15.75" thickBot="1" x14ac:dyDescent="0.3">
      <c r="A13" s="265">
        <v>7</v>
      </c>
      <c r="B13" s="266" t="s">
        <v>274</v>
      </c>
      <c r="C13" s="590">
        <f>SUM(C8:C12)</f>
        <v>973440873.8464992</v>
      </c>
      <c r="D13" s="260"/>
    </row>
    <row r="14" spans="1:6" x14ac:dyDescent="0.25">
      <c r="C14" s="267"/>
      <c r="D14" s="234"/>
      <c r="E14" s="234"/>
    </row>
    <row r="15" spans="1:6" x14ac:dyDescent="0.25">
      <c r="D15" s="238"/>
    </row>
    <row r="16" spans="1:6" x14ac:dyDescent="0.25">
      <c r="C16" s="234"/>
      <c r="D16" s="238"/>
    </row>
    <row r="17" spans="2:9" s="19" customFormat="1" x14ac:dyDescent="0.25">
      <c r="B17" s="268"/>
      <c r="C17"/>
      <c r="D17"/>
      <c r="E17"/>
      <c r="F17"/>
      <c r="G17"/>
      <c r="H17"/>
      <c r="I17"/>
    </row>
    <row r="18" spans="2:9" s="19" customFormat="1" x14ac:dyDescent="0.25">
      <c r="B18" s="268"/>
      <c r="C18"/>
      <c r="D18"/>
      <c r="E18"/>
      <c r="F18"/>
      <c r="G18"/>
      <c r="H18"/>
      <c r="I18"/>
    </row>
    <row r="19" spans="2:9" s="19" customFormat="1" x14ac:dyDescent="0.25">
      <c r="B19" s="247"/>
      <c r="C19" s="238"/>
      <c r="D19" s="234"/>
      <c r="E19"/>
      <c r="F19"/>
      <c r="G19"/>
      <c r="H19"/>
      <c r="I19"/>
    </row>
    <row r="20" spans="2:9" s="19" customFormat="1" x14ac:dyDescent="0.25">
      <c r="B20" s="245"/>
      <c r="C20"/>
      <c r="D20"/>
      <c r="E20"/>
      <c r="F20"/>
      <c r="G20"/>
      <c r="H20"/>
      <c r="I20"/>
    </row>
    <row r="21" spans="2:9" s="19" customFormat="1" x14ac:dyDescent="0.25">
      <c r="B21" s="247"/>
      <c r="C21" s="235"/>
      <c r="D21"/>
      <c r="E21"/>
      <c r="F21"/>
      <c r="G21"/>
      <c r="H21"/>
      <c r="I21"/>
    </row>
    <row r="22" spans="2:9" s="19" customFormat="1" x14ac:dyDescent="0.25">
      <c r="B22" s="245"/>
      <c r="C22" s="235"/>
      <c r="D22"/>
      <c r="E22"/>
      <c r="F22"/>
      <c r="G22"/>
      <c r="H22"/>
      <c r="I22"/>
    </row>
    <row r="23" spans="2:9" s="19" customFormat="1" x14ac:dyDescent="0.25">
      <c r="B23" s="245"/>
      <c r="C23"/>
      <c r="D23"/>
      <c r="E23"/>
      <c r="F23"/>
      <c r="G23"/>
      <c r="H23"/>
      <c r="I23"/>
    </row>
    <row r="24" spans="2:9" s="19" customFormat="1" x14ac:dyDescent="0.25">
      <c r="B24" s="245"/>
      <c r="C24"/>
      <c r="D24"/>
      <c r="E24"/>
      <c r="F24"/>
      <c r="G24"/>
      <c r="H24"/>
      <c r="I24"/>
    </row>
    <row r="25" spans="2:9" s="19" customFormat="1" x14ac:dyDescent="0.25">
      <c r="B25" s="245"/>
      <c r="C25"/>
      <c r="D25"/>
      <c r="E25"/>
      <c r="F25"/>
      <c r="G25"/>
      <c r="H25"/>
      <c r="I25"/>
    </row>
    <row r="26" spans="2:9" s="19" customFormat="1" x14ac:dyDescent="0.25">
      <c r="B26" s="245"/>
      <c r="C26"/>
      <c r="D26"/>
      <c r="E26"/>
      <c r="F26"/>
      <c r="G26"/>
      <c r="H26"/>
      <c r="I26"/>
    </row>
    <row r="27" spans="2:9" s="19" customFormat="1" x14ac:dyDescent="0.25">
      <c r="B27" s="247"/>
      <c r="C27"/>
      <c r="D27"/>
      <c r="E27"/>
      <c r="F27"/>
      <c r="G27"/>
      <c r="H27"/>
      <c r="I27"/>
    </row>
    <row r="28" spans="2:9" s="19" customFormat="1" x14ac:dyDescent="0.25">
      <c r="B28" s="247"/>
      <c r="C28"/>
      <c r="D28"/>
      <c r="E28"/>
      <c r="F28"/>
      <c r="G28"/>
      <c r="H28"/>
      <c r="I28"/>
    </row>
    <row r="29" spans="2:9" s="19" customFormat="1" x14ac:dyDescent="0.25">
      <c r="B29" s="247"/>
      <c r="C29"/>
      <c r="D29"/>
      <c r="E29"/>
      <c r="F29"/>
      <c r="G29"/>
      <c r="H29"/>
      <c r="I29"/>
    </row>
    <row r="30" spans="2:9" s="19" customFormat="1" x14ac:dyDescent="0.25">
      <c r="B30" s="247"/>
      <c r="C30"/>
      <c r="D30"/>
      <c r="E30"/>
      <c r="F30"/>
      <c r="G30"/>
      <c r="H30"/>
      <c r="I30"/>
    </row>
    <row r="31" spans="2:9" s="19" customFormat="1" x14ac:dyDescent="0.25">
      <c r="B31" s="247"/>
      <c r="C31"/>
      <c r="D31"/>
      <c r="E31"/>
      <c r="F31"/>
      <c r="G31"/>
      <c r="H31"/>
      <c r="I31"/>
    </row>
    <row r="32" spans="2:9" s="19" customFormat="1" x14ac:dyDescent="0.25">
      <c r="B32" s="247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ewjqt2X2KbONrzDVkXAkx1TCLXGN0h2B2pxZhIJqBUQ=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koYyJZfoQowlsH9vuK/su4x5C1qL7cM7urEAj+ybf+o=</DigestValue>
    </Reference>
  </SignedInfo>
  <SignatureValue>QeMLhLkUPjdu1sx4nLmuEMiAmc1g+1tHHhA/D+Vyp3A0ZGHNR/t8EvvBlqtmaQb1WGOnfW/N0Z80
Vfu2oZUvza7w+JKz7cNGz81wUfL5e4UzCtZeCvYoc/tljT0QBCcF3ft83ogfs6zmn6m+i7Sw47qN
4uHzc5sKXwfSo++TdfTTk4U2R4AeysRKVVom07tHwdJDtfZxu21PCLeDvVjMRyK26FrrdkQ/O7/a
V6cWc4jUXp+VQ/gWkeLsprYWy+PUZYxiEcK6Ur0+fkdvwvSSAb53NwxvrDZSMrp2v3J5QyU+jHRp
fJXl2U/HsoyJ7GtSVD2KqXRkiFXS3wuqmd3Ayw==</SignatureValue>
  <KeyInfo>
    <X509Data>
      <X509Certificate>MIIGNzCCBR+gAwIBAgIKFOrxTAACAAAdDTANBgkqhkiG9w0BAQsFADBKMRIwEAYKCZImiZPyLGQBGRYCZ2UxEzARBgoJkiaJk/IsZAEZFgNuYmcxHzAdBgNVBAMTFk5CRyBDbGFzcyAyIElOVCBTdWIgQ0EwHhcNMTcwMjIwMDkwOTE4WhcNMTkwMjIwMDkwOTE4WjA1MRUwEwYDVQQKEwxKU0MgVGVyYWJhbmsxHDAaBgNVBAMTE0JLUyAtIFNvcGhpZSBKdWdlbGkwggEiMA0GCSqGSIb3DQEBAQUAA4IBDwAwggEKAoIBAQDrruSc+xlnlZgsoy5/eWuF5qtikjhkYMlDazt+E8Ky3S+1bjUdvQYDMHSvp66ioaAXPjoNAllesaOPdelaiIeN0w8hixYELkOEn7KuYphxdoO3zSpRbHQOgk8jdGBWKuqzqcfkNYCkE1N14hjE0b7Yl6moAPThSXRwMQYMrJMvOqRfUY7HUGOWJED5W8/xVy65uQ7EnhD9bYufx9CG/cmd+vqfVDRPtsdr0LMpa9xXcVBRjtDyChTvCqASOMRVwFoWaxDoWmWr6o9vthHjKENbBAEy8saePBvRKyIbyF8vT8x3tquUA2mr/DDgAHuwUu5XQqvDieKyKbNzfMSPXD89AgMBAAGjggMyMIIDLjA8BgkrBgEEAYI3FQcELzAtBiUrBgEEAYI3FQjmsmCDjfVEhoGZCYO4oUqDvoRxBIPEkTOEg4hdAgFkAgEdMB0GA1UdJQQWMBQGCCsGAQUFBwMCBggrBgEFBQcDBDALBgNVHQ8EBAMCB4AwJwYJKwYBBAGCNxUKBBowGDAKBggrBgEFBQcDAjAKBggrBgEFBQcDBDAdBgNVHQ4EFgQUIAMauxzp9iaJHOv5jwm9Ta7Q6G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4IKL6f7CEXxMDdsRDDRtKbfmEtYtjAVpVowTr/OoUKuLFE+DHVUxTcu3Z+7u/Ln1epifas0l/674oPjwHvSnqb/eJw7LM1Thh6pnCZRmTOVR69K6PFDAlhCYl9N5WoJQw5hHpqVCihG8EHE3isoh1PUWy2mqEkSXtOcars3iF2BWKRfPPtLUiZoYnuXnN8cfdaqYORlx//MkKXq0jjT1e22i0cgotGBcgHeJdohmdb1JTL/VfSkJU7xeYKKYlG13ZkY2cGFtNhulnsugOJhQ0yuxBUlpEUPJ1QVaGvH5n6ruZJkkIF/ESIYg9dQWtLmIOoPfHrN9pnZtO8fTcfD0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Bk3NoRK5r2l5cRxekEZK5UfhZlTTM/8c2Sm0Ty7d+sc=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P9ZSxRT88/kf5Rb4wT6IMNWAPAhvYYXBSiNviRspHis=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p98lO0KQQIdmFeGseTA9ySsspIFLCNlVHISZLnXiXEw=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9BEDvEtLT0sYKxzC33m1GXOVCEz7eNWpAlAQTHxciJc=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9Kz0H/IMOVtT5jWLlQ3TeSLlxsquTfsW+jpBv9dKwmU=</DigestValue>
      </Reference>
      <Reference URI="/xl/styles.xml?ContentType=application/vnd.openxmlformats-officedocument.spreadsheetml.styles+xml">
        <DigestMethod Algorithm="http://www.w3.org/2001/04/xmlenc#sha256"/>
        <DigestValue>XK3ulGDXC0FwT9U6UWX1YBJTxmsX0r/4GQz8poxEGEs=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7Mz0HmJ134sWepDO0z1PvY3brnfU4aFEytmOYEC0fwY=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TE3Nkpo7vENhH0mIacqiPwmXZ8oYlbM1m+97LZvV0IA=</DigestValue>
      </Reference>
      <Reference URI="/xl/worksheets/sheet10.xml?ContentType=application/vnd.openxmlformats-officedocument.spreadsheetml.worksheet+xml">
        <DigestMethod Algorithm="http://www.w3.org/2001/04/xmlenc#sha256"/>
        <DigestValue>UbKwkxedCDHUXsCmywvQmcVPTrJ94fHbwHXBaxbJM48=</DigestValue>
      </Reference>
      <Reference URI="/xl/worksheets/sheet11.xml?ContentType=application/vnd.openxmlformats-officedocument.spreadsheetml.worksheet+xml">
        <DigestMethod Algorithm="http://www.w3.org/2001/04/xmlenc#sha256"/>
        <DigestValue>yGZXQ9D46xzQPOBUHbEhpQ5M/E8Y447aSzT+uHdx6l8=</DigestValue>
      </Reference>
      <Reference URI="/xl/worksheets/sheet12.xml?ContentType=application/vnd.openxmlformats-officedocument.spreadsheetml.worksheet+xml">
        <DigestMethod Algorithm="http://www.w3.org/2001/04/xmlenc#sha256"/>
        <DigestValue>fDhb6MvTf40RWMvP3nqnIRVoS6nigEuJl9G0SPIlaWo=</DigestValue>
      </Reference>
      <Reference URI="/xl/worksheets/sheet13.xml?ContentType=application/vnd.openxmlformats-officedocument.spreadsheetml.worksheet+xml">
        <DigestMethod Algorithm="http://www.w3.org/2001/04/xmlenc#sha256"/>
        <DigestValue>MH70qs4ftF+SzMhlKHSs+Jmr5BP7rSbpFKi1/hA/5sM=</DigestValue>
      </Reference>
      <Reference URI="/xl/worksheets/sheet14.xml?ContentType=application/vnd.openxmlformats-officedocument.spreadsheetml.worksheet+xml">
        <DigestMethod Algorithm="http://www.w3.org/2001/04/xmlenc#sha256"/>
        <DigestValue>Ub6kdY28Oe9eXMgRhGkq7bVKwRoP5A+I/VDNRMqe56I=</DigestValue>
      </Reference>
      <Reference URI="/xl/worksheets/sheet15.xml?ContentType=application/vnd.openxmlformats-officedocument.spreadsheetml.worksheet+xml">
        <DigestMethod Algorithm="http://www.w3.org/2001/04/xmlenc#sha256"/>
        <DigestValue>50Gi3TOji81k0fYJL6Gxz8oYrNFQftbZp+V0euiUHac=</DigestValue>
      </Reference>
      <Reference URI="/xl/worksheets/sheet16.xml?ContentType=application/vnd.openxmlformats-officedocument.spreadsheetml.worksheet+xml">
        <DigestMethod Algorithm="http://www.w3.org/2001/04/xmlenc#sha256"/>
        <DigestValue>Z4TMiw7S1tNI0mQM56yrdHIuarDY6vIMIXvxHxpcBw8=</DigestValue>
      </Reference>
      <Reference URI="/xl/worksheets/sheet17.xml?ContentType=application/vnd.openxmlformats-officedocument.spreadsheetml.worksheet+xml">
        <DigestMethod Algorithm="http://www.w3.org/2001/04/xmlenc#sha256"/>
        <DigestValue>QJ2qc5/GVCN9Ulu8pB8Ka10r1meDtx3RiwNj5+L54Is=</DigestValue>
      </Reference>
      <Reference URI="/xl/worksheets/sheet18.xml?ContentType=application/vnd.openxmlformats-officedocument.spreadsheetml.worksheet+xml">
        <DigestMethod Algorithm="http://www.w3.org/2001/04/xmlenc#sha256"/>
        <DigestValue>j5gldeT1IlY+g1SmnPztZ2F1IKodd/V0CclENta6szs=</DigestValue>
      </Reference>
      <Reference URI="/xl/worksheets/sheet2.xml?ContentType=application/vnd.openxmlformats-officedocument.spreadsheetml.worksheet+xml">
        <DigestMethod Algorithm="http://www.w3.org/2001/04/xmlenc#sha256"/>
        <DigestValue>+l3LdESjUmCYulokMk9sqpO5cciYrtYLcJuRJavWdFU=</DigestValue>
      </Reference>
      <Reference URI="/xl/worksheets/sheet3.xml?ContentType=application/vnd.openxmlformats-officedocument.spreadsheetml.worksheet+xml">
        <DigestMethod Algorithm="http://www.w3.org/2001/04/xmlenc#sha256"/>
        <DigestValue>30uwPANWhy95dMC9FGcVM0ROOXSs9d+oLYgxX0yX554=</DigestValue>
      </Reference>
      <Reference URI="/xl/worksheets/sheet4.xml?ContentType=application/vnd.openxmlformats-officedocument.spreadsheetml.worksheet+xml">
        <DigestMethod Algorithm="http://www.w3.org/2001/04/xmlenc#sha256"/>
        <DigestValue>CvVX5jJdMKBGqj3jOMmqzuDQ5K7tUl4TmRElb/Ka1iI=</DigestValue>
      </Reference>
      <Reference URI="/xl/worksheets/sheet5.xml?ContentType=application/vnd.openxmlformats-officedocument.spreadsheetml.worksheet+xml">
        <DigestMethod Algorithm="http://www.w3.org/2001/04/xmlenc#sha256"/>
        <DigestValue>pHO2GpqOj6WqWPPllrex6bODSZPvtVQrXWKyFkKeMzA=</DigestValue>
      </Reference>
      <Reference URI="/xl/worksheets/sheet6.xml?ContentType=application/vnd.openxmlformats-officedocument.spreadsheetml.worksheet+xml">
        <DigestMethod Algorithm="http://www.w3.org/2001/04/xmlenc#sha256"/>
        <DigestValue>nbXRwMwYqqMAExYm8eqMRMt0UuHuGx4vpeW+tPnSB+I=</DigestValue>
      </Reference>
      <Reference URI="/xl/worksheets/sheet7.xml?ContentType=application/vnd.openxmlformats-officedocument.spreadsheetml.worksheet+xml">
        <DigestMethod Algorithm="http://www.w3.org/2001/04/xmlenc#sha256"/>
        <DigestValue>plOcMLBffT/jylV/2AqiuX+jjZiA1ydjOivQX5Izhnw=</DigestValue>
      </Reference>
      <Reference URI="/xl/worksheets/sheet8.xml?ContentType=application/vnd.openxmlformats-officedocument.spreadsheetml.worksheet+xml">
        <DigestMethod Algorithm="http://www.w3.org/2001/04/xmlenc#sha256"/>
        <DigestValue>5iEq+rr0zspaaGw8RlyYkD+2++VlFwwR3tTz1cVzYkk=</DigestValue>
      </Reference>
      <Reference URI="/xl/worksheets/sheet9.xml?ContentType=application/vnd.openxmlformats-officedocument.spreadsheetml.worksheet+xml">
        <DigestMethod Algorithm="http://www.w3.org/2001/04/xmlenc#sha256"/>
        <DigestValue>fpAK0JBszDkFHhtM5XWo/AF0ZGwXlsBGwbsHtCwB06U=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2019-01-31T06:12:59Z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2019-01-31T06:12:59Z</xd:SigningTime>
          <xd:SigningCertificate>
            <xd:Cert>
              <xd:CertDigest>
                <DigestMethod Algorithm="http://www.w3.org/2001/04/xmlenc#sha256"/>
                <DigestValue>2nwRnRWjHYr3TrJ15fkEDsOzhfJpc4o3rqGGSyuaH3s=</DigestValue>
              </xd:CertDigest>
              <xd:IssuerSerial>
                <X509IssuerName>CN=NBG Class 2 INT Sub CA, DC=nbg, DC=ge</X509IssuerName>
                <X509SerialNumber>98781255042910899936525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mmo3/mTU7Z7BI+GyRoYAa+aAhKsa1+4P9e3TkaN/TsY=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c99fvktReZsaxhfJJKrA3Mg1yNCxukFVMiXl9gd+Cbw=</DigestValue>
    </Reference>
  </SignedInfo>
  <SignatureValue>mynalPaNdts9dy8/iCC+QPwX1DlbhZoC6hcQ2+OyWWvztrMyWEg0eyplDSzyU5BuCPbKd3pa4hf5
6MigKhCfxqjrHjjndHEO7m5LrUwhxV6Ar3axor2IqDZnb1z+zPOHUh/kcXOgwx+uqjzymkzJwRrn
ZQ1w3UBu6EYcN8nBDoY1+SM56zvelzVftcNJDtAyhZLkQn6thaoeuqtMngmjYcn9bTR5dZyAfK6v
5Nqf4tMNcj2efktAAity1h35qEpk8+ps28VQ/tmit+S5vReAWJE4hLKTK0lvYvnAgaZO3G6/AUA4
BA8DcoTFWWVLoGjyszr5COCnwp46WUdhIau/0A==</SignatureValue>
  <KeyInfo>
    <X509Data>
      <X509Certificate>MIIGOjCCBSKgAwIBAgIKeiEa6gACAADZFzANBgkqhkiG9w0BAQsFADBKMRIwEAYKCZImiZPyLGQBGRYCZ2UxEzARBgoJkiaJk/IsZAEZFgNuYmcxHzAdBgNVBAMTFk5CRyBDbGFzcyAyIElOVCBTdWIgQ0EwHhcNMTgxMTAxMDgyNTU1WhcNMjAxMDMxMDgyNTU1WjA4MRUwEwYDVQQKEwxKU0MgVGVyYWJhbmsxHzAdBgNVBAMTFkJLUyAtIE5hdGlhIEJlbmFzaHZpbGkwggEiMA0GCSqGSIb3DQEBAQUAA4IBDwAwggEKAoIBAQDixF5Z+Wyx3zYps6oZXXFu6e/b75YnKibLktXlBIFOahMNNfX+tHAaVyc0+JKP42mjmEt+hcR+Tn1xy5wO+1QF/IS36tJVT4Jhbx+OM0QZlW/U58eTborgo2/sV2q9OUuf9oBzdTvPlXvV+cuvAy9ZZAynvtRlZocyiESTwXxy6/8HzwF3x/5o9nwsl8bqyhbt7PFIu+zLdMy+OJIL4CM9+TiQSqOhFj/4lQ/suqRixifjduGLSuLhRAL94ApsXZz59MR7RRXY4fEZi63hjPeBo3Cr+Jeew78KYqDMXs7eVDTN7nm+gL+P1dwJ2cV4v1rIuoK2wY4YEpwMTChdteg/AgMBAAGjggMyMIIDLjA8BgkrBgEEAYI3FQcELzAtBiUrBgEEAYI3FQjmsmCDjfVEhoGZCYO4oUqDvoRxBIPEkTOEg4hdAgFkAgEjMB0GA1UdJQQWMBQGCCsGAQUFBwMCBggrBgEFBQcDBDALBgNVHQ8EBAMCB4AwJwYJKwYBBAGCNxUKBBowGDAKBggrBgEFBQcDAjAKBggrBgEFBQcDBDAdBgNVHQ4EFgQUNu9ni8m2sKwj6T0hvB07L7owNd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Mf9yJIdfn6Shy6NqDfIvJC/4saMe0Qo4OZsf8kyMrPtLz4kDQXq67Bld/R37Tqy3DjQLOF3uIFimoxgdbvnfxTAjGVcChWEXUMHMS5xUu0egzsRM1YRYFj+bh2n5X455kaYYTKkCOkgcChwtbthHYQTQhR9gRpUXEanJnwfztdY03d1F6KQwhmDtuwRx1xQ2af0rmtbHEfvujcYh9pWQVR/2wsWmJPF3yvMPpHquwH2gxddvODmLw9hKBr3YWkqAphc8t/ck2pfquIb9qmIvxjHx1P5Zcfbm1aCQ3wGpZiYkLFaSJEAfJoCCCo21K0RxT243WDoFP69laozp5eP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Bk3NoRK5r2l5cRxekEZK5UfhZlTTM/8c2Sm0Ty7d+sc=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P9ZSxRT88/kf5Rb4wT6IMNWAPAhvYYXBSiNviRspHis=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p98lO0KQQIdmFeGseTA9ySsspIFLCNlVHISZLnXiXEw=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9BEDvEtLT0sYKxzC33m1GXOVCEz7eNWpAlAQTHxciJc=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9Kz0H/IMOVtT5jWLlQ3TeSLlxsquTfsW+jpBv9dKwmU=</DigestValue>
      </Reference>
      <Reference URI="/xl/styles.xml?ContentType=application/vnd.openxmlformats-officedocument.spreadsheetml.styles+xml">
        <DigestMethod Algorithm="http://www.w3.org/2001/04/xmlenc#sha256"/>
        <DigestValue>XK3ulGDXC0FwT9U6UWX1YBJTxmsX0r/4GQz8poxEGEs=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7Mz0HmJ134sWepDO0z1PvY3brnfU4aFEytmOYEC0fwY=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TE3Nkpo7vENhH0mIacqiPwmXZ8oYlbM1m+97LZvV0IA=</DigestValue>
      </Reference>
      <Reference URI="/xl/worksheets/sheet10.xml?ContentType=application/vnd.openxmlformats-officedocument.spreadsheetml.worksheet+xml">
        <DigestMethod Algorithm="http://www.w3.org/2001/04/xmlenc#sha256"/>
        <DigestValue>UbKwkxedCDHUXsCmywvQmcVPTrJ94fHbwHXBaxbJM48=</DigestValue>
      </Reference>
      <Reference URI="/xl/worksheets/sheet11.xml?ContentType=application/vnd.openxmlformats-officedocument.spreadsheetml.worksheet+xml">
        <DigestMethod Algorithm="http://www.w3.org/2001/04/xmlenc#sha256"/>
        <DigestValue>yGZXQ9D46xzQPOBUHbEhpQ5M/E8Y447aSzT+uHdx6l8=</DigestValue>
      </Reference>
      <Reference URI="/xl/worksheets/sheet12.xml?ContentType=application/vnd.openxmlformats-officedocument.spreadsheetml.worksheet+xml">
        <DigestMethod Algorithm="http://www.w3.org/2001/04/xmlenc#sha256"/>
        <DigestValue>fDhb6MvTf40RWMvP3nqnIRVoS6nigEuJl9G0SPIlaWo=</DigestValue>
      </Reference>
      <Reference URI="/xl/worksheets/sheet13.xml?ContentType=application/vnd.openxmlformats-officedocument.spreadsheetml.worksheet+xml">
        <DigestMethod Algorithm="http://www.w3.org/2001/04/xmlenc#sha256"/>
        <DigestValue>MH70qs4ftF+SzMhlKHSs+Jmr5BP7rSbpFKi1/hA/5sM=</DigestValue>
      </Reference>
      <Reference URI="/xl/worksheets/sheet14.xml?ContentType=application/vnd.openxmlformats-officedocument.spreadsheetml.worksheet+xml">
        <DigestMethod Algorithm="http://www.w3.org/2001/04/xmlenc#sha256"/>
        <DigestValue>Ub6kdY28Oe9eXMgRhGkq7bVKwRoP5A+I/VDNRMqe56I=</DigestValue>
      </Reference>
      <Reference URI="/xl/worksheets/sheet15.xml?ContentType=application/vnd.openxmlformats-officedocument.spreadsheetml.worksheet+xml">
        <DigestMethod Algorithm="http://www.w3.org/2001/04/xmlenc#sha256"/>
        <DigestValue>50Gi3TOji81k0fYJL6Gxz8oYrNFQftbZp+V0euiUHac=</DigestValue>
      </Reference>
      <Reference URI="/xl/worksheets/sheet16.xml?ContentType=application/vnd.openxmlformats-officedocument.spreadsheetml.worksheet+xml">
        <DigestMethod Algorithm="http://www.w3.org/2001/04/xmlenc#sha256"/>
        <DigestValue>Z4TMiw7S1tNI0mQM56yrdHIuarDY6vIMIXvxHxpcBw8=</DigestValue>
      </Reference>
      <Reference URI="/xl/worksheets/sheet17.xml?ContentType=application/vnd.openxmlformats-officedocument.spreadsheetml.worksheet+xml">
        <DigestMethod Algorithm="http://www.w3.org/2001/04/xmlenc#sha256"/>
        <DigestValue>QJ2qc5/GVCN9Ulu8pB8Ka10r1meDtx3RiwNj5+L54Is=</DigestValue>
      </Reference>
      <Reference URI="/xl/worksheets/sheet18.xml?ContentType=application/vnd.openxmlformats-officedocument.spreadsheetml.worksheet+xml">
        <DigestMethod Algorithm="http://www.w3.org/2001/04/xmlenc#sha256"/>
        <DigestValue>j5gldeT1IlY+g1SmnPztZ2F1IKodd/V0CclENta6szs=</DigestValue>
      </Reference>
      <Reference URI="/xl/worksheets/sheet2.xml?ContentType=application/vnd.openxmlformats-officedocument.spreadsheetml.worksheet+xml">
        <DigestMethod Algorithm="http://www.w3.org/2001/04/xmlenc#sha256"/>
        <DigestValue>+l3LdESjUmCYulokMk9sqpO5cciYrtYLcJuRJavWdFU=</DigestValue>
      </Reference>
      <Reference URI="/xl/worksheets/sheet3.xml?ContentType=application/vnd.openxmlformats-officedocument.spreadsheetml.worksheet+xml">
        <DigestMethod Algorithm="http://www.w3.org/2001/04/xmlenc#sha256"/>
        <DigestValue>30uwPANWhy95dMC9FGcVM0ROOXSs9d+oLYgxX0yX554=</DigestValue>
      </Reference>
      <Reference URI="/xl/worksheets/sheet4.xml?ContentType=application/vnd.openxmlformats-officedocument.spreadsheetml.worksheet+xml">
        <DigestMethod Algorithm="http://www.w3.org/2001/04/xmlenc#sha256"/>
        <DigestValue>CvVX5jJdMKBGqj3jOMmqzuDQ5K7tUl4TmRElb/Ka1iI=</DigestValue>
      </Reference>
      <Reference URI="/xl/worksheets/sheet5.xml?ContentType=application/vnd.openxmlformats-officedocument.spreadsheetml.worksheet+xml">
        <DigestMethod Algorithm="http://www.w3.org/2001/04/xmlenc#sha256"/>
        <DigestValue>pHO2GpqOj6WqWPPllrex6bODSZPvtVQrXWKyFkKeMzA=</DigestValue>
      </Reference>
      <Reference URI="/xl/worksheets/sheet6.xml?ContentType=application/vnd.openxmlformats-officedocument.spreadsheetml.worksheet+xml">
        <DigestMethod Algorithm="http://www.w3.org/2001/04/xmlenc#sha256"/>
        <DigestValue>nbXRwMwYqqMAExYm8eqMRMt0UuHuGx4vpeW+tPnSB+I=</DigestValue>
      </Reference>
      <Reference URI="/xl/worksheets/sheet7.xml?ContentType=application/vnd.openxmlformats-officedocument.spreadsheetml.worksheet+xml">
        <DigestMethod Algorithm="http://www.w3.org/2001/04/xmlenc#sha256"/>
        <DigestValue>plOcMLBffT/jylV/2AqiuX+jjZiA1ydjOivQX5Izhnw=</DigestValue>
      </Reference>
      <Reference URI="/xl/worksheets/sheet8.xml?ContentType=application/vnd.openxmlformats-officedocument.spreadsheetml.worksheet+xml">
        <DigestMethod Algorithm="http://www.w3.org/2001/04/xmlenc#sha256"/>
        <DigestValue>5iEq+rr0zspaaGw8RlyYkD+2++VlFwwR3tTz1cVzYkk=</DigestValue>
      </Reference>
      <Reference URI="/xl/worksheets/sheet9.xml?ContentType=application/vnd.openxmlformats-officedocument.spreadsheetml.worksheet+xml">
        <DigestMethod Algorithm="http://www.w3.org/2001/04/xmlenc#sha256"/>
        <DigestValue>fpAK0JBszDkFHhtM5XWo/AF0ZGwXlsBGwbsHtCwB06U=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2019-01-31T06:13:21Z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2019-01-31T06:13:21Z</xd:SigningTime>
          <xd:SigningCertificate>
            <xd:Cert>
              <xd:CertDigest>
                <DigestMethod Algorithm="http://www.w3.org/2001/04/xmlenc#sha256"/>
                <DigestValue>80AFyi1aNvwtlX3l3g+8o+sr+jSPySVr9CY15heSUc0=</DigestValue>
              </xd:CertDigest>
              <xd:IssuerSerial>
                <X509IssuerName>CN=NBG Class 2 INT Sub CA, DC=nbg, DC=ge</X509IssuerName>
                <X509SerialNumber>576739392827127257684247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 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'Info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Benashvili</dc:creator>
  <cp:lastModifiedBy>Natia Benashvili</cp:lastModifiedBy>
  <cp:lastPrinted>2019-01-30T12:10:21Z</cp:lastPrinted>
  <dcterms:created xsi:type="dcterms:W3CDTF">2019-01-30T10:59:16Z</dcterms:created>
  <dcterms:modified xsi:type="dcterms:W3CDTF">2019-01-30T12:10:36Z</dcterms:modified>
</cp:coreProperties>
</file>