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Dep\NBG\Monthly Reports\2018\09\Reports\"/>
    </mc:Choice>
  </mc:AlternateContent>
  <bookViews>
    <workbookView xWindow="0" yWindow="0" windowWidth="24000" windowHeight="9732" tabRatio="814"/>
  </bookViews>
  <sheets>
    <sheet name="Info" sheetId="1" r:id="rId1"/>
    <sheet name="1. key ratios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9.1. Capital Requirements" sheetId="11" r:id="rId11"/>
    <sheet name="10. CC2" sheetId="12" r:id="rId12"/>
    <sheet name="11. CRWA" sheetId="13" r:id="rId13"/>
    <sheet name="12. CRM" sheetId="14" r:id="rId14"/>
    <sheet name="13. CRME" sheetId="15" r:id="rId15"/>
    <sheet name="14. LCR" sheetId="16" r:id="rId16"/>
    <sheet name="15. CCR" sheetId="17" r:id="rId17"/>
  </sheets>
  <definedNames>
    <definedName name="_xlnm._FilterDatabase" localSheetId="4" hidden="1">'4. Off-Balance'!$B$6:$H$53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7" l="1"/>
  <c r="N19" i="17"/>
  <c r="E19" i="17"/>
  <c r="N18" i="17"/>
  <c r="E18" i="17"/>
  <c r="N17" i="17"/>
  <c r="E17" i="17"/>
  <c r="L14" i="17"/>
  <c r="H14" i="17"/>
  <c r="N16" i="17"/>
  <c r="C14" i="17"/>
  <c r="K14" i="17"/>
  <c r="J14" i="17"/>
  <c r="G14" i="17"/>
  <c r="F14" i="17"/>
  <c r="E15" i="17"/>
  <c r="M14" i="17"/>
  <c r="I14" i="17"/>
  <c r="N13" i="17"/>
  <c r="N12" i="17"/>
  <c r="E12" i="17"/>
  <c r="N11" i="17"/>
  <c r="E11" i="17"/>
  <c r="N10" i="17"/>
  <c r="E10" i="17"/>
  <c r="N9" i="17"/>
  <c r="E9" i="17"/>
  <c r="L7" i="17"/>
  <c r="L21" i="17" s="1"/>
  <c r="K7" i="17"/>
  <c r="K21" i="17" s="1"/>
  <c r="J7" i="17"/>
  <c r="H7" i="17"/>
  <c r="H21" i="17" s="1"/>
  <c r="G7" i="17"/>
  <c r="G21" i="17" s="1"/>
  <c r="F7" i="17"/>
  <c r="F21" i="17" s="1"/>
  <c r="E8" i="17"/>
  <c r="M7" i="17"/>
  <c r="M21" i="17" s="1"/>
  <c r="I7" i="17"/>
  <c r="I21" i="17" s="1"/>
  <c r="B1" i="17"/>
  <c r="K23" i="16"/>
  <c r="G23" i="16"/>
  <c r="J21" i="16"/>
  <c r="F21" i="16"/>
  <c r="K21" i="16"/>
  <c r="G21" i="16"/>
  <c r="C21" i="16"/>
  <c r="I21" i="16"/>
  <c r="H21" i="16"/>
  <c r="E21" i="16"/>
  <c r="D21" i="16"/>
  <c r="I16" i="16"/>
  <c r="J16" i="16"/>
  <c r="J24" i="16" s="1"/>
  <c r="F16" i="16"/>
  <c r="G16" i="16"/>
  <c r="D16" i="16"/>
  <c r="C16" i="16"/>
  <c r="E16" i="16" s="1"/>
  <c r="J23" i="16"/>
  <c r="I23" i="16"/>
  <c r="H23" i="16"/>
  <c r="F23" i="16"/>
  <c r="B1" i="16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F22" i="15"/>
  <c r="E22" i="15"/>
  <c r="D22" i="15"/>
  <c r="C22" i="15"/>
  <c r="B1" i="15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1" i="14"/>
  <c r="S21" i="13"/>
  <c r="S20" i="13"/>
  <c r="S19" i="13"/>
  <c r="S18" i="13"/>
  <c r="S17" i="13"/>
  <c r="S16" i="13"/>
  <c r="S15" i="13"/>
  <c r="S14" i="13"/>
  <c r="S13" i="13"/>
  <c r="S12" i="13"/>
  <c r="S11" i="13"/>
  <c r="R22" i="13"/>
  <c r="N22" i="13"/>
  <c r="J22" i="13"/>
  <c r="F22" i="13"/>
  <c r="S10" i="13"/>
  <c r="O22" i="13"/>
  <c r="K22" i="13"/>
  <c r="G22" i="13"/>
  <c r="C22" i="13"/>
  <c r="Q22" i="13"/>
  <c r="P22" i="13"/>
  <c r="M22" i="13"/>
  <c r="L22" i="13"/>
  <c r="I22" i="13"/>
  <c r="H22" i="13"/>
  <c r="E22" i="13"/>
  <c r="D22" i="13"/>
  <c r="S8" i="13"/>
  <c r="B1" i="13"/>
  <c r="C42" i="12"/>
  <c r="C34" i="12"/>
  <c r="C15" i="12"/>
  <c r="C22" i="12"/>
  <c r="B1" i="12"/>
  <c r="B1" i="11"/>
  <c r="C47" i="10"/>
  <c r="C43" i="10"/>
  <c r="C52" i="10" s="1"/>
  <c r="C35" i="10"/>
  <c r="C31" i="10"/>
  <c r="C30" i="10" s="1"/>
  <c r="C12" i="10"/>
  <c r="C6" i="10"/>
  <c r="B1" i="10"/>
  <c r="B1" i="9"/>
  <c r="E21" i="8"/>
  <c r="C5" i="9" s="1"/>
  <c r="C8" i="9" s="1"/>
  <c r="C13" i="9" s="1"/>
  <c r="D21" i="8"/>
  <c r="C21" i="8"/>
  <c r="B1" i="8"/>
  <c r="B1" i="7"/>
  <c r="D6" i="6"/>
  <c r="D13" i="6" s="1"/>
  <c r="C6" i="6"/>
  <c r="C13" i="6" s="1"/>
  <c r="B1" i="6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B1" i="5"/>
  <c r="H66" i="4"/>
  <c r="E66" i="4"/>
  <c r="H64" i="4"/>
  <c r="E64" i="4"/>
  <c r="H60" i="4"/>
  <c r="E60" i="4"/>
  <c r="H59" i="4"/>
  <c r="E59" i="4"/>
  <c r="F61" i="4"/>
  <c r="H61" i="4" s="1"/>
  <c r="E58" i="4"/>
  <c r="H52" i="4"/>
  <c r="E52" i="4"/>
  <c r="H51" i="4"/>
  <c r="E51" i="4"/>
  <c r="H50" i="4"/>
  <c r="E50" i="4"/>
  <c r="H49" i="4"/>
  <c r="E49" i="4"/>
  <c r="H48" i="4"/>
  <c r="E48" i="4"/>
  <c r="G53" i="4"/>
  <c r="F53" i="4"/>
  <c r="H53" i="4" s="1"/>
  <c r="D53" i="4"/>
  <c r="C53" i="4"/>
  <c r="E53" i="4" s="1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G34" i="4"/>
  <c r="G45" i="4" s="1"/>
  <c r="G54" i="4" s="1"/>
  <c r="D34" i="4"/>
  <c r="D45" i="4" s="1"/>
  <c r="D54" i="4" s="1"/>
  <c r="C34" i="4"/>
  <c r="C45" i="4" s="1"/>
  <c r="H29" i="4"/>
  <c r="E29" i="4"/>
  <c r="H28" i="4"/>
  <c r="E28" i="4"/>
  <c r="H27" i="4"/>
  <c r="E27" i="4"/>
  <c r="H26" i="4"/>
  <c r="E26" i="4"/>
  <c r="H25" i="4"/>
  <c r="E25" i="4"/>
  <c r="G30" i="4"/>
  <c r="F30" i="4"/>
  <c r="D30" i="4"/>
  <c r="C30" i="4"/>
  <c r="E30" i="4" s="1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G9" i="4"/>
  <c r="D9" i="4"/>
  <c r="C9" i="4"/>
  <c r="E9" i="4" s="1"/>
  <c r="G22" i="4"/>
  <c r="H8" i="4"/>
  <c r="E8" i="4"/>
  <c r="D22" i="4"/>
  <c r="D31" i="4" s="1"/>
  <c r="D56" i="4" s="1"/>
  <c r="D63" i="4" s="1"/>
  <c r="D65" i="4" s="1"/>
  <c r="D67" i="4" s="1"/>
  <c r="C22" i="4"/>
  <c r="B1" i="4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G31" i="3"/>
  <c r="G41" i="3" s="1"/>
  <c r="F31" i="3"/>
  <c r="E22" i="3"/>
  <c r="D31" i="3"/>
  <c r="D41" i="3" s="1"/>
  <c r="C31" i="3"/>
  <c r="H19" i="3"/>
  <c r="E19" i="3"/>
  <c r="H18" i="3"/>
  <c r="E18" i="3"/>
  <c r="H17" i="3"/>
  <c r="E17" i="3"/>
  <c r="H16" i="3"/>
  <c r="E16" i="3"/>
  <c r="H15" i="3"/>
  <c r="E15" i="3"/>
  <c r="H13" i="3"/>
  <c r="E13" i="3"/>
  <c r="G14" i="3"/>
  <c r="F14" i="3"/>
  <c r="H14" i="3" s="1"/>
  <c r="D14" i="3"/>
  <c r="C14" i="3"/>
  <c r="E14" i="3" s="1"/>
  <c r="H11" i="3"/>
  <c r="E11" i="3"/>
  <c r="H10" i="3"/>
  <c r="E10" i="3"/>
  <c r="H9" i="3"/>
  <c r="E9" i="3"/>
  <c r="H8" i="3"/>
  <c r="E8" i="3"/>
  <c r="G20" i="3"/>
  <c r="F20" i="3"/>
  <c r="H20" i="3" s="1"/>
  <c r="D20" i="3"/>
  <c r="C20" i="3"/>
  <c r="E20" i="3" s="1"/>
  <c r="B1" i="3"/>
  <c r="B1" i="2"/>
  <c r="E45" i="4" l="1"/>
  <c r="C54" i="4"/>
  <c r="E54" i="4" s="1"/>
  <c r="C41" i="3"/>
  <c r="E41" i="3" s="1"/>
  <c r="E31" i="3"/>
  <c r="F41" i="3"/>
  <c r="H41" i="3" s="1"/>
  <c r="H31" i="3"/>
  <c r="E22" i="4"/>
  <c r="C31" i="4"/>
  <c r="G31" i="4"/>
  <c r="G56" i="4" s="1"/>
  <c r="G63" i="4" s="1"/>
  <c r="G65" i="4" s="1"/>
  <c r="G67" i="4" s="1"/>
  <c r="H30" i="4"/>
  <c r="H12" i="3"/>
  <c r="H24" i="4"/>
  <c r="H47" i="4"/>
  <c r="H58" i="4"/>
  <c r="H25" i="16"/>
  <c r="G24" i="16"/>
  <c r="G25" i="16" s="1"/>
  <c r="F24" i="16"/>
  <c r="H16" i="16"/>
  <c r="H24" i="16" s="1"/>
  <c r="I24" i="16"/>
  <c r="K16" i="16"/>
  <c r="K24" i="16" s="1"/>
  <c r="K25" i="16" s="1"/>
  <c r="E12" i="3"/>
  <c r="E24" i="4"/>
  <c r="E34" i="4"/>
  <c r="E47" i="4"/>
  <c r="C61" i="4"/>
  <c r="E61" i="4" s="1"/>
  <c r="I25" i="16"/>
  <c r="E7" i="17"/>
  <c r="H7" i="3"/>
  <c r="H22" i="3"/>
  <c r="F9" i="4"/>
  <c r="H9" i="4" s="1"/>
  <c r="F34" i="4"/>
  <c r="E24" i="5"/>
  <c r="E32" i="5"/>
  <c r="C28" i="10"/>
  <c r="C41" i="10"/>
  <c r="F25" i="16"/>
  <c r="J25" i="16"/>
  <c r="J21" i="17"/>
  <c r="E7" i="3"/>
  <c r="G22" i="15"/>
  <c r="H22" i="15" s="1"/>
  <c r="E16" i="17"/>
  <c r="E14" i="17" s="1"/>
  <c r="E21" i="17" s="1"/>
  <c r="V7" i="14"/>
  <c r="V21" i="14" s="1"/>
  <c r="C7" i="17"/>
  <c r="C21" i="17" s="1"/>
  <c r="S9" i="13"/>
  <c r="S22" i="13" s="1"/>
  <c r="N8" i="17"/>
  <c r="N7" i="17" s="1"/>
  <c r="N15" i="17"/>
  <c r="N14" i="17" s="1"/>
  <c r="F22" i="4" l="1"/>
  <c r="C56" i="4"/>
  <c r="E31" i="4"/>
  <c r="N21" i="17"/>
  <c r="F45" i="4"/>
  <c r="H34" i="4"/>
  <c r="C63" i="4" l="1"/>
  <c r="E56" i="4"/>
  <c r="H45" i="4"/>
  <c r="F54" i="4"/>
  <c r="H54" i="4" s="1"/>
  <c r="H22" i="4"/>
  <c r="F31" i="4"/>
  <c r="F56" i="4" l="1"/>
  <c r="H31" i="4"/>
  <c r="E63" i="4"/>
  <c r="C65" i="4"/>
  <c r="E65" i="4" l="1"/>
  <c r="C67" i="4"/>
  <c r="E67" i="4" s="1"/>
  <c r="F63" i="4"/>
  <c r="H56" i="4"/>
  <c r="H63" i="4" l="1"/>
  <c r="F65" i="4"/>
  <c r="H65" i="4" l="1"/>
  <c r="F67" i="4"/>
  <c r="H67" i="4" s="1"/>
</calcChain>
</file>

<file path=xl/sharedStrings.xml><?xml version="1.0" encoding="utf-8"?>
<sst xmlns="http://schemas.openxmlformats.org/spreadsheetml/2006/main" count="690" uniqueCount="473">
  <si>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</si>
  <si>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</si>
  <si>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</si>
  <si>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</si>
  <si>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</si>
  <si>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</si>
  <si>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</si>
  <si>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</si>
  <si>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</si>
  <si>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</si>
  <si>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</si>
  <si>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</si>
  <si>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</si>
  <si>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</si>
  <si>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</si>
  <si>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</si>
  <si>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</si>
  <si>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</si>
  <si>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</si>
  <si>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</si>
  <si>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</si>
  <si>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</si>
  <si>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</si>
  <si>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</si>
  <si>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</si>
  <si>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</si>
  <si>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</si>
  <si>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</si>
  <si>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</si>
  <si>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</si>
  <si>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</si>
  <si>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</si>
  <si>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</si>
  <si>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</si>
  <si>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</si>
  <si>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</si>
  <si>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</si>
  <si>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</si>
  <si>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</si>
  <si>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</si>
  <si>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</si>
  <si>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</si>
  <si>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Common equity Tier 1 ratio ( ≥ 7.0 %) **</t>
  </si>
  <si>
    <t>Tier 1 ratio ( ≥ 8.5 %) **</t>
  </si>
  <si>
    <t>Total regulatory capital ratio ( ≥ 10.5 %) **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</si>
  <si>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</si>
  <si>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</si>
  <si>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</si>
  <si>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</si>
  <si>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</si>
  <si>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</si>
  <si>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</si>
  <si>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</si>
  <si>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</si>
  <si>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</si>
  <si>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</si>
  <si>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</si>
  <si>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</si>
  <si>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</si>
  <si>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</si>
  <si>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</si>
  <si>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</si>
  <si>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</si>
  <si>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</si>
  <si>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</si>
  <si>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</si>
  <si>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** These includes Minimum capital requirements (4.5%, 6%, 8%) and Capital Conservation Buffer (2.5%) according to article 8 of the regulation on Capital Adequacy Requirements for Commercial Banks.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</si>
  <si>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</si>
  <si>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</si>
  <si>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</si>
  <si>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</si>
  <si>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</si>
  <si>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</si>
  <si>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</si>
  <si>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</si>
  <si>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</si>
  <si>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</si>
  <si>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</si>
  <si>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</si>
  <si>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</si>
  <si>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</si>
  <si>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</si>
  <si>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</si>
  <si>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</si>
  <si>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</si>
  <si>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</si>
  <si>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</si>
  <si>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</si>
  <si>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</si>
  <si>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</si>
  <si>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</si>
  <si>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</si>
  <si>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</si>
  <si>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</si>
  <si>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</si>
  <si>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</si>
  <si>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</si>
  <si>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</si>
  <si>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</si>
  <si>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</si>
  <si>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</si>
  <si>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</si>
  <si>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</si>
  <si>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</si>
  <si>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</si>
  <si>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</si>
  <si>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</si>
  <si>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</si>
  <si>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</si>
  <si>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</si>
  <si>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</si>
  <si>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</si>
  <si>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</si>
  <si>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</si>
  <si>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</si>
  <si>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</si>
  <si>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</si>
  <si>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</si>
  <si>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</si>
  <si>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</si>
  <si>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</si>
  <si>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</si>
  <si>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</si>
  <si>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</si>
  <si>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</si>
  <si>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</si>
  <si>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</si>
  <si>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</si>
  <si>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</si>
  <si>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</si>
  <si>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</si>
  <si>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</si>
  <si>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</si>
  <si>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</si>
  <si>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</si>
  <si>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</si>
  <si>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</si>
  <si>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</si>
  <si>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</si>
  <si>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</si>
  <si>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</si>
  <si>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</si>
  <si>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</si>
  <si>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</si>
  <si>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</si>
  <si>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</si>
  <si>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</si>
  <si>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</si>
  <si>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</si>
  <si>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</si>
  <si>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</si>
  <si>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</si>
  <si>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</si>
  <si>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</si>
  <si>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</si>
  <si>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</si>
  <si>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</si>
  <si>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</si>
  <si>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</si>
  <si>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</si>
  <si>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</si>
  <si>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</si>
  <si>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</si>
  <si>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</si>
  <si>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</si>
  <si>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</si>
  <si>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</si>
  <si>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</si>
  <si>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</si>
  <si>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</si>
  <si>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</si>
  <si>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</si>
  <si>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</si>
  <si>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</si>
  <si>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</si>
  <si>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</si>
  <si>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</si>
  <si>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</si>
  <si>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</si>
  <si>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</si>
  <si>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</si>
  <si>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</si>
  <si>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</si>
  <si>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</si>
  <si>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</si>
  <si>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</si>
  <si>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</si>
  <si>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</si>
  <si>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</si>
  <si>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</si>
  <si>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</si>
  <si>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</si>
  <si>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</si>
  <si>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</si>
  <si>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</si>
  <si>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</si>
  <si>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</si>
  <si>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</si>
  <si>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</si>
  <si>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</si>
  <si>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</si>
  <si>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</si>
  <si>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</si>
  <si>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</si>
  <si>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</si>
  <si>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</si>
  <si>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</si>
  <si>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</si>
  <si>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</si>
  <si>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</si>
  <si>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</si>
  <si>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</si>
  <si>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</si>
  <si>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</si>
  <si>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</si>
  <si>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</si>
  <si>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</si>
  <si>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</si>
  <si>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</si>
  <si>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</si>
  <si>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</si>
  <si>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</si>
  <si>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</si>
  <si>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</si>
  <si>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</si>
  <si>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</si>
  <si>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</si>
  <si>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</si>
  <si>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</si>
  <si>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</si>
  <si>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</si>
  <si>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</si>
  <si>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</si>
  <si>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</si>
  <si>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</si>
  <si>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</si>
  <si>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</si>
  <si>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</si>
  <si>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</si>
  <si>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H.E Sheikh Saif Mohammed Bin Buti Al Hamed</t>
  </si>
  <si>
    <t>Semi Edvard Adam Khalil</t>
  </si>
  <si>
    <t>Adel Safwat Guirguis Rupaeil (Advisor)</t>
  </si>
  <si>
    <t>Members of Board of Directors</t>
  </si>
  <si>
    <t>Sophia Jugeli</t>
  </si>
  <si>
    <t>Teimuraz Abuladze</t>
  </si>
  <si>
    <t>Vakhtang Khutsishvili</t>
  </si>
  <si>
    <t>Zurab Azarashvili</t>
  </si>
  <si>
    <t xml:space="preserve">List of Shareholders owning 1% and more of issued capital, indicating Shares </t>
  </si>
  <si>
    <t>H.H. Sheikh Hamdan Bin Zayed Al Nehayan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</si>
  <si>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</si>
  <si>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</si>
  <si>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</si>
  <si>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</si>
  <si>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</si>
  <si>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</si>
  <si>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</si>
  <si>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</si>
  <si>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</si>
  <si>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</si>
  <si>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</si>
  <si>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</si>
  <si>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</si>
  <si>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</si>
  <si>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</si>
  <si>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</si>
  <si>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</si>
  <si>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</si>
  <si>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</si>
  <si>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</si>
  <si>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</si>
  <si>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</si>
  <si>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</si>
  <si>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</si>
  <si>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</si>
  <si>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</si>
  <si>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</si>
  <si>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</si>
  <si>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</si>
  <si>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</si>
  <si>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</si>
  <si>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</si>
  <si>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</si>
  <si>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</si>
  <si>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</si>
  <si>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</si>
  <si>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</si>
  <si>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</si>
  <si>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</si>
  <si>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</si>
  <si>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</si>
  <si>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</si>
  <si>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</si>
  <si>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</si>
  <si>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</si>
  <si>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</si>
  <si>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</si>
  <si>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</si>
  <si>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</si>
  <si>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</si>
  <si>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</si>
  <si>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</si>
  <si>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</si>
  <si>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</si>
  <si>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</si>
  <si>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</si>
  <si>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</si>
  <si>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</si>
  <si>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</si>
  <si>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</si>
  <si>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</si>
  <si>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</si>
  <si>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</si>
  <si>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</si>
  <si>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</si>
  <si>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</si>
  <si>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</si>
  <si>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</si>
  <si>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</si>
  <si>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</si>
  <si>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</si>
  <si>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</si>
  <si>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</si>
  <si>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</si>
  <si>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</si>
  <si>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</si>
  <si>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</si>
  <si>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</si>
  <si>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</si>
  <si>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</si>
  <si>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</si>
  <si>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</si>
  <si>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</si>
  <si>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</si>
  <si>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</si>
  <si>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</si>
  <si>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</si>
  <si>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</si>
  <si>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</si>
  <si>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</si>
  <si>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</si>
  <si>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Requirements*</t>
  </si>
  <si>
    <t>≥0%</t>
  </si>
  <si>
    <t>CET1 Pillar 2 Requirement</t>
  </si>
  <si>
    <t>Tier 1 Pillar2 Requirement</t>
  </si>
  <si>
    <t>Regulatory capital Pillar 2 Requirement</t>
  </si>
  <si>
    <t>Existing Ratios/Amounts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</si>
  <si>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</si>
  <si>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</si>
  <si>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</si>
  <si>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</si>
  <si>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</si>
  <si>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</si>
  <si>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table 9 (Capital), N39</t>
  </si>
  <si>
    <t>6.2.1</t>
  </si>
  <si>
    <t>1.25% of Credit risk weighted assets</t>
  </si>
  <si>
    <t>6.2.2</t>
  </si>
  <si>
    <t>Loan loss Reserve classified as standard category</t>
  </si>
  <si>
    <t>Of which intangible assets</t>
  </si>
  <si>
    <t>table 9 (Capital), N10</t>
  </si>
  <si>
    <t>Provision on Off balance items classified as standard category</t>
  </si>
  <si>
    <t>Of which tier II capital qualifying instruments</t>
  </si>
  <si>
    <t>table 9 (Capital), N37</t>
  </si>
  <si>
    <t>table 9 (Capital), N2</t>
  </si>
  <si>
    <t>table 9 (Capital), N6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</si>
  <si>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</si>
  <si>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</si>
  <si>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</si>
  <si>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</si>
  <si>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</si>
  <si>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</si>
  <si>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</si>
  <si>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</si>
  <si>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</si>
  <si>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</si>
  <si>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</si>
  <si>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</si>
  <si>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</si>
  <si>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</si>
  <si>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</si>
  <si>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</si>
  <si>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</si>
  <si>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</si>
  <si>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</si>
  <si>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</si>
  <si>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</si>
  <si>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</si>
  <si>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</si>
  <si>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</si>
  <si>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</si>
  <si>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</si>
  <si>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</si>
  <si>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</si>
  <si>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</si>
  <si>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</si>
  <si>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</si>
  <si>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</si>
  <si>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</si>
  <si>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</si>
  <si>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</si>
  <si>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</si>
  <si>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</si>
  <si>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</si>
  <si>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</si>
  <si>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</si>
  <si>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</si>
  <si>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</si>
  <si>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</si>
  <si>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</si>
  <si>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</si>
  <si>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</si>
  <si>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</si>
  <si>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</si>
  <si>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</si>
  <si>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</si>
  <si>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</si>
  <si>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</si>
  <si>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</si>
  <si>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</si>
  <si>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</si>
  <si>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</si>
  <si>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</si>
  <si>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</si>
  <si>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</si>
  <si>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</si>
  <si>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</si>
  <si>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</si>
  <si>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</si>
  <si>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</si>
  <si>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</si>
  <si>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</si>
  <si>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</si>
  <si>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</si>
  <si>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</si>
  <si>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</si>
  <si>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average**)</t>
  </si>
  <si>
    <t>Total weighted values according to NBG's methodology* (daily average**)</t>
  </si>
  <si>
    <t>Total weighted values according to Basel methodology (daily average**)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</si>
  <si>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</si>
  <si>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</si>
  <si>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</si>
  <si>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</si>
  <si>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</si>
  <si>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</si>
  <si>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</si>
  <si>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</si>
  <si>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</si>
  <si>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</si>
  <si>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</si>
  <si>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</si>
  <si>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</si>
  <si>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</si>
  <si>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</si>
  <si>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</si>
  <si>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</si>
  <si>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</si>
  <si>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** Instead of daily average, values are given for the last day of reporting period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</si>
  <si>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</si>
  <si>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</si>
  <si>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</si>
  <si>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</si>
  <si>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</si>
  <si>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</si>
  <si>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</si>
  <si>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</si>
  <si>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</si>
  <si>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</si>
  <si>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</si>
  <si>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</si>
  <si>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</si>
  <si>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≥4,5%</t>
  </si>
  <si>
    <t>≥6%</t>
  </si>
  <si>
    <t>≥8%</t>
  </si>
  <si>
    <t>≥2,5%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</si>
</sst>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  <family val="2"/>
    </font>
    <font>
      <b/>
      <i/>
      <sz val="10"/>
      <name val="Calibri"/>
      <family val="2"/>
      <scheme val="minor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SPKolheti"/>
      <family val="1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5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72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9" fillId="0" borderId="1" xfId="4" applyFill="1" applyBorder="1" applyAlignment="1" applyProtection="1"/>
    <xf numFmtId="0" fontId="0" fillId="0" borderId="0" xfId="0" applyAlignment="1"/>
    <xf numFmtId="0" fontId="9" fillId="0" borderId="1" xfId="4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0" fontId="9" fillId="0" borderId="1" xfId="4" applyFill="1" applyBorder="1" applyAlignment="1" applyProtection="1">
      <alignment horizontal="left" vertic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left" vertical="center" wrapText="1" inden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5" fillId="3" borderId="0" xfId="6" applyBorder="1"/>
    <xf numFmtId="164" fontId="15" fillId="3" borderId="10" xfId="6" applyBorder="1"/>
    <xf numFmtId="0" fontId="16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164" fontId="15" fillId="3" borderId="0" xfId="6" applyBorder="1" applyProtection="1"/>
    <xf numFmtId="164" fontId="15" fillId="3" borderId="10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10" fontId="15" fillId="3" borderId="0" xfId="2" applyNumberFormat="1" applyFont="1" applyFill="1" applyBorder="1" applyProtection="1"/>
    <xf numFmtId="10" fontId="15" fillId="3" borderId="10" xfId="2" applyNumberFormat="1" applyFont="1" applyFill="1" applyBorder="1" applyProtection="1"/>
    <xf numFmtId="0" fontId="7" fillId="4" borderId="9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7" fillId="4" borderId="1" xfId="2" applyNumberFormat="1" applyFont="1" applyFill="1" applyBorder="1" applyAlignment="1" applyProtection="1">
      <alignment vertical="center"/>
    </xf>
    <xf numFmtId="10" fontId="17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165" fontId="17" fillId="4" borderId="1" xfId="0" applyNumberFormat="1" applyFont="1" applyFill="1" applyBorder="1" applyAlignment="1" applyProtection="1">
      <alignment vertical="center"/>
    </xf>
    <xf numFmtId="165" fontId="17" fillId="4" borderId="11" xfId="0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>
      <alignment horizontal="right" vertical="center"/>
    </xf>
    <xf numFmtId="165" fontId="7" fillId="4" borderId="13" xfId="0" applyNumberFormat="1" applyFont="1" applyFill="1" applyBorder="1" applyAlignment="1" applyProtection="1">
      <alignment vertical="center"/>
      <protection locked="0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5" applyFont="1" applyFill="1" applyBorder="1" applyProtection="1"/>
    <xf numFmtId="0" fontId="18" fillId="0" borderId="0" xfId="0" applyFont="1"/>
    <xf numFmtId="0" fontId="19" fillId="0" borderId="0" xfId="0" applyFont="1"/>
    <xf numFmtId="0" fontId="3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9" xfId="0" applyFont="1" applyFill="1" applyBorder="1" applyAlignment="1" applyProtection="1">
      <alignment horizontal="left" indent="1"/>
    </xf>
    <xf numFmtId="0" fontId="20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19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20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20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20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2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24" fillId="0" borderId="7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indent="1"/>
    </xf>
    <xf numFmtId="0" fontId="25" fillId="0" borderId="1" xfId="0" applyFont="1" applyFill="1" applyBorder="1" applyAlignment="1">
      <alignment horizontal="center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24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6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left" wrapText="1" indent="2"/>
    </xf>
    <xf numFmtId="0" fontId="27" fillId="0" borderId="0" xfId="0" applyFont="1"/>
    <xf numFmtId="0" fontId="25" fillId="0" borderId="1" xfId="0" applyFont="1" applyFill="1" applyBorder="1" applyAlignment="1"/>
    <xf numFmtId="43" fontId="27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7" fillId="0" borderId="0" xfId="0" applyNumberFormat="1" applyFont="1"/>
    <xf numFmtId="0" fontId="25" fillId="0" borderId="1" xfId="0" applyFont="1" applyFill="1" applyBorder="1" applyAlignment="1">
      <alignment horizontal="left"/>
    </xf>
    <xf numFmtId="166" fontId="25" fillId="0" borderId="1" xfId="1" applyNumberFormat="1" applyFont="1" applyFill="1" applyBorder="1" applyAlignment="1">
      <alignment horizontal="center"/>
    </xf>
    <xf numFmtId="166" fontId="25" fillId="0" borderId="11" xfId="1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0" fontId="25" fillId="0" borderId="1" xfId="0" applyFont="1" applyFill="1" applyBorder="1" applyAlignment="1">
      <alignment horizontal="left" inden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8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19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20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7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14" fontId="6" fillId="2" borderId="1" xfId="8" quotePrefix="1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14" fontId="6" fillId="2" borderId="1" xfId="8" quotePrefix="1" applyNumberFormat="1" applyFont="1" applyFill="1" applyBorder="1" applyAlignment="1" applyProtection="1">
      <alignment horizontal="left" vertical="center" wrapText="1" indent="3"/>
      <protection locked="0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 indent="2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7" fillId="0" borderId="9" xfId="0" applyFont="1" applyBorder="1" applyAlignment="1">
      <alignment vertical="center"/>
    </xf>
    <xf numFmtId="0" fontId="32" fillId="0" borderId="19" xfId="0" applyFont="1" applyBorder="1" applyAlignment="1">
      <alignment wrapText="1"/>
    </xf>
    <xf numFmtId="0" fontId="2" fillId="0" borderId="27" xfId="0" applyFont="1" applyBorder="1" applyAlignment="1"/>
    <xf numFmtId="0" fontId="7" fillId="0" borderId="19" xfId="0" applyFont="1" applyBorder="1" applyAlignment="1">
      <alignment wrapText="1"/>
    </xf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9" fontId="2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32" fillId="0" borderId="3" xfId="0" applyFont="1" applyBorder="1" applyAlignment="1">
      <alignment wrapText="1"/>
    </xf>
    <xf numFmtId="9" fontId="2" fillId="0" borderId="29" xfId="0" applyNumberFormat="1" applyFont="1" applyBorder="1" applyAlignment="1"/>
    <xf numFmtId="0" fontId="7" fillId="0" borderId="12" xfId="0" applyFont="1" applyBorder="1"/>
    <xf numFmtId="0" fontId="32" fillId="0" borderId="30" xfId="0" applyFont="1" applyBorder="1" applyAlignment="1">
      <alignment wrapText="1"/>
    </xf>
    <xf numFmtId="0" fontId="2" fillId="0" borderId="31" xfId="0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9" xfId="0" applyBorder="1"/>
    <xf numFmtId="0" fontId="0" fillId="0" borderId="0" xfId="0" applyFont="1" applyFill="1"/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3" fontId="0" fillId="0" borderId="0" xfId="0" applyNumberFormat="1"/>
    <xf numFmtId="166" fontId="0" fillId="0" borderId="0" xfId="1" applyNumberFormat="1" applyFont="1"/>
    <xf numFmtId="0" fontId="33" fillId="0" borderId="20" xfId="0" applyFont="1" applyBorder="1" applyAlignment="1">
      <alignment vertical="center" wrapText="1"/>
    </xf>
    <xf numFmtId="166" fontId="34" fillId="0" borderId="1" xfId="1" applyNumberFormat="1" applyFont="1" applyBorder="1" applyAlignment="1">
      <alignment horizontal="center" vertical="center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0" fontId="14" fillId="5" borderId="26" xfId="0" applyFont="1" applyFill="1" applyBorder="1" applyAlignment="1">
      <alignment vertical="center" wrapText="1"/>
    </xf>
    <xf numFmtId="165" fontId="14" fillId="5" borderId="13" xfId="0" applyNumberFormat="1" applyFont="1" applyFill="1" applyBorder="1" applyAlignment="1">
      <alignment horizontal="center" vertical="center"/>
    </xf>
    <xf numFmtId="165" fontId="14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13" fillId="0" borderId="0" xfId="5" applyFont="1" applyFill="1" applyBorder="1" applyAlignment="1" applyProtection="1">
      <alignment horizontal="center" vertical="center" wrapText="1"/>
    </xf>
    <xf numFmtId="0" fontId="23" fillId="0" borderId="0" xfId="5" applyFont="1" applyFill="1" applyBorder="1" applyAlignment="1" applyProtection="1">
      <alignment horizontal="right"/>
    </xf>
    <xf numFmtId="0" fontId="0" fillId="0" borderId="6" xfId="0" applyBorder="1" applyAlignment="1">
      <alignment horizontal="center" vertical="center"/>
    </xf>
    <xf numFmtId="0" fontId="14" fillId="5" borderId="16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5" borderId="33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165" fontId="0" fillId="0" borderId="11" xfId="0" applyNumberFormat="1" applyFill="1" applyBorder="1" applyAlignment="1"/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14" fillId="5" borderId="34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3" fillId="0" borderId="0" xfId="5" applyFont="1" applyFill="1" applyBorder="1" applyAlignment="1" applyProtection="1"/>
    <xf numFmtId="0" fontId="18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20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9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8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20" fillId="5" borderId="1" xfId="10" applyNumberFormat="1" applyFont="1" applyFill="1" applyBorder="1" applyAlignment="1" applyProtection="1">
      <alignment horizontal="left" vertical="top" wrapText="1"/>
    </xf>
    <xf numFmtId="0" fontId="3" fillId="0" borderId="9" xfId="9" applyFont="1" applyFill="1" applyBorder="1" applyAlignment="1" applyProtection="1">
      <alignment horizontal="center" vertical="center" wrapText="1"/>
      <protection locked="0"/>
    </xf>
    <xf numFmtId="0" fontId="20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20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20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14" fillId="0" borderId="0" xfId="12" applyFont="1" applyFill="1" applyAlignment="1" applyProtection="1">
      <alignment horizontal="left" vertical="center"/>
      <protection locked="0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5" borderId="9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9" fontId="14" fillId="5" borderId="1" xfId="2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9" fontId="11" fillId="0" borderId="1" xfId="2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35" fillId="0" borderId="12" xfId="13" applyNumberFormat="1" applyFont="1" applyFill="1" applyBorder="1" applyAlignment="1" applyProtection="1">
      <alignment horizontal="left" vertical="center"/>
      <protection locked="0"/>
    </xf>
    <xf numFmtId="0" fontId="36" fillId="0" borderId="13" xfId="9" applyFont="1" applyFill="1" applyBorder="1" applyAlignment="1" applyProtection="1">
      <alignment horizontal="left" vertical="center" wrapText="1"/>
      <protection locked="0"/>
    </xf>
    <xf numFmtId="9" fontId="36" fillId="0" borderId="13" xfId="2" applyFont="1" applyFill="1" applyBorder="1" applyAlignment="1" applyProtection="1">
      <alignment horizontal="left" vertical="center"/>
    </xf>
    <xf numFmtId="37" fontId="6" fillId="0" borderId="14" xfId="14" applyNumberFormat="1" applyFont="1" applyFill="1" applyBorder="1" applyAlignment="1" applyProtection="1">
      <alignment horizontal="left" vertical="center"/>
    </xf>
    <xf numFmtId="0" fontId="20" fillId="0" borderId="0" xfId="5" applyFont="1" applyFill="1" applyBorder="1" applyAlignment="1" applyProtection="1"/>
    <xf numFmtId="0" fontId="20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39" xfId="0" applyFont="1" applyBorder="1" applyAlignment="1">
      <alignment wrapText="1"/>
    </xf>
    <xf numFmtId="165" fontId="18" fillId="0" borderId="40" xfId="0" applyNumberFormat="1" applyFont="1" applyBorder="1" applyAlignment="1">
      <alignment vertical="center"/>
    </xf>
    <xf numFmtId="167" fontId="18" fillId="0" borderId="41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18" fillId="0" borderId="42" xfId="0" applyFont="1" applyBorder="1" applyAlignment="1">
      <alignment wrapText="1"/>
    </xf>
    <xf numFmtId="165" fontId="18" fillId="0" borderId="43" xfId="0" applyNumberFormat="1" applyFont="1" applyBorder="1" applyAlignment="1">
      <alignment vertical="center"/>
    </xf>
    <xf numFmtId="167" fontId="18" fillId="0" borderId="44" xfId="0" applyNumberFormat="1" applyFont="1" applyBorder="1" applyAlignment="1">
      <alignment horizontal="center"/>
    </xf>
    <xf numFmtId="0" fontId="18" fillId="0" borderId="42" xfId="0" applyFont="1" applyBorder="1" applyAlignment="1">
      <alignment horizontal="left" wrapText="1" indent="1"/>
    </xf>
    <xf numFmtId="165" fontId="22" fillId="0" borderId="43" xfId="0" applyNumberFormat="1" applyFont="1" applyBorder="1" applyAlignment="1">
      <alignment vertical="center"/>
    </xf>
    <xf numFmtId="167" fontId="22" fillId="0" borderId="44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22" fillId="0" borderId="42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/>
    </xf>
    <xf numFmtId="165" fontId="18" fillId="5" borderId="43" xfId="0" applyNumberFormat="1" applyFont="1" applyFill="1" applyBorder="1" applyAlignment="1">
      <alignment vertical="center"/>
    </xf>
    <xf numFmtId="0" fontId="18" fillId="0" borderId="42" xfId="0" applyFont="1" applyFill="1" applyBorder="1" applyAlignment="1">
      <alignment wrapText="1"/>
    </xf>
    <xf numFmtId="0" fontId="22" fillId="0" borderId="42" xfId="0" applyFont="1" applyBorder="1" applyAlignment="1">
      <alignment horizontal="right" wrapText="1"/>
    </xf>
    <xf numFmtId="167" fontId="21" fillId="6" borderId="44" xfId="0" applyNumberFormat="1" applyFont="1" applyFill="1" applyBorder="1" applyAlignment="1">
      <alignment horizontal="center"/>
    </xf>
    <xf numFmtId="0" fontId="18" fillId="0" borderId="45" xfId="0" applyFont="1" applyBorder="1" applyAlignment="1">
      <alignment wrapText="1"/>
    </xf>
    <xf numFmtId="165" fontId="18" fillId="0" borderId="46" xfId="0" applyNumberFormat="1" applyFont="1" applyBorder="1" applyAlignment="1">
      <alignment vertical="center"/>
    </xf>
    <xf numFmtId="167" fontId="18" fillId="0" borderId="47" xfId="0" applyNumberFormat="1" applyFont="1" applyBorder="1" applyAlignment="1">
      <alignment horizontal="center"/>
    </xf>
    <xf numFmtId="0" fontId="28" fillId="5" borderId="48" xfId="0" applyFont="1" applyFill="1" applyBorder="1" applyAlignment="1">
      <alignment wrapText="1"/>
    </xf>
    <xf numFmtId="165" fontId="28" fillId="5" borderId="49" xfId="0" applyNumberFormat="1" applyFont="1" applyFill="1" applyBorder="1" applyAlignment="1">
      <alignment vertical="center"/>
    </xf>
    <xf numFmtId="167" fontId="28" fillId="5" borderId="50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165" fontId="18" fillId="0" borderId="51" xfId="0" applyNumberFormat="1" applyFont="1" applyBorder="1" applyAlignment="1">
      <alignment vertical="center"/>
    </xf>
    <xf numFmtId="167" fontId="18" fillId="0" borderId="52" xfId="0" applyNumberFormat="1" applyFont="1" applyBorder="1" applyAlignment="1">
      <alignment horizontal="center"/>
    </xf>
    <xf numFmtId="0" fontId="22" fillId="0" borderId="45" xfId="0" applyFont="1" applyBorder="1" applyAlignment="1">
      <alignment horizontal="right" wrapText="1"/>
    </xf>
    <xf numFmtId="167" fontId="18" fillId="0" borderId="5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8" fillId="5" borderId="54" xfId="0" applyFont="1" applyFill="1" applyBorder="1" applyAlignment="1">
      <alignment wrapText="1"/>
    </xf>
    <xf numFmtId="165" fontId="28" fillId="5" borderId="55" xfId="0" applyNumberFormat="1" applyFont="1" applyFill="1" applyBorder="1" applyAlignment="1">
      <alignment vertical="center"/>
    </xf>
    <xf numFmtId="167" fontId="28" fillId="5" borderId="5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2" fillId="0" borderId="57" xfId="0" applyFont="1" applyBorder="1"/>
    <xf numFmtId="0" fontId="2" fillId="0" borderId="58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9" xfId="0" applyFont="1" applyBorder="1"/>
    <xf numFmtId="9" fontId="40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2" borderId="1" xfId="11" applyFont="1" applyFill="1" applyBorder="1" applyAlignment="1" applyProtection="1">
      <alignment horizontal="left" vertical="center"/>
      <protection locked="0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7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3" fillId="2" borderId="13" xfId="15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41" fillId="0" borderId="0" xfId="0" applyFont="1"/>
    <xf numFmtId="0" fontId="18" fillId="0" borderId="6" xfId="0" applyFont="1" applyBorder="1"/>
    <xf numFmtId="0" fontId="18" fillId="0" borderId="8" xfId="0" applyFont="1" applyBorder="1"/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6" fontId="3" fillId="2" borderId="9" xfId="14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4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3" fillId="2" borderId="9" xfId="13" applyFont="1" applyFill="1" applyBorder="1" applyAlignment="1" applyProtection="1">
      <alignment horizontal="right" vertical="center"/>
      <protection locked="0"/>
    </xf>
    <xf numFmtId="0" fontId="3" fillId="2" borderId="1" xfId="5" applyFont="1" applyFill="1" applyBorder="1" applyAlignment="1">
      <alignment horizontal="left" vertical="center" wrapText="1"/>
    </xf>
    <xf numFmtId="165" fontId="18" fillId="0" borderId="9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11" xfId="0" applyNumberFormat="1" applyFont="1" applyBorder="1" applyAlignment="1"/>
    <xf numFmtId="165" fontId="18" fillId="0" borderId="27" xfId="0" applyNumberFormat="1" applyFont="1" applyBorder="1" applyAlignment="1"/>
    <xf numFmtId="165" fontId="18" fillId="5" borderId="64" xfId="0" applyNumberFormat="1" applyFont="1" applyFill="1" applyBorder="1" applyAlignment="1"/>
    <xf numFmtId="0" fontId="41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20" fillId="2" borderId="14" xfId="15" applyFont="1" applyFill="1" applyBorder="1" applyAlignment="1" applyProtection="1">
      <protection locked="0"/>
    </xf>
    <xf numFmtId="165" fontId="18" fillId="5" borderId="12" xfId="0" applyNumberFormat="1" applyFont="1" applyFill="1" applyBorder="1"/>
    <xf numFmtId="165" fontId="18" fillId="5" borderId="13" xfId="0" applyNumberFormat="1" applyFont="1" applyFill="1" applyBorder="1"/>
    <xf numFmtId="165" fontId="18" fillId="5" borderId="14" xfId="0" applyNumberFormat="1" applyFont="1" applyFill="1" applyBorder="1"/>
    <xf numFmtId="165" fontId="18" fillId="5" borderId="65" xfId="0" applyNumberFormat="1" applyFont="1" applyFill="1" applyBorder="1"/>
    <xf numFmtId="0" fontId="18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1" fillId="0" borderId="0" xfId="0" applyFont="1" applyAlignment="1">
      <alignment wrapText="1"/>
    </xf>
    <xf numFmtId="0" fontId="18" fillId="0" borderId="9" xfId="0" applyFont="1" applyBorder="1"/>
    <xf numFmtId="0" fontId="18" fillId="0" borderId="59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2" fillId="0" borderId="19" xfId="0" applyNumberFormat="1" applyFont="1" applyBorder="1"/>
    <xf numFmtId="9" fontId="2" fillId="0" borderId="11" xfId="2" applyFont="1" applyBorder="1"/>
    <xf numFmtId="0" fontId="18" fillId="0" borderId="12" xfId="0" applyFont="1" applyBorder="1"/>
    <xf numFmtId="0" fontId="28" fillId="0" borderId="13" xfId="0" applyFont="1" applyBorder="1"/>
    <xf numFmtId="165" fontId="2" fillId="5" borderId="13" xfId="0" applyNumberFormat="1" applyFont="1" applyFill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3" fillId="2" borderId="69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33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5" fillId="3" borderId="58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5" fillId="3" borderId="30" xfId="6" applyBorder="1"/>
    <xf numFmtId="164" fontId="15" fillId="3" borderId="34" xfId="6" applyBorder="1"/>
    <xf numFmtId="164" fontId="15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60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5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20" fillId="0" borderId="0" xfId="8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2" borderId="9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4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42" fillId="2" borderId="1" xfId="5" applyFont="1" applyFill="1" applyBorder="1" applyAlignment="1">
      <alignment horizontal="left" vertical="center"/>
    </xf>
    <xf numFmtId="0" fontId="43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4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42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42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43" fillId="0" borderId="1" xfId="5" applyFont="1" applyFill="1" applyBorder="1" applyAlignment="1">
      <alignment wrapText="1"/>
    </xf>
    <xf numFmtId="165" fontId="3" fillId="0" borderId="1" xfId="14" applyNumberFormat="1" applyFont="1" applyFill="1" applyBorder="1" applyProtection="1">
      <protection locked="0"/>
    </xf>
    <xf numFmtId="0" fontId="42" fillId="2" borderId="1" xfId="9" applyFont="1" applyFill="1" applyBorder="1" applyAlignment="1" applyProtection="1">
      <alignment horizontal="left" vertical="center"/>
      <protection locked="0"/>
    </xf>
    <xf numFmtId="0" fontId="43" fillId="2" borderId="1" xfId="17" applyFont="1" applyFill="1" applyBorder="1" applyAlignment="1" applyProtection="1"/>
    <xf numFmtId="165" fontId="20" fillId="5" borderId="13" xfId="15" applyNumberFormat="1" applyFont="1" applyFill="1" applyBorder="1" applyAlignment="1" applyProtection="1">
      <protection locked="0"/>
    </xf>
    <xf numFmtId="3" fontId="20" fillId="5" borderId="13" xfId="15" applyNumberFormat="1" applyFont="1" applyFill="1" applyBorder="1" applyAlignment="1" applyProtection="1">
      <protection locked="0"/>
    </xf>
    <xf numFmtId="165" fontId="20" fillId="5" borderId="13" xfId="14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20" fillId="5" borderId="14" xfId="14" applyNumberFormat="1" applyFont="1" applyFill="1" applyBorder="1" applyAlignment="1" applyProtection="1">
      <protection locked="0"/>
    </xf>
    <xf numFmtId="165" fontId="18" fillId="0" borderId="0" xfId="0" applyNumberFormat="1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32" fillId="0" borderId="19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9" fillId="2" borderId="60" xfId="11" applyFont="1" applyFill="1" applyBorder="1" applyAlignment="1" applyProtection="1">
      <alignment horizontal="center" vertical="center" wrapText="1"/>
      <protection locked="0"/>
    </xf>
    <xf numFmtId="0" fontId="39" fillId="2" borderId="32" xfId="1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20" fillId="2" borderId="35" xfId="14" applyNumberFormat="1" applyFont="1" applyFill="1" applyBorder="1" applyAlignment="1" applyProtection="1">
      <alignment horizontal="center"/>
      <protection locked="0"/>
    </xf>
    <xf numFmtId="166" fontId="20" fillId="2" borderId="16" xfId="14" applyNumberFormat="1" applyFont="1" applyFill="1" applyBorder="1" applyAlignment="1" applyProtection="1">
      <alignment horizontal="center"/>
      <protection locked="0"/>
    </xf>
    <xf numFmtId="166" fontId="20" fillId="2" borderId="18" xfId="14" applyNumberFormat="1" applyFont="1" applyFill="1" applyBorder="1" applyAlignment="1" applyProtection="1">
      <alignment horizontal="center"/>
      <protection locked="0"/>
    </xf>
    <xf numFmtId="166" fontId="20" fillId="0" borderId="6" xfId="14" applyNumberFormat="1" applyFont="1" applyFill="1" applyBorder="1" applyAlignment="1" applyProtection="1">
      <alignment horizontal="center"/>
      <protection locked="0"/>
    </xf>
    <xf numFmtId="166" fontId="20" fillId="0" borderId="7" xfId="14" applyNumberFormat="1" applyFont="1" applyFill="1" applyBorder="1" applyAlignment="1" applyProtection="1">
      <alignment horizontal="center"/>
      <protection locked="0"/>
    </xf>
    <xf numFmtId="166" fontId="20" fillId="0" borderId="8" xfId="14" applyNumberFormat="1" applyFont="1" applyFill="1" applyBorder="1" applyAlignment="1" applyProtection="1">
      <alignment horizontal="center"/>
      <protection locked="0"/>
    </xf>
    <xf numFmtId="166" fontId="20" fillId="0" borderId="61" xfId="14" applyNumberFormat="1" applyFont="1" applyFill="1" applyBorder="1" applyAlignment="1" applyProtection="1">
      <alignment horizontal="center" vertical="center" wrapText="1"/>
      <protection locked="0"/>
    </xf>
    <xf numFmtId="166" fontId="20" fillId="0" borderId="63" xfId="14" applyNumberFormat="1" applyFont="1" applyFill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3" fillId="0" borderId="57" xfId="0" applyFont="1" applyFill="1" applyBorder="1" applyAlignment="1">
      <alignment horizontal="left" vertical="center"/>
    </xf>
    <xf numFmtId="0" fontId="33" fillId="0" borderId="5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18">
    <cellStyle name="1Normal 2" xfId="6"/>
    <cellStyle name="Comma" xfId="1" builtinId="3"/>
    <cellStyle name="Comma 2" xfId="14"/>
    <cellStyle name="Comma 3" xfId="10"/>
    <cellStyle name="Hyperlink" xfId="4" builtinId="8"/>
    <cellStyle name="Normal" xfId="0" builtinId="0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5"/>
    <cellStyle name="Normal_Capital &amp; RWA N 2 2" xfId="17"/>
    <cellStyle name="Normal_Casestdy draft" xfId="16"/>
    <cellStyle name="Normal_Casestdy draft 2" xfId="9"/>
    <cellStyle name="Percent" xfId="2" builtinId="5"/>
    <cellStyle name="Percent 2" xfId="7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23900" y="1059180"/>
          <a:ext cx="6324600" cy="76009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tabSelected="1" view="pageBreakPreview" zoomScale="60" zoomScaleNormal="100" workbookViewId="0">
      <selection activeCell="B24" sqref="B24"/>
    </sheetView>
  </sheetViews>
  <sheetFormatPr defaultRowHeight="14.4" x14ac:dyDescent="0.3"/>
  <cols>
    <col min="1" max="1" width="10.33203125" style="22" customWidth="1"/>
    <col min="2" max="2" width="134.6640625" bestFit="1" customWidth="1"/>
    <col min="3" max="3" width="39.44140625" customWidth="1"/>
    <col min="7" max="7" width="25" customWidth="1"/>
  </cols>
  <sheetData>
    <row r="1" spans="1:3" x14ac:dyDescent="0.3">
      <c r="A1" s="1"/>
      <c r="B1" s="2" t="s">
        <v>0</v>
      </c>
      <c r="C1" s="3"/>
    </row>
    <row r="2" spans="1:3" s="7" customFormat="1" x14ac:dyDescent="0.3">
      <c r="A2" s="4">
        <v>1</v>
      </c>
      <c r="B2" s="5" t="s">
        <v>1</v>
      </c>
      <c r="C2" s="6" t="s">
        <v>2</v>
      </c>
    </row>
    <row r="3" spans="1:3" s="7" customFormat="1" x14ac:dyDescent="0.3">
      <c r="A3" s="4">
        <v>2</v>
      </c>
      <c r="B3" s="8" t="s">
        <v>3</v>
      </c>
      <c r="C3" s="6" t="s">
        <v>4</v>
      </c>
    </row>
    <row r="4" spans="1:3" s="7" customFormat="1" x14ac:dyDescent="0.3">
      <c r="A4" s="4">
        <v>3</v>
      </c>
      <c r="B4" s="8" t="s">
        <v>5</v>
      </c>
      <c r="C4" s="6" t="s">
        <v>6</v>
      </c>
    </row>
    <row r="5" spans="1:3" s="7" customFormat="1" x14ac:dyDescent="0.3">
      <c r="A5" s="9">
        <v>4</v>
      </c>
      <c r="B5" s="10" t="s">
        <v>7</v>
      </c>
      <c r="C5" s="11" t="s">
        <v>8</v>
      </c>
    </row>
    <row r="6" spans="1:3" s="12" customFormat="1" ht="65.25" customHeight="1" x14ac:dyDescent="0.3">
      <c r="A6" s="514" t="s">
        <v>9</v>
      </c>
      <c r="B6" s="515"/>
      <c r="C6" s="515"/>
    </row>
    <row r="7" spans="1:3" x14ac:dyDescent="0.3">
      <c r="A7" s="13" t="s">
        <v>10</v>
      </c>
      <c r="B7" s="2" t="s">
        <v>11</v>
      </c>
    </row>
    <row r="8" spans="1:3" x14ac:dyDescent="0.3">
      <c r="A8" s="1">
        <v>1</v>
      </c>
      <c r="B8" s="14" t="s">
        <v>12</v>
      </c>
    </row>
    <row r="9" spans="1:3" x14ac:dyDescent="0.3">
      <c r="A9" s="1">
        <v>2</v>
      </c>
      <c r="B9" s="14" t="s">
        <v>13</v>
      </c>
    </row>
    <row r="10" spans="1:3" x14ac:dyDescent="0.3">
      <c r="A10" s="1">
        <v>3</v>
      </c>
      <c r="B10" s="14" t="s">
        <v>14</v>
      </c>
    </row>
    <row r="11" spans="1:3" x14ac:dyDescent="0.3">
      <c r="A11" s="1">
        <v>4</v>
      </c>
      <c r="B11" s="14" t="s">
        <v>15</v>
      </c>
      <c r="C11" s="15"/>
    </row>
    <row r="12" spans="1:3" x14ac:dyDescent="0.3">
      <c r="A12" s="1">
        <v>5</v>
      </c>
      <c r="B12" s="14" t="s">
        <v>16</v>
      </c>
    </row>
    <row r="13" spans="1:3" x14ac:dyDescent="0.3">
      <c r="A13" s="1">
        <v>6</v>
      </c>
      <c r="B13" s="16" t="s">
        <v>17</v>
      </c>
    </row>
    <row r="14" spans="1:3" x14ac:dyDescent="0.3">
      <c r="A14" s="1">
        <v>7</v>
      </c>
      <c r="B14" s="14" t="s">
        <v>18</v>
      </c>
    </row>
    <row r="15" spans="1:3" x14ac:dyDescent="0.3">
      <c r="A15" s="1">
        <v>8</v>
      </c>
      <c r="B15" s="14" t="s">
        <v>19</v>
      </c>
    </row>
    <row r="16" spans="1:3" x14ac:dyDescent="0.3">
      <c r="A16" s="1">
        <v>9</v>
      </c>
      <c r="B16" s="14" t="s">
        <v>20</v>
      </c>
    </row>
    <row r="17" spans="1:2" x14ac:dyDescent="0.3">
      <c r="A17" s="17" t="s">
        <v>21</v>
      </c>
      <c r="B17" s="14" t="s">
        <v>22</v>
      </c>
    </row>
    <row r="18" spans="1:2" x14ac:dyDescent="0.3">
      <c r="A18" s="1">
        <v>10</v>
      </c>
      <c r="B18" s="14" t="s">
        <v>23</v>
      </c>
    </row>
    <row r="19" spans="1:2" x14ac:dyDescent="0.3">
      <c r="A19" s="1">
        <v>11</v>
      </c>
      <c r="B19" s="16" t="s">
        <v>24</v>
      </c>
    </row>
    <row r="20" spans="1:2" x14ac:dyDescent="0.3">
      <c r="A20" s="1">
        <v>12</v>
      </c>
      <c r="B20" s="16" t="s">
        <v>25</v>
      </c>
    </row>
    <row r="21" spans="1:2" x14ac:dyDescent="0.3">
      <c r="A21" s="1">
        <v>13</v>
      </c>
      <c r="B21" s="18" t="s">
        <v>26</v>
      </c>
    </row>
    <row r="22" spans="1:2" x14ac:dyDescent="0.3">
      <c r="A22" s="1">
        <v>14</v>
      </c>
      <c r="B22" s="11" t="s">
        <v>27</v>
      </c>
    </row>
    <row r="23" spans="1:2" x14ac:dyDescent="0.3">
      <c r="A23" s="19">
        <v>15</v>
      </c>
      <c r="B23" s="16" t="s">
        <v>28</v>
      </c>
    </row>
    <row r="24" spans="1:2" x14ac:dyDescent="0.3">
      <c r="A24" s="20"/>
      <c r="B24" s="21"/>
    </row>
    <row r="25" spans="1:2" x14ac:dyDescent="0.3">
      <c r="A25" s="20"/>
      <c r="B25" s="21"/>
    </row>
    <row r="26" spans="1:2" x14ac:dyDescent="0.3">
      <c r="A26" s="20"/>
      <c r="B26" s="21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view="pageBreakPreview" zoomScale="60" zoomScaleNormal="90" workbookViewId="0">
      <pane xSplit="1" ySplit="5" topLeftCell="B34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09375" defaultRowHeight="13.2" x14ac:dyDescent="0.25"/>
  <cols>
    <col min="1" max="1" width="9.5546875" style="281" bestFit="1" customWidth="1"/>
    <col min="2" max="2" width="132.44140625" style="82" customWidth="1"/>
    <col min="3" max="3" width="18.44140625" style="82" customWidth="1"/>
    <col min="4" max="16384" width="9.109375" style="82"/>
  </cols>
  <sheetData>
    <row r="1" spans="1:3" ht="13.8" x14ac:dyDescent="0.3">
      <c r="A1" s="81" t="s">
        <v>29</v>
      </c>
      <c r="B1" s="24" t="str">
        <f>Info!C2</f>
        <v>Terabank</v>
      </c>
    </row>
    <row r="2" spans="1:3" s="280" customFormat="1" ht="15.75" customHeight="1" x14ac:dyDescent="0.3">
      <c r="A2" s="280" t="s">
        <v>30</v>
      </c>
      <c r="B2" s="25">
        <v>43373</v>
      </c>
    </row>
    <row r="3" spans="1:3" s="280" customFormat="1" ht="15.75" customHeight="1" x14ac:dyDescent="0.25"/>
    <row r="4" spans="1:3" ht="13.8" thickBot="1" x14ac:dyDescent="0.3">
      <c r="A4" s="281" t="s">
        <v>274</v>
      </c>
      <c r="B4" s="282" t="s">
        <v>275</v>
      </c>
    </row>
    <row r="5" spans="1:3" x14ac:dyDescent="0.25">
      <c r="A5" s="283" t="s">
        <v>33</v>
      </c>
      <c r="B5" s="284"/>
      <c r="C5" s="285" t="s">
        <v>70</v>
      </c>
    </row>
    <row r="6" spans="1:3" x14ac:dyDescent="0.25">
      <c r="A6" s="286">
        <v>1</v>
      </c>
      <c r="B6" s="287" t="s">
        <v>276</v>
      </c>
      <c r="C6" s="288">
        <f>SUM(C7:C11)</f>
        <v>130635248.43000002</v>
      </c>
    </row>
    <row r="7" spans="1:3" x14ac:dyDescent="0.25">
      <c r="A7" s="286">
        <v>2</v>
      </c>
      <c r="B7" s="289" t="s">
        <v>277</v>
      </c>
      <c r="C7" s="290">
        <v>121372000.00000001</v>
      </c>
    </row>
    <row r="8" spans="1:3" x14ac:dyDescent="0.25">
      <c r="A8" s="286">
        <v>3</v>
      </c>
      <c r="B8" s="291" t="s">
        <v>278</v>
      </c>
      <c r="C8" s="290">
        <v>0</v>
      </c>
    </row>
    <row r="9" spans="1:3" x14ac:dyDescent="0.25">
      <c r="A9" s="286">
        <v>4</v>
      </c>
      <c r="B9" s="291" t="s">
        <v>279</v>
      </c>
      <c r="C9" s="290">
        <v>0</v>
      </c>
    </row>
    <row r="10" spans="1:3" x14ac:dyDescent="0.25">
      <c r="A10" s="286">
        <v>5</v>
      </c>
      <c r="B10" s="291" t="s">
        <v>280</v>
      </c>
      <c r="C10" s="290">
        <v>0</v>
      </c>
    </row>
    <row r="11" spans="1:3" x14ac:dyDescent="0.25">
      <c r="A11" s="286">
        <v>6</v>
      </c>
      <c r="B11" s="292" t="s">
        <v>281</v>
      </c>
      <c r="C11" s="290">
        <v>9263248.430000009</v>
      </c>
    </row>
    <row r="12" spans="1:3" s="294" customFormat="1" x14ac:dyDescent="0.25">
      <c r="A12" s="286">
        <v>7</v>
      </c>
      <c r="B12" s="287" t="s">
        <v>282</v>
      </c>
      <c r="C12" s="293">
        <f>SUM(C13:C27)</f>
        <v>28316821</v>
      </c>
    </row>
    <row r="13" spans="1:3" s="294" customFormat="1" x14ac:dyDescent="0.25">
      <c r="A13" s="286">
        <v>8</v>
      </c>
      <c r="B13" s="295" t="s">
        <v>283</v>
      </c>
      <c r="C13" s="296">
        <v>0</v>
      </c>
    </row>
    <row r="14" spans="1:3" s="294" customFormat="1" ht="26.4" x14ac:dyDescent="0.25">
      <c r="A14" s="286">
        <v>9</v>
      </c>
      <c r="B14" s="297" t="s">
        <v>284</v>
      </c>
      <c r="C14" s="296">
        <v>0</v>
      </c>
    </row>
    <row r="15" spans="1:3" s="294" customFormat="1" x14ac:dyDescent="0.25">
      <c r="A15" s="286">
        <v>10</v>
      </c>
      <c r="B15" s="298" t="s">
        <v>285</v>
      </c>
      <c r="C15" s="296">
        <v>28316821</v>
      </c>
    </row>
    <row r="16" spans="1:3" s="294" customFormat="1" x14ac:dyDescent="0.25">
      <c r="A16" s="286">
        <v>11</v>
      </c>
      <c r="B16" s="299" t="s">
        <v>286</v>
      </c>
      <c r="C16" s="296">
        <v>0</v>
      </c>
    </row>
    <row r="17" spans="1:3" s="294" customFormat="1" x14ac:dyDescent="0.25">
      <c r="A17" s="286">
        <v>12</v>
      </c>
      <c r="B17" s="298" t="s">
        <v>287</v>
      </c>
      <c r="C17" s="296">
        <v>0</v>
      </c>
    </row>
    <row r="18" spans="1:3" s="294" customFormat="1" x14ac:dyDescent="0.25">
      <c r="A18" s="286">
        <v>13</v>
      </c>
      <c r="B18" s="298" t="s">
        <v>288</v>
      </c>
      <c r="C18" s="296">
        <v>0</v>
      </c>
    </row>
    <row r="19" spans="1:3" s="294" customFormat="1" x14ac:dyDescent="0.25">
      <c r="A19" s="286">
        <v>14</v>
      </c>
      <c r="B19" s="298" t="s">
        <v>289</v>
      </c>
      <c r="C19" s="296">
        <v>0</v>
      </c>
    </row>
    <row r="20" spans="1:3" s="294" customFormat="1" x14ac:dyDescent="0.25">
      <c r="A20" s="286">
        <v>15</v>
      </c>
      <c r="B20" s="298" t="s">
        <v>290</v>
      </c>
      <c r="C20" s="296">
        <v>0</v>
      </c>
    </row>
    <row r="21" spans="1:3" s="294" customFormat="1" ht="26.4" x14ac:dyDescent="0.25">
      <c r="A21" s="286">
        <v>16</v>
      </c>
      <c r="B21" s="297" t="s">
        <v>291</v>
      </c>
      <c r="C21" s="296">
        <v>0</v>
      </c>
    </row>
    <row r="22" spans="1:3" s="294" customFormat="1" x14ac:dyDescent="0.25">
      <c r="A22" s="286">
        <v>17</v>
      </c>
      <c r="B22" s="300" t="s">
        <v>292</v>
      </c>
      <c r="C22" s="296">
        <v>0</v>
      </c>
    </row>
    <row r="23" spans="1:3" s="294" customFormat="1" x14ac:dyDescent="0.25">
      <c r="A23" s="286">
        <v>18</v>
      </c>
      <c r="B23" s="297" t="s">
        <v>293</v>
      </c>
      <c r="C23" s="296">
        <v>0</v>
      </c>
    </row>
    <row r="24" spans="1:3" s="294" customFormat="1" ht="26.4" x14ac:dyDescent="0.25">
      <c r="A24" s="286">
        <v>19</v>
      </c>
      <c r="B24" s="297" t="s">
        <v>294</v>
      </c>
      <c r="C24" s="296">
        <v>0</v>
      </c>
    </row>
    <row r="25" spans="1:3" s="294" customFormat="1" x14ac:dyDescent="0.25">
      <c r="A25" s="286">
        <v>20</v>
      </c>
      <c r="B25" s="301" t="s">
        <v>295</v>
      </c>
      <c r="C25" s="296">
        <v>0</v>
      </c>
    </row>
    <row r="26" spans="1:3" s="294" customFormat="1" x14ac:dyDescent="0.25">
      <c r="A26" s="286">
        <v>21</v>
      </c>
      <c r="B26" s="301" t="s">
        <v>296</v>
      </c>
      <c r="C26" s="296">
        <v>0</v>
      </c>
    </row>
    <row r="27" spans="1:3" s="294" customFormat="1" x14ac:dyDescent="0.25">
      <c r="A27" s="286">
        <v>22</v>
      </c>
      <c r="B27" s="301" t="s">
        <v>297</v>
      </c>
      <c r="C27" s="296">
        <v>0</v>
      </c>
    </row>
    <row r="28" spans="1:3" s="294" customFormat="1" x14ac:dyDescent="0.25">
      <c r="A28" s="286">
        <v>23</v>
      </c>
      <c r="B28" s="302" t="s">
        <v>298</v>
      </c>
      <c r="C28" s="293">
        <f>C6-C12</f>
        <v>102318427.43000002</v>
      </c>
    </row>
    <row r="29" spans="1:3" s="294" customFormat="1" x14ac:dyDescent="0.25">
      <c r="A29" s="303"/>
      <c r="B29" s="304"/>
      <c r="C29" s="296"/>
    </row>
    <row r="30" spans="1:3" s="294" customFormat="1" x14ac:dyDescent="0.25">
      <c r="A30" s="303">
        <v>24</v>
      </c>
      <c r="B30" s="302" t="s">
        <v>299</v>
      </c>
      <c r="C30" s="293">
        <f>C31+C34</f>
        <v>0</v>
      </c>
    </row>
    <row r="31" spans="1:3" s="294" customFormat="1" x14ac:dyDescent="0.25">
      <c r="A31" s="303">
        <v>25</v>
      </c>
      <c r="B31" s="291" t="s">
        <v>300</v>
      </c>
      <c r="C31" s="305">
        <f>C32+C33</f>
        <v>0</v>
      </c>
    </row>
    <row r="32" spans="1:3" s="294" customFormat="1" x14ac:dyDescent="0.25">
      <c r="A32" s="303">
        <v>26</v>
      </c>
      <c r="B32" s="306" t="s">
        <v>301</v>
      </c>
      <c r="C32" s="296">
        <v>0</v>
      </c>
    </row>
    <row r="33" spans="1:3" s="294" customFormat="1" x14ac:dyDescent="0.25">
      <c r="A33" s="303">
        <v>27</v>
      </c>
      <c r="B33" s="306" t="s">
        <v>302</v>
      </c>
      <c r="C33" s="296">
        <v>0</v>
      </c>
    </row>
    <row r="34" spans="1:3" s="294" customFormat="1" x14ac:dyDescent="0.25">
      <c r="A34" s="303">
        <v>28</v>
      </c>
      <c r="B34" s="291" t="s">
        <v>303</v>
      </c>
      <c r="C34" s="296">
        <v>0</v>
      </c>
    </row>
    <row r="35" spans="1:3" s="294" customFormat="1" x14ac:dyDescent="0.25">
      <c r="A35" s="303">
        <v>29</v>
      </c>
      <c r="B35" s="302" t="s">
        <v>304</v>
      </c>
      <c r="C35" s="293">
        <f>SUM(C36:C40)</f>
        <v>0</v>
      </c>
    </row>
    <row r="36" spans="1:3" s="294" customFormat="1" x14ac:dyDescent="0.25">
      <c r="A36" s="303">
        <v>30</v>
      </c>
      <c r="B36" s="297" t="s">
        <v>305</v>
      </c>
      <c r="C36" s="296">
        <v>0</v>
      </c>
    </row>
    <row r="37" spans="1:3" s="294" customFormat="1" x14ac:dyDescent="0.25">
      <c r="A37" s="303">
        <v>31</v>
      </c>
      <c r="B37" s="298" t="s">
        <v>306</v>
      </c>
      <c r="C37" s="296">
        <v>0</v>
      </c>
    </row>
    <row r="38" spans="1:3" s="294" customFormat="1" x14ac:dyDescent="0.25">
      <c r="A38" s="303">
        <v>32</v>
      </c>
      <c r="B38" s="297" t="s">
        <v>307</v>
      </c>
      <c r="C38" s="296">
        <v>0</v>
      </c>
    </row>
    <row r="39" spans="1:3" s="294" customFormat="1" ht="26.4" x14ac:dyDescent="0.25">
      <c r="A39" s="303">
        <v>33</v>
      </c>
      <c r="B39" s="297" t="s">
        <v>294</v>
      </c>
      <c r="C39" s="296">
        <v>0</v>
      </c>
    </row>
    <row r="40" spans="1:3" s="294" customFormat="1" x14ac:dyDescent="0.25">
      <c r="A40" s="303">
        <v>34</v>
      </c>
      <c r="B40" s="301" t="s">
        <v>308</v>
      </c>
      <c r="C40" s="296">
        <v>0</v>
      </c>
    </row>
    <row r="41" spans="1:3" s="294" customFormat="1" x14ac:dyDescent="0.25">
      <c r="A41" s="303">
        <v>35</v>
      </c>
      <c r="B41" s="302" t="s">
        <v>309</v>
      </c>
      <c r="C41" s="293">
        <f>C30-C35</f>
        <v>0</v>
      </c>
    </row>
    <row r="42" spans="1:3" s="294" customFormat="1" x14ac:dyDescent="0.25">
      <c r="A42" s="303"/>
      <c r="B42" s="304"/>
      <c r="C42" s="296"/>
    </row>
    <row r="43" spans="1:3" s="294" customFormat="1" x14ac:dyDescent="0.25">
      <c r="A43" s="303">
        <v>36</v>
      </c>
      <c r="B43" s="307" t="s">
        <v>310</v>
      </c>
      <c r="C43" s="293">
        <f>SUM(C44:C46)</f>
        <v>43223724.28401041</v>
      </c>
    </row>
    <row r="44" spans="1:3" s="294" customFormat="1" x14ac:dyDescent="0.25">
      <c r="A44" s="303">
        <v>37</v>
      </c>
      <c r="B44" s="291" t="s">
        <v>311</v>
      </c>
      <c r="C44" s="296">
        <v>33735865.329999998</v>
      </c>
    </row>
    <row r="45" spans="1:3" s="294" customFormat="1" x14ac:dyDescent="0.25">
      <c r="A45" s="303">
        <v>38</v>
      </c>
      <c r="B45" s="291" t="s">
        <v>312</v>
      </c>
      <c r="C45" s="296">
        <v>0</v>
      </c>
    </row>
    <row r="46" spans="1:3" s="294" customFormat="1" x14ac:dyDescent="0.25">
      <c r="A46" s="303">
        <v>39</v>
      </c>
      <c r="B46" s="291" t="s">
        <v>313</v>
      </c>
      <c r="C46" s="296">
        <v>9487858.9540104084</v>
      </c>
    </row>
    <row r="47" spans="1:3" s="294" customFormat="1" x14ac:dyDescent="0.25">
      <c r="A47" s="303">
        <v>40</v>
      </c>
      <c r="B47" s="307" t="s">
        <v>314</v>
      </c>
      <c r="C47" s="293">
        <f>SUM(C48:C51)</f>
        <v>0</v>
      </c>
    </row>
    <row r="48" spans="1:3" s="294" customFormat="1" x14ac:dyDescent="0.25">
      <c r="A48" s="303">
        <v>41</v>
      </c>
      <c r="B48" s="297" t="s">
        <v>315</v>
      </c>
      <c r="C48" s="296">
        <v>0</v>
      </c>
    </row>
    <row r="49" spans="1:3" s="294" customFormat="1" x14ac:dyDescent="0.25">
      <c r="A49" s="303">
        <v>42</v>
      </c>
      <c r="B49" s="298" t="s">
        <v>316</v>
      </c>
      <c r="C49" s="296">
        <v>0</v>
      </c>
    </row>
    <row r="50" spans="1:3" s="294" customFormat="1" x14ac:dyDescent="0.25">
      <c r="A50" s="303">
        <v>43</v>
      </c>
      <c r="B50" s="297" t="s">
        <v>317</v>
      </c>
      <c r="C50" s="296">
        <v>0</v>
      </c>
    </row>
    <row r="51" spans="1:3" s="294" customFormat="1" ht="26.4" x14ac:dyDescent="0.25">
      <c r="A51" s="303">
        <v>44</v>
      </c>
      <c r="B51" s="297" t="s">
        <v>294</v>
      </c>
      <c r="C51" s="296">
        <v>0</v>
      </c>
    </row>
    <row r="52" spans="1:3" s="294" customFormat="1" ht="13.8" thickBot="1" x14ac:dyDescent="0.3">
      <c r="A52" s="308">
        <v>45</v>
      </c>
      <c r="B52" s="309" t="s">
        <v>318</v>
      </c>
      <c r="C52" s="310">
        <f>C43-C47</f>
        <v>43223724.28401041</v>
      </c>
    </row>
    <row r="55" spans="1:3" x14ac:dyDescent="0.25">
      <c r="B55" s="82" t="s">
        <v>319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22"/>
  <sheetViews>
    <sheetView view="pageBreakPreview" zoomScale="60" zoomScaleNormal="100" workbookViewId="0">
      <selection activeCell="C11" sqref="C11"/>
    </sheetView>
  </sheetViews>
  <sheetFormatPr defaultColWidth="9.109375" defaultRowHeight="13.8" x14ac:dyDescent="0.3"/>
  <cols>
    <col min="1" max="1" width="9.44140625" style="22" bestFit="1" customWidth="1"/>
    <col min="2" max="2" width="59" style="22" customWidth="1"/>
    <col min="3" max="3" width="16.6640625" style="22" bestFit="1" customWidth="1"/>
    <col min="4" max="4" width="13.33203125" style="22" bestFit="1" customWidth="1"/>
    <col min="5" max="16384" width="9.109375" style="22"/>
  </cols>
  <sheetData>
    <row r="1" spans="1:4" x14ac:dyDescent="0.3">
      <c r="A1" s="23" t="s">
        <v>29</v>
      </c>
      <c r="B1" s="24" t="str">
        <f>Info!C2</f>
        <v>Terabank</v>
      </c>
    </row>
    <row r="2" spans="1:4" s="222" customFormat="1" ht="15.75" customHeight="1" x14ac:dyDescent="0.3">
      <c r="A2" s="222" t="s">
        <v>30</v>
      </c>
      <c r="B2" s="25">
        <v>43373</v>
      </c>
    </row>
    <row r="3" spans="1:4" s="222" customFormat="1" ht="15.75" customHeight="1" x14ac:dyDescent="0.3"/>
    <row r="4" spans="1:4" ht="14.4" thickBot="1" x14ac:dyDescent="0.35">
      <c r="A4" s="20" t="s">
        <v>320</v>
      </c>
      <c r="B4" s="311" t="s">
        <v>22</v>
      </c>
    </row>
    <row r="5" spans="1:4" s="314" customFormat="1" x14ac:dyDescent="0.3">
      <c r="A5" s="539" t="s">
        <v>321</v>
      </c>
      <c r="B5" s="540"/>
      <c r="C5" s="312" t="s">
        <v>322</v>
      </c>
      <c r="D5" s="313" t="s">
        <v>323</v>
      </c>
    </row>
    <row r="6" spans="1:4" s="318" customFormat="1" x14ac:dyDescent="0.3">
      <c r="A6" s="315">
        <v>1</v>
      </c>
      <c r="B6" s="316" t="s">
        <v>324</v>
      </c>
      <c r="C6" s="316"/>
      <c r="D6" s="317"/>
    </row>
    <row r="7" spans="1:4" s="318" customFormat="1" x14ac:dyDescent="0.3">
      <c r="A7" s="319" t="s">
        <v>325</v>
      </c>
      <c r="B7" s="320" t="s">
        <v>326</v>
      </c>
      <c r="C7" s="320" t="s">
        <v>469</v>
      </c>
      <c r="D7" s="321">
        <v>38249979.219881214</v>
      </c>
    </row>
    <row r="8" spans="1:4" s="318" customFormat="1" x14ac:dyDescent="0.3">
      <c r="A8" s="319" t="s">
        <v>327</v>
      </c>
      <c r="B8" s="320" t="s">
        <v>328</v>
      </c>
      <c r="C8" s="320" t="s">
        <v>470</v>
      </c>
      <c r="D8" s="321">
        <v>50999972.293174952</v>
      </c>
    </row>
    <row r="9" spans="1:4" s="318" customFormat="1" x14ac:dyDescent="0.3">
      <c r="A9" s="319" t="s">
        <v>329</v>
      </c>
      <c r="B9" s="320" t="s">
        <v>330</v>
      </c>
      <c r="C9" s="320" t="s">
        <v>471</v>
      </c>
      <c r="D9" s="321">
        <v>67999963.057566613</v>
      </c>
    </row>
    <row r="10" spans="1:4" s="318" customFormat="1" x14ac:dyDescent="0.3">
      <c r="A10" s="315" t="s">
        <v>331</v>
      </c>
      <c r="B10" s="316" t="s">
        <v>332</v>
      </c>
      <c r="C10" s="316"/>
      <c r="D10" s="317"/>
    </row>
    <row r="11" spans="1:4" s="325" customFormat="1" x14ac:dyDescent="0.3">
      <c r="A11" s="322" t="s">
        <v>333</v>
      </c>
      <c r="B11" s="323" t="s">
        <v>334</v>
      </c>
      <c r="C11" s="323" t="s">
        <v>472</v>
      </c>
      <c r="D11" s="324">
        <v>21249988.455489565</v>
      </c>
    </row>
    <row r="12" spans="1:4" s="325" customFormat="1" x14ac:dyDescent="0.3">
      <c r="A12" s="322" t="s">
        <v>335</v>
      </c>
      <c r="B12" s="323" t="s">
        <v>336</v>
      </c>
      <c r="C12" s="323" t="s">
        <v>341</v>
      </c>
      <c r="D12" s="324">
        <v>0</v>
      </c>
    </row>
    <row r="13" spans="1:4" s="325" customFormat="1" x14ac:dyDescent="0.3">
      <c r="A13" s="322" t="s">
        <v>337</v>
      </c>
      <c r="B13" s="323" t="s">
        <v>338</v>
      </c>
      <c r="C13" s="323" t="s">
        <v>341</v>
      </c>
      <c r="D13" s="324">
        <v>0</v>
      </c>
    </row>
    <row r="14" spans="1:4" s="325" customFormat="1" x14ac:dyDescent="0.3">
      <c r="A14" s="315" t="s">
        <v>339</v>
      </c>
      <c r="B14" s="316" t="s">
        <v>340</v>
      </c>
      <c r="C14" s="326" t="s">
        <v>341</v>
      </c>
      <c r="D14" s="317"/>
    </row>
    <row r="15" spans="1:4" s="325" customFormat="1" x14ac:dyDescent="0.3">
      <c r="A15" s="322">
        <v>3.1</v>
      </c>
      <c r="B15" s="323" t="s">
        <v>342</v>
      </c>
      <c r="C15" s="323">
        <v>1.4208391684764414E-2</v>
      </c>
      <c r="D15" s="324">
        <v>12077126.370892709</v>
      </c>
    </row>
    <row r="16" spans="1:4" s="325" customFormat="1" x14ac:dyDescent="0.3">
      <c r="A16" s="322">
        <v>3.2</v>
      </c>
      <c r="B16" s="323" t="s">
        <v>343</v>
      </c>
      <c r="C16" s="323">
        <v>1.9029096006380912E-2</v>
      </c>
      <c r="D16" s="324">
        <v>16174722.818159878</v>
      </c>
    </row>
    <row r="17" spans="1:6" s="318" customFormat="1" ht="14.4" thickBot="1" x14ac:dyDescent="0.35">
      <c r="A17" s="322">
        <v>3.3</v>
      </c>
      <c r="B17" s="323" t="s">
        <v>344</v>
      </c>
      <c r="C17" s="323">
        <v>6.1424974537516469E-2</v>
      </c>
      <c r="D17" s="324">
        <v>52211199.992038615</v>
      </c>
    </row>
    <row r="18" spans="1:6" s="314" customFormat="1" x14ac:dyDescent="0.3">
      <c r="A18" s="541" t="s">
        <v>345</v>
      </c>
      <c r="B18" s="542"/>
      <c r="C18" s="312" t="s">
        <v>322</v>
      </c>
      <c r="D18" s="313" t="s">
        <v>323</v>
      </c>
    </row>
    <row r="19" spans="1:6" s="318" customFormat="1" x14ac:dyDescent="0.3">
      <c r="A19" s="327">
        <v>4</v>
      </c>
      <c r="B19" s="323" t="s">
        <v>346</v>
      </c>
      <c r="C19" s="328">
        <v>0.12037468590196791</v>
      </c>
      <c r="D19" s="329">
        <v>102318427.43000002</v>
      </c>
    </row>
    <row r="20" spans="1:6" s="318" customFormat="1" x14ac:dyDescent="0.3">
      <c r="A20" s="327">
        <v>5</v>
      </c>
      <c r="B20" s="323" t="s">
        <v>37</v>
      </c>
      <c r="C20" s="328">
        <v>0.12037468590196791</v>
      </c>
      <c r="D20" s="329">
        <v>102318427.43000002</v>
      </c>
    </row>
    <row r="21" spans="1:6" s="318" customFormat="1" ht="14.4" thickBot="1" x14ac:dyDescent="0.35">
      <c r="A21" s="330" t="s">
        <v>347</v>
      </c>
      <c r="B21" s="331" t="s">
        <v>348</v>
      </c>
      <c r="C21" s="332">
        <v>0.17122615386222967</v>
      </c>
      <c r="D21" s="333">
        <v>145542151.71401042</v>
      </c>
    </row>
    <row r="22" spans="1:6" x14ac:dyDescent="0.3">
      <c r="F22" s="20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42"/>
  <sheetViews>
    <sheetView view="pageBreakPreview" zoomScale="60"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C7" sqref="C7"/>
    </sheetView>
  </sheetViews>
  <sheetFormatPr defaultColWidth="9.109375" defaultRowHeight="13.8" x14ac:dyDescent="0.25"/>
  <cols>
    <col min="1" max="1" width="10.6640625" style="82" customWidth="1"/>
    <col min="2" max="2" width="91.88671875" style="82" customWidth="1"/>
    <col min="3" max="3" width="53.109375" style="82" customWidth="1"/>
    <col min="4" max="4" width="32.33203125" style="82" customWidth="1"/>
    <col min="5" max="5" width="9.44140625" style="83" customWidth="1"/>
    <col min="6" max="16384" width="9.109375" style="83"/>
  </cols>
  <sheetData>
    <row r="1" spans="1:6" ht="14.4" x14ac:dyDescent="0.3">
      <c r="A1" s="81" t="s">
        <v>29</v>
      </c>
      <c r="B1" s="24" t="str">
        <f>Info!C2</f>
        <v>Terabank</v>
      </c>
      <c r="E1" s="82"/>
      <c r="F1" s="82"/>
    </row>
    <row r="2" spans="1:6" s="280" customFormat="1" ht="15.75" customHeight="1" x14ac:dyDescent="0.3">
      <c r="A2" s="81" t="s">
        <v>30</v>
      </c>
      <c r="B2" s="25">
        <v>43373</v>
      </c>
    </row>
    <row r="3" spans="1:6" s="280" customFormat="1" ht="15.75" customHeight="1" x14ac:dyDescent="0.25">
      <c r="A3" s="334"/>
    </row>
    <row r="4" spans="1:6" s="280" customFormat="1" ht="15.75" customHeight="1" thickBot="1" x14ac:dyDescent="0.3">
      <c r="A4" s="280" t="s">
        <v>349</v>
      </c>
      <c r="B4" s="335" t="s">
        <v>350</v>
      </c>
      <c r="D4" s="336" t="s">
        <v>70</v>
      </c>
    </row>
    <row r="5" spans="1:6" ht="26.4" x14ac:dyDescent="0.25">
      <c r="A5" s="337" t="s">
        <v>33</v>
      </c>
      <c r="B5" s="338" t="s">
        <v>171</v>
      </c>
      <c r="C5" s="339" t="s">
        <v>258</v>
      </c>
      <c r="D5" s="340" t="s">
        <v>351</v>
      </c>
    </row>
    <row r="6" spans="1:6" x14ac:dyDescent="0.25">
      <c r="A6" s="341">
        <v>1</v>
      </c>
      <c r="B6" s="342" t="s">
        <v>77</v>
      </c>
      <c r="C6" s="343">
        <v>34194601.93</v>
      </c>
      <c r="D6" s="344"/>
      <c r="E6" s="345"/>
    </row>
    <row r="7" spans="1:6" x14ac:dyDescent="0.25">
      <c r="A7" s="341">
        <v>2</v>
      </c>
      <c r="B7" s="346" t="s">
        <v>78</v>
      </c>
      <c r="C7" s="347">
        <v>115414159.56999999</v>
      </c>
      <c r="D7" s="348"/>
      <c r="E7" s="345"/>
    </row>
    <row r="8" spans="1:6" x14ac:dyDescent="0.25">
      <c r="A8" s="341">
        <v>3</v>
      </c>
      <c r="B8" s="346" t="s">
        <v>79</v>
      </c>
      <c r="C8" s="347">
        <v>25669216.460000001</v>
      </c>
      <c r="D8" s="348"/>
      <c r="E8" s="345"/>
    </row>
    <row r="9" spans="1:6" x14ac:dyDescent="0.25">
      <c r="A9" s="341">
        <v>4</v>
      </c>
      <c r="B9" s="346" t="s">
        <v>80</v>
      </c>
      <c r="C9" s="347">
        <v>0</v>
      </c>
      <c r="D9" s="348"/>
      <c r="E9" s="345"/>
    </row>
    <row r="10" spans="1:6" x14ac:dyDescent="0.25">
      <c r="A10" s="341">
        <v>5</v>
      </c>
      <c r="B10" s="346" t="s">
        <v>81</v>
      </c>
      <c r="C10" s="347">
        <v>50372343.509999998</v>
      </c>
      <c r="D10" s="348"/>
      <c r="E10" s="345"/>
    </row>
    <row r="11" spans="1:6" ht="14.4" x14ac:dyDescent="0.3">
      <c r="A11" s="341">
        <v>6.1</v>
      </c>
      <c r="B11" s="349" t="s">
        <v>82</v>
      </c>
      <c r="C11" s="350">
        <v>662113964.38999724</v>
      </c>
      <c r="D11" s="351"/>
      <c r="E11" s="352"/>
    </row>
    <row r="12" spans="1:6" ht="14.4" x14ac:dyDescent="0.3">
      <c r="A12" s="341">
        <v>6.2</v>
      </c>
      <c r="B12" s="353" t="s">
        <v>83</v>
      </c>
      <c r="C12" s="350">
        <v>-44916205.520000108</v>
      </c>
      <c r="D12" s="351" t="s">
        <v>352</v>
      </c>
      <c r="E12" s="352"/>
    </row>
    <row r="13" spans="1:6" ht="14.4" x14ac:dyDescent="0.3">
      <c r="A13" s="354" t="s">
        <v>353</v>
      </c>
      <c r="B13" s="353" t="s">
        <v>354</v>
      </c>
      <c r="C13" s="350">
        <v>-9487858.9540104084</v>
      </c>
      <c r="D13" s="351" t="s">
        <v>352</v>
      </c>
      <c r="E13" s="352"/>
    </row>
    <row r="14" spans="1:6" ht="14.4" x14ac:dyDescent="0.3">
      <c r="A14" s="354" t="s">
        <v>355</v>
      </c>
      <c r="B14" s="353" t="s">
        <v>356</v>
      </c>
      <c r="C14" s="350">
        <v>-11547172.870000053</v>
      </c>
      <c r="D14" s="351" t="s">
        <v>352</v>
      </c>
      <c r="E14" s="352"/>
    </row>
    <row r="15" spans="1:6" x14ac:dyDescent="0.25">
      <c r="A15" s="341">
        <v>6</v>
      </c>
      <c r="B15" s="346" t="s">
        <v>84</v>
      </c>
      <c r="C15" s="355">
        <f>C11+C12</f>
        <v>617197758.86999714</v>
      </c>
      <c r="D15" s="351"/>
      <c r="E15" s="345"/>
    </row>
    <row r="16" spans="1:6" x14ac:dyDescent="0.25">
      <c r="A16" s="341">
        <v>7</v>
      </c>
      <c r="B16" s="346" t="s">
        <v>85</v>
      </c>
      <c r="C16" s="347">
        <v>5629152.9100000001</v>
      </c>
      <c r="D16" s="348"/>
      <c r="E16" s="345"/>
    </row>
    <row r="17" spans="1:5" x14ac:dyDescent="0.25">
      <c r="A17" s="341">
        <v>8</v>
      </c>
      <c r="B17" s="356" t="s">
        <v>86</v>
      </c>
      <c r="C17" s="347">
        <v>1103541.3300000024</v>
      </c>
      <c r="D17" s="348"/>
      <c r="E17" s="345"/>
    </row>
    <row r="18" spans="1:5" x14ac:dyDescent="0.25">
      <c r="A18" s="341">
        <v>9</v>
      </c>
      <c r="B18" s="346" t="s">
        <v>87</v>
      </c>
      <c r="C18" s="347">
        <v>0</v>
      </c>
      <c r="D18" s="348"/>
      <c r="E18" s="345"/>
    </row>
    <row r="19" spans="1:5" x14ac:dyDescent="0.25">
      <c r="A19" s="341">
        <v>10</v>
      </c>
      <c r="B19" s="346" t="s">
        <v>88</v>
      </c>
      <c r="C19" s="347">
        <v>45133526.599999987</v>
      </c>
      <c r="D19" s="348"/>
      <c r="E19" s="345"/>
    </row>
    <row r="20" spans="1:5" x14ac:dyDescent="0.25">
      <c r="A20" s="341">
        <v>10.1</v>
      </c>
      <c r="B20" s="357" t="s">
        <v>357</v>
      </c>
      <c r="C20" s="347">
        <v>28316821</v>
      </c>
      <c r="D20" s="358" t="s">
        <v>358</v>
      </c>
      <c r="E20" s="345"/>
    </row>
    <row r="21" spans="1:5" x14ac:dyDescent="0.25">
      <c r="A21" s="341">
        <v>11</v>
      </c>
      <c r="B21" s="359" t="s">
        <v>89</v>
      </c>
      <c r="C21" s="360">
        <v>3931432.4517999999</v>
      </c>
      <c r="D21" s="361"/>
      <c r="E21" s="345"/>
    </row>
    <row r="22" spans="1:5" x14ac:dyDescent="0.25">
      <c r="A22" s="341">
        <v>12</v>
      </c>
      <c r="B22" s="362" t="s">
        <v>90</v>
      </c>
      <c r="C22" s="363">
        <f>SUM(C6:C10,C15:C18,C19,C21)</f>
        <v>898645733.63179719</v>
      </c>
      <c r="D22" s="364"/>
      <c r="E22" s="365"/>
    </row>
    <row r="23" spans="1:5" x14ac:dyDescent="0.25">
      <c r="A23" s="341">
        <v>13</v>
      </c>
      <c r="B23" s="346" t="s">
        <v>92</v>
      </c>
      <c r="C23" s="366">
        <v>241346.84000000003</v>
      </c>
      <c r="D23" s="367"/>
      <c r="E23" s="345"/>
    </row>
    <row r="24" spans="1:5" x14ac:dyDescent="0.25">
      <c r="A24" s="341">
        <v>14</v>
      </c>
      <c r="B24" s="346" t="s">
        <v>93</v>
      </c>
      <c r="C24" s="347">
        <v>199665527.27000713</v>
      </c>
      <c r="D24" s="348"/>
      <c r="E24" s="345"/>
    </row>
    <row r="25" spans="1:5" x14ac:dyDescent="0.25">
      <c r="A25" s="341">
        <v>15</v>
      </c>
      <c r="B25" s="346" t="s">
        <v>94</v>
      </c>
      <c r="C25" s="347">
        <v>176180402.06000006</v>
      </c>
      <c r="D25" s="348"/>
      <c r="E25" s="345"/>
    </row>
    <row r="26" spans="1:5" x14ac:dyDescent="0.25">
      <c r="A26" s="341">
        <v>16</v>
      </c>
      <c r="B26" s="346" t="s">
        <v>95</v>
      </c>
      <c r="C26" s="347">
        <v>252115819.68999982</v>
      </c>
      <c r="D26" s="348"/>
      <c r="E26" s="345"/>
    </row>
    <row r="27" spans="1:5" x14ac:dyDescent="0.25">
      <c r="A27" s="341">
        <v>17</v>
      </c>
      <c r="B27" s="346" t="s">
        <v>96</v>
      </c>
      <c r="C27" s="347">
        <v>0</v>
      </c>
      <c r="D27" s="348"/>
      <c r="E27" s="345"/>
    </row>
    <row r="28" spans="1:5" x14ac:dyDescent="0.25">
      <c r="A28" s="341">
        <v>18</v>
      </c>
      <c r="B28" s="346" t="s">
        <v>97</v>
      </c>
      <c r="C28" s="347">
        <v>72517054.5</v>
      </c>
      <c r="D28" s="348"/>
      <c r="E28" s="345"/>
    </row>
    <row r="29" spans="1:5" x14ac:dyDescent="0.25">
      <c r="A29" s="341">
        <v>19</v>
      </c>
      <c r="B29" s="346" t="s">
        <v>98</v>
      </c>
      <c r="C29" s="347">
        <v>4146661.7900000005</v>
      </c>
      <c r="D29" s="348"/>
      <c r="E29" s="345"/>
    </row>
    <row r="30" spans="1:5" x14ac:dyDescent="0.25">
      <c r="A30" s="341">
        <v>20</v>
      </c>
      <c r="B30" s="346" t="s">
        <v>99</v>
      </c>
      <c r="C30" s="347">
        <v>25484351.800000004</v>
      </c>
      <c r="D30" s="348" t="s">
        <v>352</v>
      </c>
      <c r="E30" s="345"/>
    </row>
    <row r="31" spans="1:5" x14ac:dyDescent="0.25">
      <c r="A31" s="341">
        <v>20.100000000000001</v>
      </c>
      <c r="B31" s="359" t="s">
        <v>359</v>
      </c>
      <c r="C31" s="347">
        <v>997198.28</v>
      </c>
      <c r="D31" s="361" t="s">
        <v>352</v>
      </c>
      <c r="E31" s="345"/>
    </row>
    <row r="32" spans="1:5" x14ac:dyDescent="0.25">
      <c r="A32" s="341">
        <v>21</v>
      </c>
      <c r="B32" s="359" t="s">
        <v>100</v>
      </c>
      <c r="C32" s="347">
        <v>37659321.810000002</v>
      </c>
      <c r="D32" s="361"/>
      <c r="E32" s="345"/>
    </row>
    <row r="33" spans="1:5" x14ac:dyDescent="0.25">
      <c r="A33" s="341">
        <v>21.1</v>
      </c>
      <c r="B33" s="368" t="s">
        <v>360</v>
      </c>
      <c r="C33" s="347">
        <v>33735865.329999998</v>
      </c>
      <c r="D33" s="369" t="s">
        <v>361</v>
      </c>
      <c r="E33" s="345"/>
    </row>
    <row r="34" spans="1:5" x14ac:dyDescent="0.25">
      <c r="A34" s="341">
        <v>22</v>
      </c>
      <c r="B34" s="362" t="s">
        <v>101</v>
      </c>
      <c r="C34" s="363">
        <f>SUM(C23:C32)</f>
        <v>769007684.04000688</v>
      </c>
      <c r="D34" s="364"/>
      <c r="E34" s="365"/>
    </row>
    <row r="35" spans="1:5" x14ac:dyDescent="0.25">
      <c r="A35" s="341">
        <v>23</v>
      </c>
      <c r="B35" s="359" t="s">
        <v>103</v>
      </c>
      <c r="C35" s="347">
        <v>121372000.00000001</v>
      </c>
      <c r="D35" s="348" t="s">
        <v>362</v>
      </c>
      <c r="E35" s="345"/>
    </row>
    <row r="36" spans="1:5" x14ac:dyDescent="0.25">
      <c r="A36" s="341">
        <v>24</v>
      </c>
      <c r="B36" s="359" t="s">
        <v>104</v>
      </c>
      <c r="C36" s="347">
        <v>0</v>
      </c>
      <c r="D36" s="348"/>
      <c r="E36" s="345"/>
    </row>
    <row r="37" spans="1:5" x14ac:dyDescent="0.25">
      <c r="A37" s="341">
        <v>25</v>
      </c>
      <c r="B37" s="359" t="s">
        <v>105</v>
      </c>
      <c r="C37" s="347">
        <v>0</v>
      </c>
      <c r="D37" s="348"/>
      <c r="E37" s="345"/>
    </row>
    <row r="38" spans="1:5" x14ac:dyDescent="0.25">
      <c r="A38" s="341">
        <v>26</v>
      </c>
      <c r="B38" s="359" t="s">
        <v>106</v>
      </c>
      <c r="C38" s="347">
        <v>0</v>
      </c>
      <c r="D38" s="348"/>
      <c r="E38" s="345"/>
    </row>
    <row r="39" spans="1:5" x14ac:dyDescent="0.25">
      <c r="A39" s="341">
        <v>27</v>
      </c>
      <c r="B39" s="359" t="s">
        <v>107</v>
      </c>
      <c r="C39" s="347">
        <v>0</v>
      </c>
      <c r="D39" s="348"/>
      <c r="E39" s="345"/>
    </row>
    <row r="40" spans="1:5" x14ac:dyDescent="0.25">
      <c r="A40" s="341">
        <v>28</v>
      </c>
      <c r="B40" s="359" t="s">
        <v>108</v>
      </c>
      <c r="C40" s="347">
        <v>9263248.4300000258</v>
      </c>
      <c r="D40" s="348" t="s">
        <v>363</v>
      </c>
      <c r="E40" s="345"/>
    </row>
    <row r="41" spans="1:5" x14ac:dyDescent="0.25">
      <c r="A41" s="341">
        <v>29</v>
      </c>
      <c r="B41" s="359" t="s">
        <v>109</v>
      </c>
      <c r="C41" s="347">
        <v>0</v>
      </c>
      <c r="D41" s="348"/>
      <c r="E41" s="345"/>
    </row>
    <row r="42" spans="1:5" ht="14.4" thickBot="1" x14ac:dyDescent="0.3">
      <c r="A42" s="370">
        <v>30</v>
      </c>
      <c r="B42" s="371" t="s">
        <v>110</v>
      </c>
      <c r="C42" s="372">
        <f>SUM(C35:C41)</f>
        <v>130635248.43000004</v>
      </c>
      <c r="D42" s="373"/>
      <c r="E42" s="365"/>
    </row>
  </sheetData>
  <pageMargins left="0.7" right="0.7" top="0.75" bottom="0.75" header="0.3" footer="0.3"/>
  <pageSetup paperSize="9" scale="46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view="pageBreakPreview" zoomScale="60" zoomScaleNormal="7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8" sqref="B8"/>
    </sheetView>
  </sheetViews>
  <sheetFormatPr defaultColWidth="9.109375" defaultRowHeight="13.8" x14ac:dyDescent="0.3"/>
  <cols>
    <col min="1" max="1" width="10.5546875" style="22" bestFit="1" customWidth="1"/>
    <col min="2" max="2" width="105.109375" style="22" bestFit="1" customWidth="1"/>
    <col min="3" max="3" width="16.33203125" style="22" bestFit="1" customWidth="1"/>
    <col min="4" max="4" width="13.44140625" style="22" bestFit="1" customWidth="1"/>
    <col min="5" max="5" width="16.109375" style="22" bestFit="1" customWidth="1"/>
    <col min="6" max="6" width="13.44140625" style="22" bestFit="1" customWidth="1"/>
    <col min="7" max="7" width="9.5546875" style="22" bestFit="1" customWidth="1"/>
    <col min="8" max="8" width="13.44140625" style="22" bestFit="1" customWidth="1"/>
    <col min="9" max="9" width="15.5546875" style="22" bestFit="1" customWidth="1"/>
    <col min="10" max="10" width="13.44140625" style="22" bestFit="1" customWidth="1"/>
    <col min="11" max="11" width="17" style="22" bestFit="1" customWidth="1"/>
    <col min="12" max="12" width="14.6640625" style="22" bestFit="1" customWidth="1"/>
    <col min="13" max="13" width="17.33203125" style="22" bestFit="1" customWidth="1"/>
    <col min="14" max="14" width="16.33203125" style="22" bestFit="1" customWidth="1"/>
    <col min="15" max="15" width="15.109375" style="22" bestFit="1" customWidth="1"/>
    <col min="16" max="16" width="13.44140625" style="22" bestFit="1" customWidth="1"/>
    <col min="17" max="17" width="9.5546875" style="22" bestFit="1" customWidth="1"/>
    <col min="18" max="18" width="13.44140625" style="22" bestFit="1" customWidth="1"/>
    <col min="19" max="19" width="33.109375" style="22" bestFit="1" customWidth="1"/>
    <col min="20" max="16384" width="9.109375" style="137"/>
  </cols>
  <sheetData>
    <row r="1" spans="1:19" x14ac:dyDescent="0.3">
      <c r="A1" s="22" t="s">
        <v>29</v>
      </c>
      <c r="B1" s="24" t="str">
        <f>Info!C2</f>
        <v>Terabank</v>
      </c>
    </row>
    <row r="2" spans="1:19" x14ac:dyDescent="0.3">
      <c r="A2" s="22" t="s">
        <v>30</v>
      </c>
      <c r="B2" s="25">
        <v>43373</v>
      </c>
    </row>
    <row r="4" spans="1:19" ht="28.2" thickBot="1" x14ac:dyDescent="0.35">
      <c r="A4" s="374" t="s">
        <v>364</v>
      </c>
      <c r="B4" s="375" t="s">
        <v>365</v>
      </c>
    </row>
    <row r="5" spans="1:19" x14ac:dyDescent="0.3">
      <c r="A5" s="376"/>
      <c r="B5" s="377"/>
      <c r="C5" s="378" t="s">
        <v>254</v>
      </c>
      <c r="D5" s="378" t="s">
        <v>255</v>
      </c>
      <c r="E5" s="378" t="s">
        <v>256</v>
      </c>
      <c r="F5" s="378" t="s">
        <v>366</v>
      </c>
      <c r="G5" s="378" t="s">
        <v>367</v>
      </c>
      <c r="H5" s="378" t="s">
        <v>368</v>
      </c>
      <c r="I5" s="378" t="s">
        <v>369</v>
      </c>
      <c r="J5" s="378" t="s">
        <v>370</v>
      </c>
      <c r="K5" s="378" t="s">
        <v>371</v>
      </c>
      <c r="L5" s="378" t="s">
        <v>372</v>
      </c>
      <c r="M5" s="378" t="s">
        <v>373</v>
      </c>
      <c r="N5" s="378" t="s">
        <v>374</v>
      </c>
      <c r="O5" s="378" t="s">
        <v>375</v>
      </c>
      <c r="P5" s="378" t="s">
        <v>376</v>
      </c>
      <c r="Q5" s="378" t="s">
        <v>377</v>
      </c>
      <c r="R5" s="379" t="s">
        <v>378</v>
      </c>
      <c r="S5" s="380" t="s">
        <v>379</v>
      </c>
    </row>
    <row r="6" spans="1:19" ht="46.5" customHeight="1" x14ac:dyDescent="0.3">
      <c r="A6" s="381"/>
      <c r="B6" s="547" t="s">
        <v>380</v>
      </c>
      <c r="C6" s="543">
        <v>0</v>
      </c>
      <c r="D6" s="544"/>
      <c r="E6" s="543">
        <v>0.2</v>
      </c>
      <c r="F6" s="544"/>
      <c r="G6" s="543">
        <v>0.35</v>
      </c>
      <c r="H6" s="544"/>
      <c r="I6" s="543">
        <v>0.5</v>
      </c>
      <c r="J6" s="544"/>
      <c r="K6" s="543">
        <v>0.75</v>
      </c>
      <c r="L6" s="544"/>
      <c r="M6" s="543">
        <v>1</v>
      </c>
      <c r="N6" s="544"/>
      <c r="O6" s="543">
        <v>1.5</v>
      </c>
      <c r="P6" s="544"/>
      <c r="Q6" s="543">
        <v>2.5</v>
      </c>
      <c r="R6" s="544"/>
      <c r="S6" s="545" t="s">
        <v>381</v>
      </c>
    </row>
    <row r="7" spans="1:19" x14ac:dyDescent="0.3">
      <c r="A7" s="381"/>
      <c r="B7" s="548"/>
      <c r="C7" s="382" t="s">
        <v>382</v>
      </c>
      <c r="D7" s="382" t="s">
        <v>383</v>
      </c>
      <c r="E7" s="382" t="s">
        <v>382</v>
      </c>
      <c r="F7" s="382" t="s">
        <v>383</v>
      </c>
      <c r="G7" s="382" t="s">
        <v>382</v>
      </c>
      <c r="H7" s="382" t="s">
        <v>383</v>
      </c>
      <c r="I7" s="382" t="s">
        <v>382</v>
      </c>
      <c r="J7" s="382" t="s">
        <v>383</v>
      </c>
      <c r="K7" s="382" t="s">
        <v>382</v>
      </c>
      <c r="L7" s="382" t="s">
        <v>383</v>
      </c>
      <c r="M7" s="382" t="s">
        <v>382</v>
      </c>
      <c r="N7" s="382" t="s">
        <v>383</v>
      </c>
      <c r="O7" s="382" t="s">
        <v>382</v>
      </c>
      <c r="P7" s="382" t="s">
        <v>383</v>
      </c>
      <c r="Q7" s="382" t="s">
        <v>382</v>
      </c>
      <c r="R7" s="382" t="s">
        <v>383</v>
      </c>
      <c r="S7" s="546"/>
    </row>
    <row r="8" spans="1:19" s="388" customFormat="1" x14ac:dyDescent="0.3">
      <c r="A8" s="383">
        <v>1</v>
      </c>
      <c r="B8" s="384" t="s">
        <v>384</v>
      </c>
      <c r="C8" s="385">
        <v>62089586.699999981</v>
      </c>
      <c r="D8" s="385">
        <v>0</v>
      </c>
      <c r="E8" s="385">
        <v>0</v>
      </c>
      <c r="F8" s="386">
        <v>0</v>
      </c>
      <c r="G8" s="385">
        <v>0</v>
      </c>
      <c r="H8" s="385">
        <v>0</v>
      </c>
      <c r="I8" s="385">
        <v>0</v>
      </c>
      <c r="J8" s="385">
        <v>0</v>
      </c>
      <c r="K8" s="385">
        <v>0</v>
      </c>
      <c r="L8" s="385">
        <v>0</v>
      </c>
      <c r="M8" s="385">
        <v>105034495.19</v>
      </c>
      <c r="N8" s="385">
        <v>0</v>
      </c>
      <c r="O8" s="385">
        <v>0</v>
      </c>
      <c r="P8" s="385">
        <v>0</v>
      </c>
      <c r="Q8" s="385">
        <v>0</v>
      </c>
      <c r="R8" s="386">
        <v>0</v>
      </c>
      <c r="S8" s="387">
        <f>$C$6*SUM(C8:D8)+$E$6*SUM(E8:F8)+$G$6*SUM(G8:H8)+$I$6*SUM(I8:J8)+$K$6*SUM(K8:L8)+$M$6*SUM(M8:N8)+$O$6*SUM(O8:P8)+$Q$6*SUM(Q8:R8)</f>
        <v>105034495.19</v>
      </c>
    </row>
    <row r="9" spans="1:19" s="388" customFormat="1" x14ac:dyDescent="0.3">
      <c r="A9" s="383">
        <v>2</v>
      </c>
      <c r="B9" s="384" t="s">
        <v>385</v>
      </c>
      <c r="C9" s="385">
        <v>0</v>
      </c>
      <c r="D9" s="385">
        <v>0</v>
      </c>
      <c r="E9" s="385">
        <v>0</v>
      </c>
      <c r="F9" s="385">
        <v>0</v>
      </c>
      <c r="G9" s="385">
        <v>0</v>
      </c>
      <c r="H9" s="385">
        <v>0</v>
      </c>
      <c r="I9" s="385">
        <v>0</v>
      </c>
      <c r="J9" s="385">
        <v>0</v>
      </c>
      <c r="K9" s="385">
        <v>0</v>
      </c>
      <c r="L9" s="385">
        <v>0</v>
      </c>
      <c r="M9" s="385">
        <v>0</v>
      </c>
      <c r="N9" s="385">
        <v>0</v>
      </c>
      <c r="O9" s="385">
        <v>0</v>
      </c>
      <c r="P9" s="385">
        <v>0</v>
      </c>
      <c r="Q9" s="385">
        <v>0</v>
      </c>
      <c r="R9" s="386">
        <v>0</v>
      </c>
      <c r="S9" s="387">
        <f t="shared" ref="S9:S21" si="0">$C$6*SUM(C9:D9)+$E$6*SUM(E9:F9)+$G$6*SUM(G9:H9)+$I$6*SUM(I9:J9)+$K$6*SUM(K9:L9)+$M$6*SUM(M9:N9)+$O$6*SUM(O9:P9)+$Q$6*SUM(Q9:R9)</f>
        <v>0</v>
      </c>
    </row>
    <row r="10" spans="1:19" s="388" customFormat="1" x14ac:dyDescent="0.3">
      <c r="A10" s="383">
        <v>3</v>
      </c>
      <c r="B10" s="384" t="s">
        <v>386</v>
      </c>
      <c r="C10" s="385">
        <v>0</v>
      </c>
      <c r="D10" s="385">
        <v>0</v>
      </c>
      <c r="E10" s="385"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  <c r="L10" s="385">
        <v>0</v>
      </c>
      <c r="M10" s="385">
        <v>0</v>
      </c>
      <c r="N10" s="385">
        <v>0</v>
      </c>
      <c r="O10" s="385">
        <v>0</v>
      </c>
      <c r="P10" s="385">
        <v>0</v>
      </c>
      <c r="Q10" s="385">
        <v>0</v>
      </c>
      <c r="R10" s="386">
        <v>0</v>
      </c>
      <c r="S10" s="387">
        <f t="shared" si="0"/>
        <v>0</v>
      </c>
    </row>
    <row r="11" spans="1:19" s="388" customFormat="1" x14ac:dyDescent="0.3">
      <c r="A11" s="383">
        <v>4</v>
      </c>
      <c r="B11" s="384" t="s">
        <v>387</v>
      </c>
      <c r="C11" s="385">
        <v>0</v>
      </c>
      <c r="D11" s="385">
        <v>0</v>
      </c>
      <c r="E11" s="385">
        <v>0</v>
      </c>
      <c r="F11" s="385">
        <v>0</v>
      </c>
      <c r="G11" s="385">
        <v>0</v>
      </c>
      <c r="H11" s="385">
        <v>0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385">
        <v>0</v>
      </c>
      <c r="O11" s="385">
        <v>0</v>
      </c>
      <c r="P11" s="385">
        <v>0</v>
      </c>
      <c r="Q11" s="385">
        <v>0</v>
      </c>
      <c r="R11" s="386">
        <v>0</v>
      </c>
      <c r="S11" s="387">
        <f t="shared" si="0"/>
        <v>0</v>
      </c>
    </row>
    <row r="12" spans="1:19" s="388" customFormat="1" x14ac:dyDescent="0.3">
      <c r="A12" s="383">
        <v>5</v>
      </c>
      <c r="B12" s="384" t="s">
        <v>388</v>
      </c>
      <c r="C12" s="385">
        <v>0</v>
      </c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  <c r="M12" s="385">
        <v>0</v>
      </c>
      <c r="N12" s="385">
        <v>0</v>
      </c>
      <c r="O12" s="385">
        <v>0</v>
      </c>
      <c r="P12" s="385">
        <v>0</v>
      </c>
      <c r="Q12" s="385">
        <v>0</v>
      </c>
      <c r="R12" s="386">
        <v>0</v>
      </c>
      <c r="S12" s="387">
        <f t="shared" si="0"/>
        <v>0</v>
      </c>
    </row>
    <row r="13" spans="1:19" s="388" customFormat="1" x14ac:dyDescent="0.3">
      <c r="A13" s="383">
        <v>6</v>
      </c>
      <c r="B13" s="384" t="s">
        <v>389</v>
      </c>
      <c r="C13" s="385">
        <v>0</v>
      </c>
      <c r="D13" s="385">
        <v>0</v>
      </c>
      <c r="E13" s="385">
        <v>10117394.34</v>
      </c>
      <c r="F13" s="385">
        <v>0</v>
      </c>
      <c r="G13" s="385">
        <v>0</v>
      </c>
      <c r="H13" s="385">
        <v>0</v>
      </c>
      <c r="I13" s="385">
        <v>15233676.250000004</v>
      </c>
      <c r="J13" s="385">
        <v>0</v>
      </c>
      <c r="K13" s="385">
        <v>0</v>
      </c>
      <c r="L13" s="385">
        <v>0</v>
      </c>
      <c r="M13" s="385">
        <v>318217.09000000003</v>
      </c>
      <c r="N13" s="385">
        <v>0</v>
      </c>
      <c r="O13" s="385">
        <v>0</v>
      </c>
      <c r="P13" s="385">
        <v>0</v>
      </c>
      <c r="Q13" s="385">
        <v>0</v>
      </c>
      <c r="R13" s="386">
        <v>0</v>
      </c>
      <c r="S13" s="387">
        <f t="shared" si="0"/>
        <v>9958534.0830000024</v>
      </c>
    </row>
    <row r="14" spans="1:19" s="388" customFormat="1" x14ac:dyDescent="0.3">
      <c r="A14" s="383">
        <v>7</v>
      </c>
      <c r="B14" s="384" t="s">
        <v>390</v>
      </c>
      <c r="C14" s="385">
        <v>0</v>
      </c>
      <c r="D14" s="385">
        <v>0</v>
      </c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85">
        <v>0</v>
      </c>
      <c r="L14" s="385">
        <v>0</v>
      </c>
      <c r="M14" s="385">
        <v>134465092.11999997</v>
      </c>
      <c r="N14" s="385">
        <v>28198045.375</v>
      </c>
      <c r="O14" s="385">
        <v>0</v>
      </c>
      <c r="P14" s="385">
        <v>0</v>
      </c>
      <c r="Q14" s="385">
        <v>0</v>
      </c>
      <c r="R14" s="386">
        <v>0</v>
      </c>
      <c r="S14" s="387">
        <f t="shared" si="0"/>
        <v>162663137.49499997</v>
      </c>
    </row>
    <row r="15" spans="1:19" s="388" customFormat="1" x14ac:dyDescent="0.3">
      <c r="A15" s="383">
        <v>8</v>
      </c>
      <c r="B15" s="384" t="s">
        <v>391</v>
      </c>
      <c r="C15" s="385">
        <v>0</v>
      </c>
      <c r="D15" s="385">
        <v>0</v>
      </c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5">
        <v>175019020.02000016</v>
      </c>
      <c r="L15" s="385">
        <v>5146707.7669999981</v>
      </c>
      <c r="M15" s="385">
        <v>0</v>
      </c>
      <c r="N15" s="385">
        <v>0</v>
      </c>
      <c r="O15" s="385">
        <v>0</v>
      </c>
      <c r="P15" s="385">
        <v>0</v>
      </c>
      <c r="Q15" s="385">
        <v>0</v>
      </c>
      <c r="R15" s="386">
        <v>0</v>
      </c>
      <c r="S15" s="387">
        <f t="shared" si="0"/>
        <v>135124295.8402501</v>
      </c>
    </row>
    <row r="16" spans="1:19" s="388" customFormat="1" x14ac:dyDescent="0.3">
      <c r="A16" s="383">
        <v>9</v>
      </c>
      <c r="B16" s="384" t="s">
        <v>392</v>
      </c>
      <c r="C16" s="385">
        <v>0</v>
      </c>
      <c r="D16" s="385">
        <v>0</v>
      </c>
      <c r="E16" s="385">
        <v>0</v>
      </c>
      <c r="F16" s="385">
        <v>0</v>
      </c>
      <c r="G16" s="385">
        <v>0</v>
      </c>
      <c r="H16" s="385">
        <v>0</v>
      </c>
      <c r="I16" s="385">
        <v>0</v>
      </c>
      <c r="J16" s="385">
        <v>0</v>
      </c>
      <c r="K16" s="385">
        <v>0</v>
      </c>
      <c r="L16" s="385">
        <v>0</v>
      </c>
      <c r="M16" s="385">
        <v>0</v>
      </c>
      <c r="N16" s="385">
        <v>0</v>
      </c>
      <c r="O16" s="385">
        <v>0</v>
      </c>
      <c r="P16" s="385">
        <v>0</v>
      </c>
      <c r="Q16" s="385">
        <v>0</v>
      </c>
      <c r="R16" s="386">
        <v>0</v>
      </c>
      <c r="S16" s="387">
        <f t="shared" si="0"/>
        <v>0</v>
      </c>
    </row>
    <row r="17" spans="1:19" s="388" customFormat="1" x14ac:dyDescent="0.3">
      <c r="A17" s="383">
        <v>10</v>
      </c>
      <c r="B17" s="384" t="s">
        <v>393</v>
      </c>
      <c r="C17" s="385">
        <v>0</v>
      </c>
      <c r="D17" s="385">
        <v>0</v>
      </c>
      <c r="E17" s="385">
        <v>0</v>
      </c>
      <c r="F17" s="385">
        <v>0</v>
      </c>
      <c r="G17" s="385">
        <v>0</v>
      </c>
      <c r="H17" s="385">
        <v>0</v>
      </c>
      <c r="I17" s="385">
        <v>0</v>
      </c>
      <c r="J17" s="385">
        <v>0</v>
      </c>
      <c r="K17" s="385">
        <v>0</v>
      </c>
      <c r="L17" s="385">
        <v>0</v>
      </c>
      <c r="M17" s="385">
        <v>16808659.490000002</v>
      </c>
      <c r="N17" s="385">
        <v>0</v>
      </c>
      <c r="O17" s="385">
        <v>1177186.44</v>
      </c>
      <c r="P17" s="385">
        <v>0</v>
      </c>
      <c r="Q17" s="385">
        <v>0</v>
      </c>
      <c r="R17" s="386">
        <v>0</v>
      </c>
      <c r="S17" s="387">
        <f t="shared" si="0"/>
        <v>18574439.150000002</v>
      </c>
    </row>
    <row r="18" spans="1:19" s="388" customFormat="1" x14ac:dyDescent="0.3">
      <c r="A18" s="383">
        <v>11</v>
      </c>
      <c r="B18" s="384" t="s">
        <v>394</v>
      </c>
      <c r="C18" s="385">
        <v>0</v>
      </c>
      <c r="D18" s="385">
        <v>0</v>
      </c>
      <c r="E18" s="385">
        <v>0</v>
      </c>
      <c r="F18" s="385">
        <v>0</v>
      </c>
      <c r="G18" s="385">
        <v>0</v>
      </c>
      <c r="H18" s="385">
        <v>0</v>
      </c>
      <c r="I18" s="385">
        <v>0</v>
      </c>
      <c r="J18" s="385">
        <v>0</v>
      </c>
      <c r="K18" s="385">
        <v>0</v>
      </c>
      <c r="L18" s="385">
        <v>0</v>
      </c>
      <c r="M18" s="385">
        <v>58670184.579999968</v>
      </c>
      <c r="N18" s="385">
        <v>0</v>
      </c>
      <c r="O18" s="385">
        <v>42648557.6500002</v>
      </c>
      <c r="P18" s="385">
        <v>0</v>
      </c>
      <c r="Q18" s="385">
        <v>0</v>
      </c>
      <c r="R18" s="386">
        <v>0</v>
      </c>
      <c r="S18" s="387">
        <f t="shared" si="0"/>
        <v>122643021.05500028</v>
      </c>
    </row>
    <row r="19" spans="1:19" s="388" customFormat="1" x14ac:dyDescent="0.3">
      <c r="A19" s="383">
        <v>12</v>
      </c>
      <c r="B19" s="384" t="s">
        <v>395</v>
      </c>
      <c r="C19" s="385">
        <v>0</v>
      </c>
      <c r="D19" s="385">
        <v>0</v>
      </c>
      <c r="E19" s="385">
        <v>0</v>
      </c>
      <c r="F19" s="385">
        <v>0</v>
      </c>
      <c r="G19" s="385">
        <v>0</v>
      </c>
      <c r="H19" s="385">
        <v>0</v>
      </c>
      <c r="I19" s="385">
        <v>0</v>
      </c>
      <c r="J19" s="385">
        <v>0</v>
      </c>
      <c r="K19" s="385">
        <v>0</v>
      </c>
      <c r="L19" s="385">
        <v>0</v>
      </c>
      <c r="M19" s="385">
        <v>0</v>
      </c>
      <c r="N19" s="385">
        <v>0</v>
      </c>
      <c r="O19" s="385">
        <v>0</v>
      </c>
      <c r="P19" s="385">
        <v>0</v>
      </c>
      <c r="Q19" s="385">
        <v>0</v>
      </c>
      <c r="R19" s="386">
        <v>0</v>
      </c>
      <c r="S19" s="387">
        <f t="shared" si="0"/>
        <v>0</v>
      </c>
    </row>
    <row r="20" spans="1:19" s="388" customFormat="1" x14ac:dyDescent="0.3">
      <c r="A20" s="383">
        <v>13</v>
      </c>
      <c r="B20" s="384" t="s">
        <v>396</v>
      </c>
      <c r="C20" s="385">
        <v>0</v>
      </c>
      <c r="D20" s="385">
        <v>0</v>
      </c>
      <c r="E20" s="385">
        <v>0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0</v>
      </c>
      <c r="L20" s="385">
        <v>0</v>
      </c>
      <c r="M20" s="385">
        <v>0</v>
      </c>
      <c r="N20" s="385">
        <v>0</v>
      </c>
      <c r="O20" s="385">
        <v>0</v>
      </c>
      <c r="P20" s="385">
        <v>0</v>
      </c>
      <c r="Q20" s="385">
        <v>0</v>
      </c>
      <c r="R20" s="386">
        <v>0</v>
      </c>
      <c r="S20" s="387">
        <f t="shared" si="0"/>
        <v>0</v>
      </c>
    </row>
    <row r="21" spans="1:19" s="388" customFormat="1" x14ac:dyDescent="0.3">
      <c r="A21" s="383">
        <v>14</v>
      </c>
      <c r="B21" s="384" t="s">
        <v>397</v>
      </c>
      <c r="C21" s="385">
        <v>34181947.029999986</v>
      </c>
      <c r="D21" s="385">
        <v>0</v>
      </c>
      <c r="E21" s="385">
        <v>12654.9</v>
      </c>
      <c r="F21" s="385">
        <v>0</v>
      </c>
      <c r="G21" s="385">
        <v>0</v>
      </c>
      <c r="H21" s="385">
        <v>0</v>
      </c>
      <c r="I21" s="385">
        <v>0</v>
      </c>
      <c r="J21" s="385">
        <v>0</v>
      </c>
      <c r="K21" s="385">
        <v>0</v>
      </c>
      <c r="L21" s="385">
        <v>0</v>
      </c>
      <c r="M21" s="385">
        <v>226099413.26999727</v>
      </c>
      <c r="N21" s="385">
        <v>6778298.6640000017</v>
      </c>
      <c r="O21" s="385">
        <v>0</v>
      </c>
      <c r="P21" s="385">
        <v>0</v>
      </c>
      <c r="Q21" s="385">
        <v>0</v>
      </c>
      <c r="R21" s="386">
        <v>0</v>
      </c>
      <c r="S21" s="387">
        <f t="shared" si="0"/>
        <v>232880242.91399726</v>
      </c>
    </row>
    <row r="22" spans="1:19" ht="14.4" thickBot="1" x14ac:dyDescent="0.35">
      <c r="A22" s="389"/>
      <c r="B22" s="390" t="s">
        <v>174</v>
      </c>
      <c r="C22" s="391">
        <f>SUM(C8:C21)</f>
        <v>96271533.729999959</v>
      </c>
      <c r="D22" s="391">
        <f t="shared" ref="D22:S22" si="1">SUM(D8:D21)</f>
        <v>0</v>
      </c>
      <c r="E22" s="391">
        <f t="shared" si="1"/>
        <v>10130049.24</v>
      </c>
      <c r="F22" s="391">
        <f t="shared" si="1"/>
        <v>0</v>
      </c>
      <c r="G22" s="391">
        <f t="shared" si="1"/>
        <v>0</v>
      </c>
      <c r="H22" s="391">
        <f t="shared" si="1"/>
        <v>0</v>
      </c>
      <c r="I22" s="391">
        <f t="shared" si="1"/>
        <v>15233676.250000004</v>
      </c>
      <c r="J22" s="391">
        <f t="shared" si="1"/>
        <v>0</v>
      </c>
      <c r="K22" s="391">
        <f t="shared" si="1"/>
        <v>175019020.02000016</v>
      </c>
      <c r="L22" s="391">
        <f t="shared" si="1"/>
        <v>5146707.7669999981</v>
      </c>
      <c r="M22" s="391">
        <f t="shared" si="1"/>
        <v>541396061.73999727</v>
      </c>
      <c r="N22" s="391">
        <f t="shared" si="1"/>
        <v>34976344.039000005</v>
      </c>
      <c r="O22" s="391">
        <f t="shared" si="1"/>
        <v>43825744.090000197</v>
      </c>
      <c r="P22" s="391">
        <f t="shared" si="1"/>
        <v>0</v>
      </c>
      <c r="Q22" s="391">
        <f t="shared" si="1"/>
        <v>0</v>
      </c>
      <c r="R22" s="391">
        <f t="shared" si="1"/>
        <v>0</v>
      </c>
      <c r="S22" s="392">
        <f t="shared" si="1"/>
        <v>786878165.72724771</v>
      </c>
    </row>
    <row r="24" spans="1:19" x14ac:dyDescent="0.3">
      <c r="S24" s="204"/>
    </row>
    <row r="25" spans="1:19" x14ac:dyDescent="0.3">
      <c r="N25" s="393"/>
      <c r="S25" s="204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view="pageBreakPreview" zoomScale="60" zoomScaleNormal="100" workbookViewId="0">
      <pane xSplit="2" ySplit="6" topLeftCell="G7" activePane="bottomRight" state="frozen"/>
      <selection activeCell="B10" sqref="B10"/>
      <selection pane="topRight" activeCell="B10" sqref="B10"/>
      <selection pane="bottomLeft" activeCell="B10" sqref="B10"/>
      <selection pane="bottomRight" activeCell="Q11" sqref="Q11"/>
    </sheetView>
  </sheetViews>
  <sheetFormatPr defaultColWidth="9.109375" defaultRowHeight="13.2" x14ac:dyDescent="0.25"/>
  <cols>
    <col min="1" max="1" width="10.5546875" style="82" bestFit="1" customWidth="1"/>
    <col min="2" max="2" width="63.6640625" style="82" bestFit="1" customWidth="1"/>
    <col min="3" max="3" width="19" style="82" customWidth="1"/>
    <col min="4" max="4" width="19.5546875" style="82" customWidth="1"/>
    <col min="5" max="5" width="31.109375" style="82" customWidth="1"/>
    <col min="6" max="6" width="29.109375" style="82" customWidth="1"/>
    <col min="7" max="7" width="28.5546875" style="82" customWidth="1"/>
    <col min="8" max="8" width="26.44140625" style="82" customWidth="1"/>
    <col min="9" max="9" width="23.6640625" style="82" customWidth="1"/>
    <col min="10" max="10" width="21.5546875" style="82" customWidth="1"/>
    <col min="11" max="11" width="15.6640625" style="82" customWidth="1"/>
    <col min="12" max="12" width="13.33203125" style="82" customWidth="1"/>
    <col min="13" max="13" width="20.88671875" style="82" customWidth="1"/>
    <col min="14" max="14" width="19.33203125" style="82" customWidth="1"/>
    <col min="15" max="15" width="18.44140625" style="82" customWidth="1"/>
    <col min="16" max="16" width="19" style="82" customWidth="1"/>
    <col min="17" max="17" width="20.33203125" style="82" customWidth="1"/>
    <col min="18" max="18" width="18" style="82" customWidth="1"/>
    <col min="19" max="19" width="36" style="82" customWidth="1"/>
    <col min="20" max="20" width="26.109375" style="82" customWidth="1"/>
    <col min="21" max="21" width="24.88671875" style="82" customWidth="1"/>
    <col min="22" max="22" width="20" style="82" customWidth="1"/>
    <col min="23" max="16384" width="9.109375" style="394"/>
  </cols>
  <sheetData>
    <row r="1" spans="1:22" ht="13.8" x14ac:dyDescent="0.3">
      <c r="A1" s="81" t="s">
        <v>29</v>
      </c>
      <c r="B1" s="24" t="str">
        <f>Info!C2</f>
        <v>Terabank</v>
      </c>
    </row>
    <row r="2" spans="1:22" ht="13.8" x14ac:dyDescent="0.3">
      <c r="A2" s="81" t="s">
        <v>30</v>
      </c>
      <c r="B2" s="25">
        <v>43373</v>
      </c>
    </row>
    <row r="4" spans="1:22" ht="13.8" thickBot="1" x14ac:dyDescent="0.3">
      <c r="A4" s="82" t="s">
        <v>398</v>
      </c>
      <c r="B4" s="282" t="s">
        <v>399</v>
      </c>
      <c r="V4" s="336" t="s">
        <v>70</v>
      </c>
    </row>
    <row r="5" spans="1:22" ht="12.75" customHeight="1" x14ac:dyDescent="0.25">
      <c r="A5" s="395"/>
      <c r="B5" s="396"/>
      <c r="C5" s="549" t="s">
        <v>400</v>
      </c>
      <c r="D5" s="550"/>
      <c r="E5" s="550"/>
      <c r="F5" s="550"/>
      <c r="G5" s="550"/>
      <c r="H5" s="550"/>
      <c r="I5" s="550"/>
      <c r="J5" s="550"/>
      <c r="K5" s="550"/>
      <c r="L5" s="551"/>
      <c r="M5" s="552" t="s">
        <v>401</v>
      </c>
      <c r="N5" s="553"/>
      <c r="O5" s="553"/>
      <c r="P5" s="553"/>
      <c r="Q5" s="553"/>
      <c r="R5" s="553"/>
      <c r="S5" s="554"/>
      <c r="T5" s="555" t="s">
        <v>402</v>
      </c>
      <c r="U5" s="555" t="s">
        <v>403</v>
      </c>
      <c r="V5" s="557" t="s">
        <v>404</v>
      </c>
    </row>
    <row r="6" spans="1:22" s="405" customFormat="1" ht="105.6" x14ac:dyDescent="0.3">
      <c r="A6" s="397"/>
      <c r="B6" s="398"/>
      <c r="C6" s="399" t="s">
        <v>405</v>
      </c>
      <c r="D6" s="400" t="s">
        <v>406</v>
      </c>
      <c r="E6" s="401" t="s">
        <v>407</v>
      </c>
      <c r="F6" s="401" t="s">
        <v>408</v>
      </c>
      <c r="G6" s="400" t="s">
        <v>409</v>
      </c>
      <c r="H6" s="400" t="s">
        <v>410</v>
      </c>
      <c r="I6" s="400" t="s">
        <v>411</v>
      </c>
      <c r="J6" s="400" t="s">
        <v>412</v>
      </c>
      <c r="K6" s="402" t="s">
        <v>413</v>
      </c>
      <c r="L6" s="403" t="s">
        <v>414</v>
      </c>
      <c r="M6" s="399" t="s">
        <v>415</v>
      </c>
      <c r="N6" s="402" t="s">
        <v>416</v>
      </c>
      <c r="O6" s="402" t="s">
        <v>417</v>
      </c>
      <c r="P6" s="402" t="s">
        <v>418</v>
      </c>
      <c r="Q6" s="402" t="s">
        <v>419</v>
      </c>
      <c r="R6" s="402" t="s">
        <v>420</v>
      </c>
      <c r="S6" s="404" t="s">
        <v>421</v>
      </c>
      <c r="T6" s="556"/>
      <c r="U6" s="556"/>
      <c r="V6" s="558"/>
    </row>
    <row r="7" spans="1:22" s="413" customFormat="1" x14ac:dyDescent="0.25">
      <c r="A7" s="406">
        <v>1</v>
      </c>
      <c r="B7" s="407" t="s">
        <v>384</v>
      </c>
      <c r="C7" s="408">
        <v>0</v>
      </c>
      <c r="D7" s="409">
        <v>0</v>
      </c>
      <c r="E7" s="409">
        <v>0</v>
      </c>
      <c r="F7" s="409">
        <v>0</v>
      </c>
      <c r="G7" s="409">
        <v>0</v>
      </c>
      <c r="H7" s="409">
        <v>0</v>
      </c>
      <c r="I7" s="409">
        <v>0</v>
      </c>
      <c r="J7" s="409">
        <v>0</v>
      </c>
      <c r="K7" s="409">
        <v>0</v>
      </c>
      <c r="L7" s="410">
        <v>0</v>
      </c>
      <c r="M7" s="408">
        <v>0</v>
      </c>
      <c r="N7" s="409">
        <v>0</v>
      </c>
      <c r="O7" s="409">
        <v>0</v>
      </c>
      <c r="P7" s="409">
        <v>0</v>
      </c>
      <c r="Q7" s="409">
        <v>0</v>
      </c>
      <c r="R7" s="409">
        <v>0</v>
      </c>
      <c r="S7" s="410">
        <v>0</v>
      </c>
      <c r="T7" s="411">
        <v>0</v>
      </c>
      <c r="U7" s="411">
        <v>0</v>
      </c>
      <c r="V7" s="412">
        <f>SUM(C7:S7)</f>
        <v>0</v>
      </c>
    </row>
    <row r="8" spans="1:22" s="413" customFormat="1" x14ac:dyDescent="0.25">
      <c r="A8" s="406">
        <v>2</v>
      </c>
      <c r="B8" s="407" t="s">
        <v>385</v>
      </c>
      <c r="C8" s="408">
        <v>0</v>
      </c>
      <c r="D8" s="409">
        <v>0</v>
      </c>
      <c r="E8" s="409">
        <v>0</v>
      </c>
      <c r="F8" s="409">
        <v>0</v>
      </c>
      <c r="G8" s="409">
        <v>0</v>
      </c>
      <c r="H8" s="409">
        <v>0</v>
      </c>
      <c r="I8" s="409">
        <v>0</v>
      </c>
      <c r="J8" s="409">
        <v>0</v>
      </c>
      <c r="K8" s="409">
        <v>0</v>
      </c>
      <c r="L8" s="410">
        <v>0</v>
      </c>
      <c r="M8" s="408">
        <v>0</v>
      </c>
      <c r="N8" s="409">
        <v>0</v>
      </c>
      <c r="O8" s="409">
        <v>0</v>
      </c>
      <c r="P8" s="409">
        <v>0</v>
      </c>
      <c r="Q8" s="409">
        <v>0</v>
      </c>
      <c r="R8" s="409">
        <v>0</v>
      </c>
      <c r="S8" s="410">
        <v>0</v>
      </c>
      <c r="T8" s="411">
        <v>0</v>
      </c>
      <c r="U8" s="411">
        <v>0</v>
      </c>
      <c r="V8" s="412">
        <f t="shared" ref="V8:V20" si="0">SUM(C8:S8)</f>
        <v>0</v>
      </c>
    </row>
    <row r="9" spans="1:22" s="413" customFormat="1" x14ac:dyDescent="0.25">
      <c r="A9" s="406">
        <v>3</v>
      </c>
      <c r="B9" s="407" t="s">
        <v>422</v>
      </c>
      <c r="C9" s="408">
        <v>0</v>
      </c>
      <c r="D9" s="409">
        <v>0</v>
      </c>
      <c r="E9" s="409">
        <v>0</v>
      </c>
      <c r="F9" s="409">
        <v>0</v>
      </c>
      <c r="G9" s="409">
        <v>0</v>
      </c>
      <c r="H9" s="409">
        <v>0</v>
      </c>
      <c r="I9" s="409">
        <v>0</v>
      </c>
      <c r="J9" s="409">
        <v>0</v>
      </c>
      <c r="K9" s="409">
        <v>0</v>
      </c>
      <c r="L9" s="410">
        <v>0</v>
      </c>
      <c r="M9" s="408">
        <v>0</v>
      </c>
      <c r="N9" s="409">
        <v>0</v>
      </c>
      <c r="O9" s="409">
        <v>0</v>
      </c>
      <c r="P9" s="409">
        <v>0</v>
      </c>
      <c r="Q9" s="409">
        <v>0</v>
      </c>
      <c r="R9" s="409">
        <v>0</v>
      </c>
      <c r="S9" s="410">
        <v>0</v>
      </c>
      <c r="T9" s="411">
        <v>0</v>
      </c>
      <c r="U9" s="411">
        <v>0</v>
      </c>
      <c r="V9" s="412">
        <f t="shared" si="0"/>
        <v>0</v>
      </c>
    </row>
    <row r="10" spans="1:22" s="413" customFormat="1" x14ac:dyDescent="0.25">
      <c r="A10" s="406">
        <v>4</v>
      </c>
      <c r="B10" s="407" t="s">
        <v>387</v>
      </c>
      <c r="C10" s="408">
        <v>0</v>
      </c>
      <c r="D10" s="409">
        <v>0</v>
      </c>
      <c r="E10" s="409">
        <v>0</v>
      </c>
      <c r="F10" s="409">
        <v>0</v>
      </c>
      <c r="G10" s="409">
        <v>0</v>
      </c>
      <c r="H10" s="409">
        <v>0</v>
      </c>
      <c r="I10" s="409">
        <v>0</v>
      </c>
      <c r="J10" s="409">
        <v>0</v>
      </c>
      <c r="K10" s="409">
        <v>0</v>
      </c>
      <c r="L10" s="410">
        <v>0</v>
      </c>
      <c r="M10" s="408">
        <v>0</v>
      </c>
      <c r="N10" s="409">
        <v>0</v>
      </c>
      <c r="O10" s="409">
        <v>0</v>
      </c>
      <c r="P10" s="409">
        <v>0</v>
      </c>
      <c r="Q10" s="409">
        <v>0</v>
      </c>
      <c r="R10" s="409">
        <v>0</v>
      </c>
      <c r="S10" s="410">
        <v>0</v>
      </c>
      <c r="T10" s="411">
        <v>0</v>
      </c>
      <c r="U10" s="411">
        <v>0</v>
      </c>
      <c r="V10" s="412">
        <f t="shared" si="0"/>
        <v>0</v>
      </c>
    </row>
    <row r="11" spans="1:22" s="413" customFormat="1" x14ac:dyDescent="0.25">
      <c r="A11" s="406">
        <v>5</v>
      </c>
      <c r="B11" s="407" t="s">
        <v>388</v>
      </c>
      <c r="C11" s="408">
        <v>0</v>
      </c>
      <c r="D11" s="409">
        <v>0</v>
      </c>
      <c r="E11" s="409">
        <v>0</v>
      </c>
      <c r="F11" s="409">
        <v>0</v>
      </c>
      <c r="G11" s="409">
        <v>0</v>
      </c>
      <c r="H11" s="409">
        <v>0</v>
      </c>
      <c r="I11" s="409">
        <v>0</v>
      </c>
      <c r="J11" s="409">
        <v>0</v>
      </c>
      <c r="K11" s="409">
        <v>0</v>
      </c>
      <c r="L11" s="410">
        <v>0</v>
      </c>
      <c r="M11" s="408">
        <v>0</v>
      </c>
      <c r="N11" s="409">
        <v>0</v>
      </c>
      <c r="O11" s="409">
        <v>0</v>
      </c>
      <c r="P11" s="409">
        <v>0</v>
      </c>
      <c r="Q11" s="409">
        <v>0</v>
      </c>
      <c r="R11" s="409">
        <v>0</v>
      </c>
      <c r="S11" s="410">
        <v>0</v>
      </c>
      <c r="T11" s="411">
        <v>0</v>
      </c>
      <c r="U11" s="411">
        <v>0</v>
      </c>
      <c r="V11" s="412">
        <f t="shared" si="0"/>
        <v>0</v>
      </c>
    </row>
    <row r="12" spans="1:22" s="413" customFormat="1" x14ac:dyDescent="0.25">
      <c r="A12" s="406">
        <v>6</v>
      </c>
      <c r="B12" s="407" t="s">
        <v>389</v>
      </c>
      <c r="C12" s="408">
        <v>0</v>
      </c>
      <c r="D12" s="409">
        <v>0</v>
      </c>
      <c r="E12" s="409">
        <v>0</v>
      </c>
      <c r="F12" s="409">
        <v>0</v>
      </c>
      <c r="G12" s="409">
        <v>0</v>
      </c>
      <c r="H12" s="409">
        <v>0</v>
      </c>
      <c r="I12" s="409">
        <v>0</v>
      </c>
      <c r="J12" s="409">
        <v>0</v>
      </c>
      <c r="K12" s="409">
        <v>0</v>
      </c>
      <c r="L12" s="410">
        <v>0</v>
      </c>
      <c r="M12" s="408">
        <v>0</v>
      </c>
      <c r="N12" s="409">
        <v>0</v>
      </c>
      <c r="O12" s="409">
        <v>0</v>
      </c>
      <c r="P12" s="409">
        <v>0</v>
      </c>
      <c r="Q12" s="409">
        <v>0</v>
      </c>
      <c r="R12" s="409">
        <v>0</v>
      </c>
      <c r="S12" s="410">
        <v>0</v>
      </c>
      <c r="T12" s="411">
        <v>0</v>
      </c>
      <c r="U12" s="411">
        <v>0</v>
      </c>
      <c r="V12" s="412">
        <f t="shared" si="0"/>
        <v>0</v>
      </c>
    </row>
    <row r="13" spans="1:22" s="413" customFormat="1" x14ac:dyDescent="0.25">
      <c r="A13" s="406">
        <v>7</v>
      </c>
      <c r="B13" s="407" t="s">
        <v>390</v>
      </c>
      <c r="C13" s="408">
        <v>0</v>
      </c>
      <c r="D13" s="409">
        <v>21596762.096900001</v>
      </c>
      <c r="E13" s="409">
        <v>0</v>
      </c>
      <c r="F13" s="409">
        <v>0</v>
      </c>
      <c r="G13" s="409">
        <v>0</v>
      </c>
      <c r="H13" s="409">
        <v>0</v>
      </c>
      <c r="I13" s="409">
        <v>0</v>
      </c>
      <c r="J13" s="409">
        <v>0</v>
      </c>
      <c r="K13" s="409">
        <v>0</v>
      </c>
      <c r="L13" s="410">
        <v>0</v>
      </c>
      <c r="M13" s="408">
        <v>0</v>
      </c>
      <c r="N13" s="409">
        <v>0</v>
      </c>
      <c r="O13" s="409">
        <v>0</v>
      </c>
      <c r="P13" s="409">
        <v>0</v>
      </c>
      <c r="Q13" s="409">
        <v>0</v>
      </c>
      <c r="R13" s="409">
        <v>0</v>
      </c>
      <c r="S13" s="410">
        <v>0</v>
      </c>
      <c r="T13" s="411">
        <v>12871703.005400004</v>
      </c>
      <c r="U13" s="411">
        <v>8725059.0914999992</v>
      </c>
      <c r="V13" s="412">
        <f t="shared" si="0"/>
        <v>21596762.096900001</v>
      </c>
    </row>
    <row r="14" spans="1:22" s="413" customFormat="1" x14ac:dyDescent="0.25">
      <c r="A14" s="406">
        <v>8</v>
      </c>
      <c r="B14" s="407" t="s">
        <v>391</v>
      </c>
      <c r="C14" s="408">
        <v>0</v>
      </c>
      <c r="D14" s="409">
        <v>2126281.9313549995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410">
        <v>0</v>
      </c>
      <c r="M14" s="408">
        <v>0</v>
      </c>
      <c r="N14" s="409">
        <v>0</v>
      </c>
      <c r="O14" s="409">
        <v>0</v>
      </c>
      <c r="P14" s="409">
        <v>0</v>
      </c>
      <c r="Q14" s="409">
        <v>0</v>
      </c>
      <c r="R14" s="409">
        <v>0</v>
      </c>
      <c r="S14" s="410">
        <v>0</v>
      </c>
      <c r="T14" s="411">
        <v>1346388.7065299999</v>
      </c>
      <c r="U14" s="411">
        <v>779893.22482499992</v>
      </c>
      <c r="V14" s="412">
        <f t="shared" si="0"/>
        <v>2126281.9313549995</v>
      </c>
    </row>
    <row r="15" spans="1:22" s="413" customFormat="1" x14ac:dyDescent="0.25">
      <c r="A15" s="406">
        <v>9</v>
      </c>
      <c r="B15" s="407" t="s">
        <v>392</v>
      </c>
      <c r="C15" s="408">
        <v>0</v>
      </c>
      <c r="D15" s="409">
        <v>0</v>
      </c>
      <c r="E15" s="409">
        <v>0</v>
      </c>
      <c r="F15" s="409">
        <v>0</v>
      </c>
      <c r="G15" s="409">
        <v>0</v>
      </c>
      <c r="H15" s="409">
        <v>0</v>
      </c>
      <c r="I15" s="409">
        <v>0</v>
      </c>
      <c r="J15" s="409">
        <v>0</v>
      </c>
      <c r="K15" s="409">
        <v>0</v>
      </c>
      <c r="L15" s="410">
        <v>0</v>
      </c>
      <c r="M15" s="408">
        <v>0</v>
      </c>
      <c r="N15" s="409">
        <v>0</v>
      </c>
      <c r="O15" s="409">
        <v>0</v>
      </c>
      <c r="P15" s="409">
        <v>0</v>
      </c>
      <c r="Q15" s="409">
        <v>0</v>
      </c>
      <c r="R15" s="409">
        <v>0</v>
      </c>
      <c r="S15" s="410">
        <v>0</v>
      </c>
      <c r="T15" s="411">
        <v>0</v>
      </c>
      <c r="U15" s="411">
        <v>0</v>
      </c>
      <c r="V15" s="412">
        <f t="shared" si="0"/>
        <v>0</v>
      </c>
    </row>
    <row r="16" spans="1:22" s="413" customFormat="1" x14ac:dyDescent="0.25">
      <c r="A16" s="406">
        <v>10</v>
      </c>
      <c r="B16" s="407" t="s">
        <v>393</v>
      </c>
      <c r="C16" s="408">
        <v>0</v>
      </c>
      <c r="D16" s="409">
        <v>0</v>
      </c>
      <c r="E16" s="409">
        <v>0</v>
      </c>
      <c r="F16" s="409">
        <v>0</v>
      </c>
      <c r="G16" s="409">
        <v>0</v>
      </c>
      <c r="H16" s="409">
        <v>0</v>
      </c>
      <c r="I16" s="409">
        <v>0</v>
      </c>
      <c r="J16" s="409">
        <v>0</v>
      </c>
      <c r="K16" s="409">
        <v>0</v>
      </c>
      <c r="L16" s="410">
        <v>0</v>
      </c>
      <c r="M16" s="408">
        <v>0</v>
      </c>
      <c r="N16" s="409">
        <v>0</v>
      </c>
      <c r="O16" s="409">
        <v>0</v>
      </c>
      <c r="P16" s="409">
        <v>0</v>
      </c>
      <c r="Q16" s="409">
        <v>0</v>
      </c>
      <c r="R16" s="409">
        <v>0</v>
      </c>
      <c r="S16" s="410">
        <v>0</v>
      </c>
      <c r="T16" s="411">
        <v>0</v>
      </c>
      <c r="U16" s="411">
        <v>0</v>
      </c>
      <c r="V16" s="412">
        <f t="shared" si="0"/>
        <v>0</v>
      </c>
    </row>
    <row r="17" spans="1:22" s="413" customFormat="1" x14ac:dyDescent="0.25">
      <c r="A17" s="406">
        <v>11</v>
      </c>
      <c r="B17" s="407" t="s">
        <v>394</v>
      </c>
      <c r="C17" s="408">
        <v>0</v>
      </c>
      <c r="D17" s="409">
        <v>0</v>
      </c>
      <c r="E17" s="409">
        <v>0</v>
      </c>
      <c r="F17" s="409">
        <v>0</v>
      </c>
      <c r="G17" s="409">
        <v>0</v>
      </c>
      <c r="H17" s="409">
        <v>0</v>
      </c>
      <c r="I17" s="409">
        <v>0</v>
      </c>
      <c r="J17" s="409">
        <v>0</v>
      </c>
      <c r="K17" s="409">
        <v>0</v>
      </c>
      <c r="L17" s="410">
        <v>0</v>
      </c>
      <c r="M17" s="408">
        <v>0</v>
      </c>
      <c r="N17" s="409">
        <v>0</v>
      </c>
      <c r="O17" s="409">
        <v>0</v>
      </c>
      <c r="P17" s="409">
        <v>0</v>
      </c>
      <c r="Q17" s="409">
        <v>0</v>
      </c>
      <c r="R17" s="409">
        <v>0</v>
      </c>
      <c r="S17" s="410">
        <v>0</v>
      </c>
      <c r="T17" s="411">
        <v>0</v>
      </c>
      <c r="U17" s="411">
        <v>0</v>
      </c>
      <c r="V17" s="412">
        <f t="shared" si="0"/>
        <v>0</v>
      </c>
    </row>
    <row r="18" spans="1:22" s="413" customFormat="1" x14ac:dyDescent="0.25">
      <c r="A18" s="406">
        <v>12</v>
      </c>
      <c r="B18" s="407" t="s">
        <v>395</v>
      </c>
      <c r="C18" s="408">
        <v>0</v>
      </c>
      <c r="D18" s="409">
        <v>0</v>
      </c>
      <c r="E18" s="409">
        <v>0</v>
      </c>
      <c r="F18" s="409">
        <v>0</v>
      </c>
      <c r="G18" s="409">
        <v>0</v>
      </c>
      <c r="H18" s="409">
        <v>0</v>
      </c>
      <c r="I18" s="409">
        <v>0</v>
      </c>
      <c r="J18" s="409">
        <v>0</v>
      </c>
      <c r="K18" s="409">
        <v>0</v>
      </c>
      <c r="L18" s="410">
        <v>0</v>
      </c>
      <c r="M18" s="408">
        <v>0</v>
      </c>
      <c r="N18" s="409">
        <v>0</v>
      </c>
      <c r="O18" s="409">
        <v>0</v>
      </c>
      <c r="P18" s="409">
        <v>0</v>
      </c>
      <c r="Q18" s="409">
        <v>0</v>
      </c>
      <c r="R18" s="409">
        <v>0</v>
      </c>
      <c r="S18" s="410">
        <v>0</v>
      </c>
      <c r="T18" s="411">
        <v>0</v>
      </c>
      <c r="U18" s="411">
        <v>0</v>
      </c>
      <c r="V18" s="412">
        <f t="shared" si="0"/>
        <v>0</v>
      </c>
    </row>
    <row r="19" spans="1:22" s="413" customFormat="1" x14ac:dyDescent="0.25">
      <c r="A19" s="406">
        <v>13</v>
      </c>
      <c r="B19" s="407" t="s">
        <v>423</v>
      </c>
      <c r="C19" s="408">
        <v>0</v>
      </c>
      <c r="D19" s="409">
        <v>0</v>
      </c>
      <c r="E19" s="409">
        <v>0</v>
      </c>
      <c r="F19" s="409">
        <v>0</v>
      </c>
      <c r="G19" s="409">
        <v>0</v>
      </c>
      <c r="H19" s="409">
        <v>0</v>
      </c>
      <c r="I19" s="409">
        <v>0</v>
      </c>
      <c r="J19" s="409">
        <v>0</v>
      </c>
      <c r="K19" s="409">
        <v>0</v>
      </c>
      <c r="L19" s="410">
        <v>0</v>
      </c>
      <c r="M19" s="408">
        <v>0</v>
      </c>
      <c r="N19" s="409">
        <v>0</v>
      </c>
      <c r="O19" s="409">
        <v>0</v>
      </c>
      <c r="P19" s="409">
        <v>0</v>
      </c>
      <c r="Q19" s="409">
        <v>0</v>
      </c>
      <c r="R19" s="409">
        <v>0</v>
      </c>
      <c r="S19" s="410">
        <v>0</v>
      </c>
      <c r="T19" s="411">
        <v>0</v>
      </c>
      <c r="U19" s="411">
        <v>0</v>
      </c>
      <c r="V19" s="412">
        <f t="shared" si="0"/>
        <v>0</v>
      </c>
    </row>
    <row r="20" spans="1:22" s="413" customFormat="1" x14ac:dyDescent="0.25">
      <c r="A20" s="406">
        <v>14</v>
      </c>
      <c r="B20" s="407" t="s">
        <v>397</v>
      </c>
      <c r="C20" s="408">
        <v>0</v>
      </c>
      <c r="D20" s="409">
        <v>4877043.6821599994</v>
      </c>
      <c r="E20" s="409">
        <v>0</v>
      </c>
      <c r="F20" s="409">
        <v>0</v>
      </c>
      <c r="G20" s="409">
        <v>0</v>
      </c>
      <c r="H20" s="409">
        <v>0</v>
      </c>
      <c r="I20" s="409">
        <v>0</v>
      </c>
      <c r="J20" s="409">
        <v>0</v>
      </c>
      <c r="K20" s="409">
        <v>0</v>
      </c>
      <c r="L20" s="410">
        <v>0</v>
      </c>
      <c r="M20" s="408">
        <v>0</v>
      </c>
      <c r="N20" s="409">
        <v>0</v>
      </c>
      <c r="O20" s="409">
        <v>0</v>
      </c>
      <c r="P20" s="409">
        <v>0</v>
      </c>
      <c r="Q20" s="409">
        <v>0</v>
      </c>
      <c r="R20" s="409">
        <v>0</v>
      </c>
      <c r="S20" s="410">
        <v>0</v>
      </c>
      <c r="T20" s="411">
        <v>2271925.1821599999</v>
      </c>
      <c r="U20" s="411">
        <v>2605118.5</v>
      </c>
      <c r="V20" s="412">
        <f t="shared" si="0"/>
        <v>4877043.6821599994</v>
      </c>
    </row>
    <row r="21" spans="1:22" ht="13.8" thickBot="1" x14ac:dyDescent="0.3">
      <c r="A21" s="414"/>
      <c r="B21" s="415" t="s">
        <v>174</v>
      </c>
      <c r="C21" s="416">
        <f>SUM(C7:C20)</f>
        <v>0</v>
      </c>
      <c r="D21" s="417">
        <f t="shared" ref="D21:V21" si="1">SUM(D7:D20)</f>
        <v>28600087.710414998</v>
      </c>
      <c r="E21" s="417">
        <f t="shared" si="1"/>
        <v>0</v>
      </c>
      <c r="F21" s="417">
        <f t="shared" si="1"/>
        <v>0</v>
      </c>
      <c r="G21" s="417">
        <f t="shared" si="1"/>
        <v>0</v>
      </c>
      <c r="H21" s="417">
        <f t="shared" si="1"/>
        <v>0</v>
      </c>
      <c r="I21" s="417">
        <f t="shared" si="1"/>
        <v>0</v>
      </c>
      <c r="J21" s="417">
        <f t="shared" si="1"/>
        <v>0</v>
      </c>
      <c r="K21" s="417">
        <f t="shared" si="1"/>
        <v>0</v>
      </c>
      <c r="L21" s="418">
        <f t="shared" si="1"/>
        <v>0</v>
      </c>
      <c r="M21" s="416">
        <f t="shared" si="1"/>
        <v>0</v>
      </c>
      <c r="N21" s="417">
        <f t="shared" si="1"/>
        <v>0</v>
      </c>
      <c r="O21" s="417">
        <f t="shared" si="1"/>
        <v>0</v>
      </c>
      <c r="P21" s="417">
        <f t="shared" si="1"/>
        <v>0</v>
      </c>
      <c r="Q21" s="417">
        <f t="shared" si="1"/>
        <v>0</v>
      </c>
      <c r="R21" s="417">
        <f t="shared" si="1"/>
        <v>0</v>
      </c>
      <c r="S21" s="418">
        <f>SUM(S7:S20)</f>
        <v>0</v>
      </c>
      <c r="T21" s="418">
        <f>SUM(T7:T20)</f>
        <v>16490016.894090002</v>
      </c>
      <c r="U21" s="418">
        <f>SUM(U7:U20)</f>
        <v>12110070.816325</v>
      </c>
      <c r="V21" s="419">
        <f t="shared" si="1"/>
        <v>28600087.710414998</v>
      </c>
    </row>
    <row r="24" spans="1:22" x14ac:dyDescent="0.25">
      <c r="A24" s="420"/>
      <c r="B24" s="420"/>
      <c r="C24" s="421"/>
      <c r="D24" s="421"/>
      <c r="E24" s="421"/>
    </row>
    <row r="25" spans="1:22" x14ac:dyDescent="0.25">
      <c r="A25" s="422"/>
      <c r="B25" s="422"/>
      <c r="C25" s="420"/>
      <c r="D25" s="421"/>
      <c r="E25" s="421"/>
    </row>
    <row r="26" spans="1:22" x14ac:dyDescent="0.25">
      <c r="A26" s="422"/>
      <c r="B26" s="423"/>
      <c r="C26" s="420"/>
      <c r="D26" s="421"/>
      <c r="E26" s="421"/>
    </row>
    <row r="27" spans="1:22" x14ac:dyDescent="0.25">
      <c r="A27" s="422"/>
      <c r="B27" s="422"/>
      <c r="C27" s="420"/>
      <c r="D27" s="421"/>
      <c r="E27" s="421"/>
    </row>
    <row r="28" spans="1:22" x14ac:dyDescent="0.25">
      <c r="A28" s="422"/>
      <c r="B28" s="423"/>
      <c r="C28" s="420"/>
      <c r="D28" s="421"/>
      <c r="E28" s="421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view="pageBreakPreview" zoomScale="60" zoomScaleNormal="100" workbookViewId="0">
      <pane xSplit="1" ySplit="7" topLeftCell="B8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09375" defaultRowHeight="13.8" x14ac:dyDescent="0.3"/>
  <cols>
    <col min="1" max="1" width="10.5546875" style="82" bestFit="1" customWidth="1"/>
    <col min="2" max="2" width="101.88671875" style="82" customWidth="1"/>
    <col min="3" max="3" width="13.6640625" style="22" customWidth="1"/>
    <col min="4" max="4" width="14.88671875" style="22" bestFit="1" customWidth="1"/>
    <col min="5" max="5" width="17.6640625" style="22" customWidth="1"/>
    <col min="6" max="6" width="15.88671875" style="22" customWidth="1"/>
    <col min="7" max="7" width="17.44140625" style="22" customWidth="1"/>
    <col min="8" max="8" width="15.33203125" style="22" customWidth="1"/>
    <col min="9" max="16384" width="9.109375" style="394"/>
  </cols>
  <sheetData>
    <row r="1" spans="1:9" x14ac:dyDescent="0.3">
      <c r="A1" s="81" t="s">
        <v>29</v>
      </c>
      <c r="B1" s="24" t="str">
        <f>Info!C2</f>
        <v>Terabank</v>
      </c>
    </row>
    <row r="2" spans="1:9" x14ac:dyDescent="0.3">
      <c r="A2" s="81" t="s">
        <v>30</v>
      </c>
      <c r="B2" s="25">
        <v>43373</v>
      </c>
    </row>
    <row r="4" spans="1:9" ht="14.4" thickBot="1" x14ac:dyDescent="0.35">
      <c r="A4" s="81" t="s">
        <v>424</v>
      </c>
      <c r="B4" s="282" t="s">
        <v>425</v>
      </c>
    </row>
    <row r="5" spans="1:9" x14ac:dyDescent="0.3">
      <c r="A5" s="395"/>
      <c r="B5" s="424"/>
      <c r="C5" s="425" t="s">
        <v>254</v>
      </c>
      <c r="D5" s="425" t="s">
        <v>255</v>
      </c>
      <c r="E5" s="425" t="s">
        <v>256</v>
      </c>
      <c r="F5" s="425" t="s">
        <v>366</v>
      </c>
      <c r="G5" s="426" t="s">
        <v>367</v>
      </c>
      <c r="H5" s="427" t="s">
        <v>368</v>
      </c>
      <c r="I5" s="428"/>
    </row>
    <row r="6" spans="1:9" s="428" customFormat="1" ht="12.75" customHeight="1" x14ac:dyDescent="0.3">
      <c r="A6" s="429"/>
      <c r="B6" s="561" t="s">
        <v>426</v>
      </c>
      <c r="C6" s="563" t="s">
        <v>427</v>
      </c>
      <c r="D6" s="565" t="s">
        <v>428</v>
      </c>
      <c r="E6" s="566"/>
      <c r="F6" s="563" t="s">
        <v>429</v>
      </c>
      <c r="G6" s="563" t="s">
        <v>430</v>
      </c>
      <c r="H6" s="559" t="s">
        <v>431</v>
      </c>
    </row>
    <row r="7" spans="1:9" ht="41.4" x14ac:dyDescent="0.25">
      <c r="A7" s="430"/>
      <c r="B7" s="562"/>
      <c r="C7" s="564"/>
      <c r="D7" s="431" t="s">
        <v>432</v>
      </c>
      <c r="E7" s="431" t="s">
        <v>433</v>
      </c>
      <c r="F7" s="564"/>
      <c r="G7" s="564"/>
      <c r="H7" s="560"/>
      <c r="I7" s="428"/>
    </row>
    <row r="8" spans="1:9" x14ac:dyDescent="0.3">
      <c r="A8" s="429">
        <v>1</v>
      </c>
      <c r="B8" s="407" t="s">
        <v>384</v>
      </c>
      <c r="C8" s="432">
        <v>167124081.88999999</v>
      </c>
      <c r="D8" s="433">
        <v>0</v>
      </c>
      <c r="E8" s="432">
        <v>0</v>
      </c>
      <c r="F8" s="432">
        <v>105034495.19</v>
      </c>
      <c r="G8" s="434">
        <v>105034495.19</v>
      </c>
      <c r="H8" s="435">
        <f>IFERROR(G8/(C8+E8),"")</f>
        <v>0.62848210743878929</v>
      </c>
    </row>
    <row r="9" spans="1:9" ht="15" customHeight="1" x14ac:dyDescent="0.3">
      <c r="A9" s="429">
        <v>2</v>
      </c>
      <c r="B9" s="407" t="s">
        <v>385</v>
      </c>
      <c r="C9" s="432">
        <v>0</v>
      </c>
      <c r="D9" s="433">
        <v>0</v>
      </c>
      <c r="E9" s="432">
        <v>0</v>
      </c>
      <c r="F9" s="432">
        <v>0</v>
      </c>
      <c r="G9" s="434">
        <v>0</v>
      </c>
      <c r="H9" s="435" t="str">
        <f t="shared" ref="H9:H21" si="0">IFERROR(G9/(C9+E9),"")</f>
        <v/>
      </c>
    </row>
    <row r="10" spans="1:9" x14ac:dyDescent="0.3">
      <c r="A10" s="429">
        <v>3</v>
      </c>
      <c r="B10" s="407" t="s">
        <v>422</v>
      </c>
      <c r="C10" s="432">
        <v>0</v>
      </c>
      <c r="D10" s="433">
        <v>0</v>
      </c>
      <c r="E10" s="432">
        <v>0</v>
      </c>
      <c r="F10" s="432">
        <v>0</v>
      </c>
      <c r="G10" s="434">
        <v>0</v>
      </c>
      <c r="H10" s="435" t="str">
        <f t="shared" si="0"/>
        <v/>
      </c>
    </row>
    <row r="11" spans="1:9" x14ac:dyDescent="0.3">
      <c r="A11" s="429">
        <v>4</v>
      </c>
      <c r="B11" s="407" t="s">
        <v>387</v>
      </c>
      <c r="C11" s="432">
        <v>0</v>
      </c>
      <c r="D11" s="433">
        <v>0</v>
      </c>
      <c r="E11" s="432">
        <v>0</v>
      </c>
      <c r="F11" s="432">
        <v>0</v>
      </c>
      <c r="G11" s="434">
        <v>0</v>
      </c>
      <c r="H11" s="435" t="str">
        <f t="shared" si="0"/>
        <v/>
      </c>
    </row>
    <row r="12" spans="1:9" x14ac:dyDescent="0.3">
      <c r="A12" s="429">
        <v>5</v>
      </c>
      <c r="B12" s="407" t="s">
        <v>388</v>
      </c>
      <c r="C12" s="432">
        <v>0</v>
      </c>
      <c r="D12" s="433">
        <v>0</v>
      </c>
      <c r="E12" s="432">
        <v>0</v>
      </c>
      <c r="F12" s="432">
        <v>0</v>
      </c>
      <c r="G12" s="434">
        <v>0</v>
      </c>
      <c r="H12" s="435" t="str">
        <f t="shared" si="0"/>
        <v/>
      </c>
    </row>
    <row r="13" spans="1:9" x14ac:dyDescent="0.3">
      <c r="A13" s="429">
        <v>6</v>
      </c>
      <c r="B13" s="407" t="s">
        <v>389</v>
      </c>
      <c r="C13" s="432">
        <v>25669287.680000003</v>
      </c>
      <c r="D13" s="433">
        <v>0</v>
      </c>
      <c r="E13" s="432">
        <v>0</v>
      </c>
      <c r="F13" s="432">
        <v>9958534.0830000024</v>
      </c>
      <c r="G13" s="434">
        <v>9958534.0830000024</v>
      </c>
      <c r="H13" s="435">
        <f t="shared" si="0"/>
        <v>0.38795521742347006</v>
      </c>
    </row>
    <row r="14" spans="1:9" x14ac:dyDescent="0.3">
      <c r="A14" s="429">
        <v>7</v>
      </c>
      <c r="B14" s="407" t="s">
        <v>390</v>
      </c>
      <c r="C14" s="432">
        <v>134465092.11999997</v>
      </c>
      <c r="D14" s="433">
        <v>54949276.650000006</v>
      </c>
      <c r="E14" s="432">
        <v>28198045.375</v>
      </c>
      <c r="F14" s="432">
        <v>162663137.49499997</v>
      </c>
      <c r="G14" s="434">
        <v>141066375.39809996</v>
      </c>
      <c r="H14" s="435">
        <f t="shared" si="0"/>
        <v>0.86723013935739512</v>
      </c>
    </row>
    <row r="15" spans="1:9" x14ac:dyDescent="0.3">
      <c r="A15" s="429">
        <v>8</v>
      </c>
      <c r="B15" s="407" t="s">
        <v>391</v>
      </c>
      <c r="C15" s="432">
        <v>175019020.02000016</v>
      </c>
      <c r="D15" s="433">
        <v>10323924.750000004</v>
      </c>
      <c r="E15" s="432">
        <v>5146707.7669999981</v>
      </c>
      <c r="F15" s="432">
        <v>135124295.8402501</v>
      </c>
      <c r="G15" s="434">
        <v>132998013.90889511</v>
      </c>
      <c r="H15" s="435">
        <f t="shared" si="0"/>
        <v>0.73819818864846043</v>
      </c>
    </row>
    <row r="16" spans="1:9" x14ac:dyDescent="0.3">
      <c r="A16" s="429">
        <v>9</v>
      </c>
      <c r="B16" s="407" t="s">
        <v>392</v>
      </c>
      <c r="C16" s="432">
        <v>0</v>
      </c>
      <c r="D16" s="433">
        <v>0</v>
      </c>
      <c r="E16" s="432">
        <v>0</v>
      </c>
      <c r="F16" s="432">
        <v>0</v>
      </c>
      <c r="G16" s="434">
        <v>0</v>
      </c>
      <c r="H16" s="435" t="str">
        <f t="shared" si="0"/>
        <v/>
      </c>
    </row>
    <row r="17" spans="1:8" x14ac:dyDescent="0.3">
      <c r="A17" s="429">
        <v>10</v>
      </c>
      <c r="B17" s="407" t="s">
        <v>393</v>
      </c>
      <c r="C17" s="432">
        <v>17985845.930000003</v>
      </c>
      <c r="D17" s="433">
        <v>0</v>
      </c>
      <c r="E17" s="432">
        <v>0</v>
      </c>
      <c r="F17" s="432">
        <v>18574439.150000002</v>
      </c>
      <c r="G17" s="434">
        <v>18574439.150000002</v>
      </c>
      <c r="H17" s="435">
        <f t="shared" si="0"/>
        <v>1.0327253564992591</v>
      </c>
    </row>
    <row r="18" spans="1:8" x14ac:dyDescent="0.3">
      <c r="A18" s="429">
        <v>11</v>
      </c>
      <c r="B18" s="407" t="s">
        <v>394</v>
      </c>
      <c r="C18" s="432">
        <v>101318742.23000017</v>
      </c>
      <c r="D18" s="433">
        <v>0</v>
      </c>
      <c r="E18" s="432">
        <v>0</v>
      </c>
      <c r="F18" s="432">
        <v>122643021.05500028</v>
      </c>
      <c r="G18" s="434">
        <v>122643021.05500028</v>
      </c>
      <c r="H18" s="435">
        <f t="shared" si="0"/>
        <v>1.2104672675129799</v>
      </c>
    </row>
    <row r="19" spans="1:8" x14ac:dyDescent="0.3">
      <c r="A19" s="429">
        <v>12</v>
      </c>
      <c r="B19" s="407" t="s">
        <v>395</v>
      </c>
      <c r="C19" s="432">
        <v>0</v>
      </c>
      <c r="D19" s="433">
        <v>0</v>
      </c>
      <c r="E19" s="432">
        <v>0</v>
      </c>
      <c r="F19" s="432">
        <v>0</v>
      </c>
      <c r="G19" s="434">
        <v>0</v>
      </c>
      <c r="H19" s="435" t="str">
        <f t="shared" si="0"/>
        <v/>
      </c>
    </row>
    <row r="20" spans="1:8" x14ac:dyDescent="0.3">
      <c r="A20" s="429">
        <v>13</v>
      </c>
      <c r="B20" s="407" t="s">
        <v>396</v>
      </c>
      <c r="C20" s="432">
        <v>0</v>
      </c>
      <c r="D20" s="433">
        <v>0</v>
      </c>
      <c r="E20" s="432">
        <v>0</v>
      </c>
      <c r="F20" s="432">
        <v>0</v>
      </c>
      <c r="G20" s="434">
        <v>0</v>
      </c>
      <c r="H20" s="435" t="str">
        <f t="shared" si="0"/>
        <v/>
      </c>
    </row>
    <row r="21" spans="1:8" x14ac:dyDescent="0.3">
      <c r="A21" s="429">
        <v>14</v>
      </c>
      <c r="B21" s="407" t="s">
        <v>397</v>
      </c>
      <c r="C21" s="432">
        <v>260294015.19999725</v>
      </c>
      <c r="D21" s="433">
        <v>10199413.110000005</v>
      </c>
      <c r="E21" s="432">
        <v>6778298.6640000017</v>
      </c>
      <c r="F21" s="432">
        <v>232880242.91399726</v>
      </c>
      <c r="G21" s="434">
        <v>228003199.23183727</v>
      </c>
      <c r="H21" s="435">
        <f t="shared" si="0"/>
        <v>0.8537133480183372</v>
      </c>
    </row>
    <row r="22" spans="1:8" ht="14.4" thickBot="1" x14ac:dyDescent="0.35">
      <c r="A22" s="436"/>
      <c r="B22" s="437" t="s">
        <v>174</v>
      </c>
      <c r="C22" s="438">
        <f>SUM(C8:C21)</f>
        <v>881876085.06999755</v>
      </c>
      <c r="D22" s="438">
        <f>SUM(D8:D21)</f>
        <v>75472614.510000005</v>
      </c>
      <c r="E22" s="438">
        <f>SUM(E8:E21)</f>
        <v>40123051.806000002</v>
      </c>
      <c r="F22" s="438">
        <f>SUM(F8:F21)</f>
        <v>786878165.72724771</v>
      </c>
      <c r="G22" s="438">
        <f>SUM(G8:G21)</f>
        <v>758278078.01683259</v>
      </c>
      <c r="H22" s="439">
        <f>G22/(C22+E22)</f>
        <v>0.82242818641468607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8"/>
  <sheetViews>
    <sheetView view="pageBreakPreview" zoomScale="60" zoomScaleNormal="90" workbookViewId="0">
      <pane xSplit="2" ySplit="6" topLeftCell="C7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09375" defaultRowHeight="13.8" x14ac:dyDescent="0.3"/>
  <cols>
    <col min="1" max="1" width="10.5546875" style="22" bestFit="1" customWidth="1"/>
    <col min="2" max="2" width="104.109375" style="22" customWidth="1"/>
    <col min="3" max="11" width="12.6640625" style="22" customWidth="1"/>
    <col min="12" max="16384" width="9.109375" style="22"/>
  </cols>
  <sheetData>
    <row r="1" spans="1:12" x14ac:dyDescent="0.3">
      <c r="A1" s="22" t="s">
        <v>29</v>
      </c>
      <c r="B1" s="24" t="str">
        <f>Info!C2</f>
        <v>Terabank</v>
      </c>
    </row>
    <row r="2" spans="1:12" x14ac:dyDescent="0.3">
      <c r="A2" s="22" t="s">
        <v>30</v>
      </c>
      <c r="B2" s="25">
        <v>43373</v>
      </c>
      <c r="C2" s="20"/>
      <c r="D2" s="20"/>
    </row>
    <row r="3" spans="1:12" x14ac:dyDescent="0.3">
      <c r="B3" s="20"/>
      <c r="C3" s="20"/>
      <c r="D3" s="20"/>
    </row>
    <row r="4" spans="1:12" ht="14.4" thickBot="1" x14ac:dyDescent="0.35">
      <c r="A4" s="22" t="s">
        <v>364</v>
      </c>
      <c r="B4" s="440" t="s">
        <v>27</v>
      </c>
      <c r="C4" s="20"/>
      <c r="D4" s="20"/>
    </row>
    <row r="5" spans="1:12" ht="30" customHeight="1" x14ac:dyDescent="0.3">
      <c r="A5" s="567"/>
      <c r="B5" s="568"/>
      <c r="C5" s="569" t="s">
        <v>434</v>
      </c>
      <c r="D5" s="569"/>
      <c r="E5" s="569"/>
      <c r="F5" s="569" t="s">
        <v>435</v>
      </c>
      <c r="G5" s="569"/>
      <c r="H5" s="569"/>
      <c r="I5" s="569" t="s">
        <v>436</v>
      </c>
      <c r="J5" s="569"/>
      <c r="K5" s="570"/>
    </row>
    <row r="6" spans="1:12" x14ac:dyDescent="0.3">
      <c r="A6" s="441"/>
      <c r="B6" s="442"/>
      <c r="C6" s="443" t="s">
        <v>74</v>
      </c>
      <c r="D6" s="443" t="s">
        <v>75</v>
      </c>
      <c r="E6" s="443" t="s">
        <v>76</v>
      </c>
      <c r="F6" s="443" t="s">
        <v>74</v>
      </c>
      <c r="G6" s="443" t="s">
        <v>75</v>
      </c>
      <c r="H6" s="443" t="s">
        <v>76</v>
      </c>
      <c r="I6" s="443" t="s">
        <v>74</v>
      </c>
      <c r="J6" s="443" t="s">
        <v>75</v>
      </c>
      <c r="K6" s="443" t="s">
        <v>76</v>
      </c>
    </row>
    <row r="7" spans="1:12" x14ac:dyDescent="0.3">
      <c r="A7" s="444" t="s">
        <v>437</v>
      </c>
      <c r="B7" s="445"/>
      <c r="C7" s="445"/>
      <c r="D7" s="445"/>
      <c r="E7" s="445"/>
      <c r="F7" s="445"/>
      <c r="G7" s="445"/>
      <c r="H7" s="445"/>
      <c r="I7" s="445"/>
      <c r="J7" s="445"/>
      <c r="K7" s="446"/>
    </row>
    <row r="8" spans="1:12" x14ac:dyDescent="0.3">
      <c r="A8" s="447">
        <v>1</v>
      </c>
      <c r="B8" s="448" t="s">
        <v>63</v>
      </c>
      <c r="C8" s="40"/>
      <c r="D8" s="40"/>
      <c r="E8" s="40"/>
      <c r="F8" s="449">
        <v>59303974.795087904</v>
      </c>
      <c r="G8" s="449">
        <v>114968876.84354919</v>
      </c>
      <c r="H8" s="449">
        <v>174272851.6386371</v>
      </c>
      <c r="I8" s="449">
        <v>55925120.848714277</v>
      </c>
      <c r="J8" s="449">
        <v>108153397.49623077</v>
      </c>
      <c r="K8" s="449">
        <v>164078518.34494504</v>
      </c>
      <c r="L8" s="393"/>
    </row>
    <row r="9" spans="1:12" x14ac:dyDescent="0.3">
      <c r="A9" s="444" t="s">
        <v>438</v>
      </c>
      <c r="B9" s="445"/>
      <c r="C9" s="445"/>
      <c r="D9" s="445"/>
      <c r="E9" s="445"/>
      <c r="F9" s="445"/>
      <c r="G9" s="445"/>
      <c r="H9" s="445"/>
      <c r="I9" s="445"/>
      <c r="J9" s="445"/>
      <c r="K9" s="446"/>
    </row>
    <row r="10" spans="1:12" x14ac:dyDescent="0.3">
      <c r="A10" s="450">
        <v>2</v>
      </c>
      <c r="B10" s="451" t="s">
        <v>439</v>
      </c>
      <c r="C10" s="452">
        <v>42357020.228153624</v>
      </c>
      <c r="D10" s="449">
        <v>190906574.41930583</v>
      </c>
      <c r="E10" s="449">
        <v>233263594.64745945</v>
      </c>
      <c r="F10" s="449">
        <v>7357600.561438363</v>
      </c>
      <c r="G10" s="449">
        <v>35053192.956713237</v>
      </c>
      <c r="H10" s="449">
        <v>42410793.518151596</v>
      </c>
      <c r="I10" s="449">
        <v>1916775.0373566924</v>
      </c>
      <c r="J10" s="449">
        <v>8625712.998808654</v>
      </c>
      <c r="K10" s="453">
        <v>10542488.036165345</v>
      </c>
    </row>
    <row r="11" spans="1:12" x14ac:dyDescent="0.3">
      <c r="A11" s="450">
        <v>3</v>
      </c>
      <c r="B11" s="451" t="s">
        <v>440</v>
      </c>
      <c r="C11" s="452">
        <v>208664874.27573624</v>
      </c>
      <c r="D11" s="449">
        <v>264613921.10731938</v>
      </c>
      <c r="E11" s="449">
        <v>473278795.38305563</v>
      </c>
      <c r="F11" s="449">
        <v>49311421.26435402</v>
      </c>
      <c r="G11" s="449">
        <v>76079477.62566635</v>
      </c>
      <c r="H11" s="449">
        <v>125390898.89002037</v>
      </c>
      <c r="I11" s="449">
        <v>43298858.339834504</v>
      </c>
      <c r="J11" s="449">
        <v>58256265.323177643</v>
      </c>
      <c r="K11" s="453">
        <v>101555123.66301215</v>
      </c>
    </row>
    <row r="12" spans="1:12" x14ac:dyDescent="0.3">
      <c r="A12" s="450">
        <v>4</v>
      </c>
      <c r="B12" s="451" t="s">
        <v>441</v>
      </c>
      <c r="C12" s="452">
        <v>20065934.065934066</v>
      </c>
      <c r="D12" s="449">
        <v>0</v>
      </c>
      <c r="E12" s="449">
        <v>20065934.065934066</v>
      </c>
      <c r="F12" s="449">
        <v>0</v>
      </c>
      <c r="G12" s="449">
        <v>0</v>
      </c>
      <c r="H12" s="449">
        <v>0</v>
      </c>
      <c r="I12" s="449">
        <v>0</v>
      </c>
      <c r="J12" s="449">
        <v>0</v>
      </c>
      <c r="K12" s="453">
        <v>0</v>
      </c>
    </row>
    <row r="13" spans="1:12" x14ac:dyDescent="0.3">
      <c r="A13" s="450">
        <v>5</v>
      </c>
      <c r="B13" s="451" t="s">
        <v>442</v>
      </c>
      <c r="C13" s="452">
        <v>46997632.427582413</v>
      </c>
      <c r="D13" s="449">
        <v>29652840.843456049</v>
      </c>
      <c r="E13" s="449">
        <v>76650473.271038458</v>
      </c>
      <c r="F13" s="449">
        <v>6324995.7738923077</v>
      </c>
      <c r="G13" s="449">
        <v>3820408.7389514013</v>
      </c>
      <c r="H13" s="449">
        <v>10145404.512843709</v>
      </c>
      <c r="I13" s="449">
        <v>2579639.108582417</v>
      </c>
      <c r="J13" s="449">
        <v>1671767.4315247803</v>
      </c>
      <c r="K13" s="453">
        <v>4251406.5401071971</v>
      </c>
    </row>
    <row r="14" spans="1:12" x14ac:dyDescent="0.3">
      <c r="A14" s="450">
        <v>6</v>
      </c>
      <c r="B14" s="451" t="s">
        <v>443</v>
      </c>
      <c r="C14" s="452">
        <v>3009856.5862637372</v>
      </c>
      <c r="D14" s="449">
        <v>1727247.2462362645</v>
      </c>
      <c r="E14" s="449">
        <v>4737103.8325000014</v>
      </c>
      <c r="F14" s="449">
        <v>0</v>
      </c>
      <c r="G14" s="449">
        <v>0</v>
      </c>
      <c r="H14" s="449">
        <v>0</v>
      </c>
      <c r="I14" s="449">
        <v>0</v>
      </c>
      <c r="J14" s="449">
        <v>0</v>
      </c>
      <c r="K14" s="453">
        <v>0</v>
      </c>
    </row>
    <row r="15" spans="1:12" x14ac:dyDescent="0.3">
      <c r="A15" s="450">
        <v>7</v>
      </c>
      <c r="B15" s="451" t="s">
        <v>444</v>
      </c>
      <c r="C15" s="452">
        <v>2955688.1442857138</v>
      </c>
      <c r="D15" s="449">
        <v>7294836.0496626375</v>
      </c>
      <c r="E15" s="449">
        <v>10250524.193948351</v>
      </c>
      <c r="F15" s="449">
        <v>1488449.798131868</v>
      </c>
      <c r="G15" s="449">
        <v>4605759.5000527464</v>
      </c>
      <c r="H15" s="449">
        <v>6094209.2981846146</v>
      </c>
      <c r="I15" s="449">
        <v>1488449.798131868</v>
      </c>
      <c r="J15" s="449">
        <v>4605759.5000527464</v>
      </c>
      <c r="K15" s="453">
        <v>6094209.2981846146</v>
      </c>
    </row>
    <row r="16" spans="1:12" x14ac:dyDescent="0.3">
      <c r="A16" s="450">
        <v>8</v>
      </c>
      <c r="B16" s="454" t="s">
        <v>445</v>
      </c>
      <c r="C16" s="452">
        <f>SUM(C10:C15)</f>
        <v>324051005.72795582</v>
      </c>
      <c r="D16" s="449">
        <f>SUM(D10:D15)</f>
        <v>494195419.66598016</v>
      </c>
      <c r="E16" s="449">
        <f>SUM(C16:D16)</f>
        <v>818246425.39393592</v>
      </c>
      <c r="F16" s="449">
        <f>SUM(F10:F15)</f>
        <v>64482467.397816561</v>
      </c>
      <c r="G16" s="449">
        <f>SUM(G10:G15)</f>
        <v>119558838.82138373</v>
      </c>
      <c r="H16" s="449">
        <f>SUM(F16:G16)</f>
        <v>184041306.21920028</v>
      </c>
      <c r="I16" s="449">
        <f>SUM(I10:I15)</f>
        <v>49283722.283905476</v>
      </c>
      <c r="J16" s="449">
        <f>SUM(J10:J15)</f>
        <v>73159505.253563821</v>
      </c>
      <c r="K16" s="453">
        <f>SUM(I16:J16)</f>
        <v>122443227.5374693</v>
      </c>
    </row>
    <row r="17" spans="1:11" x14ac:dyDescent="0.3">
      <c r="A17" s="444" t="s">
        <v>446</v>
      </c>
      <c r="B17" s="445"/>
      <c r="C17" s="455"/>
      <c r="D17" s="455"/>
      <c r="E17" s="455"/>
      <c r="F17" s="455"/>
      <c r="G17" s="455"/>
      <c r="H17" s="455"/>
      <c r="I17" s="455"/>
      <c r="J17" s="455"/>
      <c r="K17" s="456"/>
    </row>
    <row r="18" spans="1:11" x14ac:dyDescent="0.3">
      <c r="A18" s="450">
        <v>9</v>
      </c>
      <c r="B18" s="451" t="s">
        <v>447</v>
      </c>
      <c r="C18" s="452">
        <v>0</v>
      </c>
      <c r="D18" s="449">
        <v>0</v>
      </c>
      <c r="E18" s="449">
        <v>0</v>
      </c>
      <c r="F18" s="449">
        <v>0</v>
      </c>
      <c r="G18" s="449">
        <v>0</v>
      </c>
      <c r="H18" s="449">
        <v>0</v>
      </c>
      <c r="I18" s="449">
        <v>0</v>
      </c>
      <c r="J18" s="449">
        <v>0</v>
      </c>
      <c r="K18" s="453">
        <v>0</v>
      </c>
    </row>
    <row r="19" spans="1:11" x14ac:dyDescent="0.3">
      <c r="A19" s="450">
        <v>10</v>
      </c>
      <c r="B19" s="451" t="s">
        <v>448</v>
      </c>
      <c r="C19" s="452">
        <v>229604061.6667034</v>
      </c>
      <c r="D19" s="449">
        <v>364957855.21103948</v>
      </c>
      <c r="E19" s="449">
        <v>594561916.87774289</v>
      </c>
      <c r="F19" s="449">
        <v>21230312.273861539</v>
      </c>
      <c r="G19" s="449">
        <v>17006387.371515386</v>
      </c>
      <c r="H19" s="449">
        <v>38236699.645376921</v>
      </c>
      <c r="I19" s="449">
        <v>24609166.220235165</v>
      </c>
      <c r="J19" s="449">
        <v>45105285.871794507</v>
      </c>
      <c r="K19" s="453">
        <v>69714452.092029676</v>
      </c>
    </row>
    <row r="20" spans="1:11" x14ac:dyDescent="0.3">
      <c r="A20" s="450">
        <v>11</v>
      </c>
      <c r="B20" s="451" t="s">
        <v>449</v>
      </c>
      <c r="C20" s="452">
        <v>1151532.1273626373</v>
      </c>
      <c r="D20" s="449">
        <v>1488992.7945054946</v>
      </c>
      <c r="E20" s="449">
        <v>2640524.921868132</v>
      </c>
      <c r="F20" s="449">
        <v>632739.23076923075</v>
      </c>
      <c r="G20" s="449">
        <v>1446324.1244758244</v>
      </c>
      <c r="H20" s="449">
        <v>2079063.3552450552</v>
      </c>
      <c r="I20" s="449">
        <v>632739.23076923075</v>
      </c>
      <c r="J20" s="449">
        <v>1446324.1244758244</v>
      </c>
      <c r="K20" s="453">
        <v>2079063.3552450552</v>
      </c>
    </row>
    <row r="21" spans="1:11" ht="14.4" thickBot="1" x14ac:dyDescent="0.35">
      <c r="A21" s="457">
        <v>12</v>
      </c>
      <c r="B21" s="458" t="s">
        <v>450</v>
      </c>
      <c r="C21" s="459">
        <f>SUM(C18:C20)</f>
        <v>230755593.79406604</v>
      </c>
      <c r="D21" s="460">
        <f t="shared" ref="D21:K21" si="0">SUM(D18:D20)</f>
        <v>366446848.00554496</v>
      </c>
      <c r="E21" s="459">
        <f t="shared" si="0"/>
        <v>597202441.79961097</v>
      </c>
      <c r="F21" s="460">
        <f t="shared" si="0"/>
        <v>21863051.504630771</v>
      </c>
      <c r="G21" s="460">
        <f t="shared" si="0"/>
        <v>18452711.495991211</v>
      </c>
      <c r="H21" s="460">
        <f t="shared" si="0"/>
        <v>40315763.000621974</v>
      </c>
      <c r="I21" s="460">
        <f t="shared" si="0"/>
        <v>25241905.451004397</v>
      </c>
      <c r="J21" s="460">
        <f t="shared" si="0"/>
        <v>46551609.996270329</v>
      </c>
      <c r="K21" s="461">
        <f t="shared" si="0"/>
        <v>71793515.44727473</v>
      </c>
    </row>
    <row r="22" spans="1:11" ht="38.25" customHeight="1" thickBot="1" x14ac:dyDescent="0.35">
      <c r="A22" s="462"/>
      <c r="B22" s="463"/>
      <c r="C22" s="463"/>
      <c r="D22" s="463"/>
      <c r="E22" s="463"/>
      <c r="F22" s="571" t="s">
        <v>451</v>
      </c>
      <c r="G22" s="569"/>
      <c r="H22" s="569"/>
      <c r="I22" s="571" t="s">
        <v>452</v>
      </c>
      <c r="J22" s="569"/>
      <c r="K22" s="570"/>
    </row>
    <row r="23" spans="1:11" x14ac:dyDescent="0.3">
      <c r="A23" s="464">
        <v>13</v>
      </c>
      <c r="B23" s="465" t="s">
        <v>63</v>
      </c>
      <c r="C23" s="466"/>
      <c r="D23" s="466"/>
      <c r="E23" s="466"/>
      <c r="F23" s="467">
        <f t="shared" ref="F23:K23" si="1">F8</f>
        <v>59303974.795087904</v>
      </c>
      <c r="G23" s="467">
        <f t="shared" si="1"/>
        <v>114968876.84354919</v>
      </c>
      <c r="H23" s="467">
        <f t="shared" si="1"/>
        <v>174272851.6386371</v>
      </c>
      <c r="I23" s="467">
        <f t="shared" si="1"/>
        <v>55925120.848714277</v>
      </c>
      <c r="J23" s="467">
        <f t="shared" si="1"/>
        <v>108153397.49623077</v>
      </c>
      <c r="K23" s="468">
        <f t="shared" si="1"/>
        <v>164078518.34494504</v>
      </c>
    </row>
    <row r="24" spans="1:11" ht="14.4" thickBot="1" x14ac:dyDescent="0.35">
      <c r="A24" s="469">
        <v>14</v>
      </c>
      <c r="B24" s="470" t="s">
        <v>64</v>
      </c>
      <c r="C24" s="471"/>
      <c r="D24" s="472"/>
      <c r="E24" s="473"/>
      <c r="F24" s="474">
        <f t="shared" ref="F24:K24" si="2">MAX(F16-F21,F16*0.25)</f>
        <v>42619415.893185794</v>
      </c>
      <c r="G24" s="474">
        <f t="shared" si="2"/>
        <v>101106127.32539251</v>
      </c>
      <c r="H24" s="474">
        <f t="shared" si="2"/>
        <v>143725543.21857831</v>
      </c>
      <c r="I24" s="474">
        <f t="shared" si="2"/>
        <v>24041816.832901079</v>
      </c>
      <c r="J24" s="474">
        <f t="shared" si="2"/>
        <v>26607895.257293493</v>
      </c>
      <c r="K24" s="475">
        <f t="shared" si="2"/>
        <v>50649712.090194568</v>
      </c>
    </row>
    <row r="25" spans="1:11" ht="14.4" thickBot="1" x14ac:dyDescent="0.35">
      <c r="A25" s="476">
        <v>15</v>
      </c>
      <c r="B25" s="477" t="s">
        <v>453</v>
      </c>
      <c r="C25" s="478"/>
      <c r="D25" s="478"/>
      <c r="E25" s="478"/>
      <c r="F25" s="479">
        <f t="shared" ref="F25:K25" si="3">F23/F24</f>
        <v>1.3914778875364577</v>
      </c>
      <c r="G25" s="479">
        <f t="shared" si="3"/>
        <v>1.1371108743344687</v>
      </c>
      <c r="H25" s="479">
        <f t="shared" si="3"/>
        <v>1.2125391752640819</v>
      </c>
      <c r="I25" s="479">
        <f t="shared" si="3"/>
        <v>2.3261603412675989</v>
      </c>
      <c r="J25" s="479">
        <f t="shared" si="3"/>
        <v>4.0647107353064627</v>
      </c>
      <c r="K25" s="480">
        <f t="shared" si="3"/>
        <v>3.2394758345864223</v>
      </c>
    </row>
    <row r="27" spans="1:11" ht="27" x14ac:dyDescent="0.3">
      <c r="B27" s="481" t="s">
        <v>454</v>
      </c>
    </row>
    <row r="28" spans="1:11" x14ac:dyDescent="0.3">
      <c r="B28" s="22" t="s">
        <v>455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view="pageBreakPreview" zoomScale="60"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F11" sqref="F11"/>
    </sheetView>
  </sheetViews>
  <sheetFormatPr defaultColWidth="9.109375" defaultRowHeight="13.2" x14ac:dyDescent="0.25"/>
  <cols>
    <col min="1" max="1" width="10.5546875" style="82" bestFit="1" customWidth="1"/>
    <col min="2" max="2" width="95" style="82" customWidth="1"/>
    <col min="3" max="3" width="12.5546875" style="82" bestFit="1" customWidth="1"/>
    <col min="4" max="4" width="11.44140625" style="82" customWidth="1"/>
    <col min="5" max="5" width="18.33203125" style="82" bestFit="1" customWidth="1"/>
    <col min="6" max="13" width="12.6640625" style="82" customWidth="1"/>
    <col min="14" max="14" width="31" style="82" bestFit="1" customWidth="1"/>
    <col min="15" max="16384" width="9.109375" style="394"/>
  </cols>
  <sheetData>
    <row r="1" spans="1:14" ht="13.8" x14ac:dyDescent="0.3">
      <c r="A1" s="82" t="s">
        <v>29</v>
      </c>
      <c r="B1" s="24" t="str">
        <f>Info!C2</f>
        <v>Terabank</v>
      </c>
    </row>
    <row r="2" spans="1:14" ht="14.25" customHeight="1" x14ac:dyDescent="0.3">
      <c r="A2" s="82" t="s">
        <v>30</v>
      </c>
      <c r="B2" s="25">
        <v>43373</v>
      </c>
    </row>
    <row r="3" spans="1:14" ht="14.25" customHeight="1" x14ac:dyDescent="0.25"/>
    <row r="4" spans="1:14" ht="13.8" thickBot="1" x14ac:dyDescent="0.3">
      <c r="A4" s="82" t="s">
        <v>456</v>
      </c>
      <c r="B4" s="482" t="s">
        <v>28</v>
      </c>
    </row>
    <row r="5" spans="1:14" s="487" customFormat="1" x14ac:dyDescent="0.25">
      <c r="A5" s="483"/>
      <c r="B5" s="484"/>
      <c r="C5" s="485" t="s">
        <v>254</v>
      </c>
      <c r="D5" s="485" t="s">
        <v>255</v>
      </c>
      <c r="E5" s="485" t="s">
        <v>256</v>
      </c>
      <c r="F5" s="485" t="s">
        <v>366</v>
      </c>
      <c r="G5" s="485" t="s">
        <v>367</v>
      </c>
      <c r="H5" s="485" t="s">
        <v>368</v>
      </c>
      <c r="I5" s="485" t="s">
        <v>369</v>
      </c>
      <c r="J5" s="485" t="s">
        <v>370</v>
      </c>
      <c r="K5" s="485" t="s">
        <v>371</v>
      </c>
      <c r="L5" s="485" t="s">
        <v>372</v>
      </c>
      <c r="M5" s="485" t="s">
        <v>373</v>
      </c>
      <c r="N5" s="486" t="s">
        <v>374</v>
      </c>
    </row>
    <row r="6" spans="1:14" ht="26.4" x14ac:dyDescent="0.25">
      <c r="A6" s="488"/>
      <c r="B6" s="489"/>
      <c r="C6" s="401" t="s">
        <v>457</v>
      </c>
      <c r="D6" s="490" t="s">
        <v>458</v>
      </c>
      <c r="E6" s="491" t="s">
        <v>459</v>
      </c>
      <c r="F6" s="492">
        <v>0</v>
      </c>
      <c r="G6" s="492">
        <v>0.2</v>
      </c>
      <c r="H6" s="492">
        <v>0.35</v>
      </c>
      <c r="I6" s="492">
        <v>0.5</v>
      </c>
      <c r="J6" s="492">
        <v>0.75</v>
      </c>
      <c r="K6" s="492">
        <v>1</v>
      </c>
      <c r="L6" s="492">
        <v>1.5</v>
      </c>
      <c r="M6" s="492">
        <v>2.5</v>
      </c>
      <c r="N6" s="493" t="s">
        <v>460</v>
      </c>
    </row>
    <row r="7" spans="1:14" ht="13.8" x14ac:dyDescent="0.25">
      <c r="A7" s="494">
        <v>1</v>
      </c>
      <c r="B7" s="495" t="s">
        <v>461</v>
      </c>
      <c r="C7" s="496">
        <f>SUM(C8:C13)</f>
        <v>37531915.200000003</v>
      </c>
      <c r="D7" s="489"/>
      <c r="E7" s="497">
        <f t="shared" ref="E7:M7" si="0">SUM(E8:E13)</f>
        <v>750638.30400000012</v>
      </c>
      <c r="F7" s="498">
        <f>SUM(F8:F13)</f>
        <v>0</v>
      </c>
      <c r="G7" s="498">
        <f t="shared" si="0"/>
        <v>0</v>
      </c>
      <c r="H7" s="498">
        <f t="shared" si="0"/>
        <v>0</v>
      </c>
      <c r="I7" s="498">
        <f t="shared" si="0"/>
        <v>0</v>
      </c>
      <c r="J7" s="498">
        <f t="shared" si="0"/>
        <v>0</v>
      </c>
      <c r="K7" s="498">
        <f t="shared" si="0"/>
        <v>750638.30400000012</v>
      </c>
      <c r="L7" s="498">
        <f t="shared" si="0"/>
        <v>0</v>
      </c>
      <c r="M7" s="498">
        <f t="shared" si="0"/>
        <v>0</v>
      </c>
      <c r="N7" s="499">
        <f>SUM(N8:N13)</f>
        <v>750638.30400000012</v>
      </c>
    </row>
    <row r="8" spans="1:14" ht="13.8" x14ac:dyDescent="0.25">
      <c r="A8" s="494">
        <v>1.1000000000000001</v>
      </c>
      <c r="B8" s="500" t="s">
        <v>462</v>
      </c>
      <c r="C8" s="498">
        <v>37531915.200000003</v>
      </c>
      <c r="D8" s="501">
        <v>0.02</v>
      </c>
      <c r="E8" s="497">
        <f>C8*D8</f>
        <v>750638.30400000012</v>
      </c>
      <c r="F8" s="498">
        <v>0</v>
      </c>
      <c r="G8" s="498">
        <v>0</v>
      </c>
      <c r="H8" s="498">
        <v>0</v>
      </c>
      <c r="I8" s="498">
        <v>0</v>
      </c>
      <c r="J8" s="498">
        <v>0</v>
      </c>
      <c r="K8" s="498">
        <v>750638.30400000012</v>
      </c>
      <c r="L8" s="498">
        <v>0</v>
      </c>
      <c r="M8" s="498">
        <v>0</v>
      </c>
      <c r="N8" s="499">
        <f t="shared" ref="N8:N13" si="1">SUMPRODUCT($F$6:$M$6,F8:M8)</f>
        <v>750638.30400000012</v>
      </c>
    </row>
    <row r="9" spans="1:14" ht="13.8" x14ac:dyDescent="0.25">
      <c r="A9" s="494">
        <v>1.2</v>
      </c>
      <c r="B9" s="500" t="s">
        <v>463</v>
      </c>
      <c r="C9" s="498">
        <v>0</v>
      </c>
      <c r="D9" s="501">
        <v>0.05</v>
      </c>
      <c r="E9" s="497">
        <f>C9*D9</f>
        <v>0</v>
      </c>
      <c r="F9" s="498">
        <v>0</v>
      </c>
      <c r="G9" s="498">
        <v>0</v>
      </c>
      <c r="H9" s="498">
        <v>0</v>
      </c>
      <c r="I9" s="498">
        <v>0</v>
      </c>
      <c r="J9" s="498">
        <v>0</v>
      </c>
      <c r="K9" s="498">
        <v>0</v>
      </c>
      <c r="L9" s="498">
        <v>0</v>
      </c>
      <c r="M9" s="498">
        <v>0</v>
      </c>
      <c r="N9" s="499">
        <f t="shared" si="1"/>
        <v>0</v>
      </c>
    </row>
    <row r="10" spans="1:14" ht="13.8" x14ac:dyDescent="0.25">
      <c r="A10" s="494">
        <v>1.3</v>
      </c>
      <c r="B10" s="500" t="s">
        <v>464</v>
      </c>
      <c r="C10" s="498">
        <v>0</v>
      </c>
      <c r="D10" s="501">
        <v>0.08</v>
      </c>
      <c r="E10" s="497">
        <f>C10*D10</f>
        <v>0</v>
      </c>
      <c r="F10" s="498">
        <v>0</v>
      </c>
      <c r="G10" s="498">
        <v>0</v>
      </c>
      <c r="H10" s="498">
        <v>0</v>
      </c>
      <c r="I10" s="498">
        <v>0</v>
      </c>
      <c r="J10" s="498">
        <v>0</v>
      </c>
      <c r="K10" s="498">
        <v>0</v>
      </c>
      <c r="L10" s="498">
        <v>0</v>
      </c>
      <c r="M10" s="498">
        <v>0</v>
      </c>
      <c r="N10" s="499">
        <f t="shared" si="1"/>
        <v>0</v>
      </c>
    </row>
    <row r="11" spans="1:14" ht="13.8" x14ac:dyDescent="0.25">
      <c r="A11" s="494">
        <v>1.4</v>
      </c>
      <c r="B11" s="500" t="s">
        <v>465</v>
      </c>
      <c r="C11" s="498">
        <v>0</v>
      </c>
      <c r="D11" s="501">
        <v>0.11</v>
      </c>
      <c r="E11" s="497">
        <f>C11*D11</f>
        <v>0</v>
      </c>
      <c r="F11" s="498">
        <v>0</v>
      </c>
      <c r="G11" s="498">
        <v>0</v>
      </c>
      <c r="H11" s="498">
        <v>0</v>
      </c>
      <c r="I11" s="498">
        <v>0</v>
      </c>
      <c r="J11" s="498">
        <v>0</v>
      </c>
      <c r="K11" s="498">
        <v>0</v>
      </c>
      <c r="L11" s="498">
        <v>0</v>
      </c>
      <c r="M11" s="498">
        <v>0</v>
      </c>
      <c r="N11" s="499">
        <f t="shared" si="1"/>
        <v>0</v>
      </c>
    </row>
    <row r="12" spans="1:14" ht="13.8" x14ac:dyDescent="0.25">
      <c r="A12" s="494">
        <v>1.5</v>
      </c>
      <c r="B12" s="500" t="s">
        <v>466</v>
      </c>
      <c r="C12" s="498">
        <v>0</v>
      </c>
      <c r="D12" s="501">
        <v>0.14000000000000001</v>
      </c>
      <c r="E12" s="497">
        <f>C12*D12</f>
        <v>0</v>
      </c>
      <c r="F12" s="498">
        <v>0</v>
      </c>
      <c r="G12" s="498">
        <v>0</v>
      </c>
      <c r="H12" s="498">
        <v>0</v>
      </c>
      <c r="I12" s="498">
        <v>0</v>
      </c>
      <c r="J12" s="498">
        <v>0</v>
      </c>
      <c r="K12" s="498">
        <v>0</v>
      </c>
      <c r="L12" s="498">
        <v>0</v>
      </c>
      <c r="M12" s="498">
        <v>0</v>
      </c>
      <c r="N12" s="499">
        <f t="shared" si="1"/>
        <v>0</v>
      </c>
    </row>
    <row r="13" spans="1:14" ht="13.8" x14ac:dyDescent="0.25">
      <c r="A13" s="494">
        <v>1.6</v>
      </c>
      <c r="B13" s="502" t="s">
        <v>467</v>
      </c>
      <c r="C13" s="498">
        <v>0</v>
      </c>
      <c r="D13" s="503"/>
      <c r="E13" s="498"/>
      <c r="F13" s="498">
        <v>0</v>
      </c>
      <c r="G13" s="498">
        <v>0</v>
      </c>
      <c r="H13" s="498">
        <v>0</v>
      </c>
      <c r="I13" s="498">
        <v>0</v>
      </c>
      <c r="J13" s="498">
        <v>0</v>
      </c>
      <c r="K13" s="498">
        <v>0</v>
      </c>
      <c r="L13" s="498">
        <v>0</v>
      </c>
      <c r="M13" s="498">
        <v>0</v>
      </c>
      <c r="N13" s="499">
        <f t="shared" si="1"/>
        <v>0</v>
      </c>
    </row>
    <row r="14" spans="1:14" ht="13.8" x14ac:dyDescent="0.25">
      <c r="A14" s="494">
        <v>2</v>
      </c>
      <c r="B14" s="504" t="s">
        <v>468</v>
      </c>
      <c r="C14" s="496">
        <f>SUM(C15:C20)</f>
        <v>0</v>
      </c>
      <c r="D14" s="489"/>
      <c r="E14" s="497">
        <f t="shared" ref="E14:M14" si="2">SUM(E15:E20)</f>
        <v>0</v>
      </c>
      <c r="F14" s="498">
        <f t="shared" si="2"/>
        <v>0</v>
      </c>
      <c r="G14" s="498">
        <f t="shared" si="2"/>
        <v>0</v>
      </c>
      <c r="H14" s="498">
        <f t="shared" si="2"/>
        <v>0</v>
      </c>
      <c r="I14" s="498">
        <f t="shared" si="2"/>
        <v>0</v>
      </c>
      <c r="J14" s="498">
        <f t="shared" si="2"/>
        <v>0</v>
      </c>
      <c r="K14" s="498">
        <f t="shared" si="2"/>
        <v>0</v>
      </c>
      <c r="L14" s="498">
        <f t="shared" si="2"/>
        <v>0</v>
      </c>
      <c r="M14" s="498">
        <f t="shared" si="2"/>
        <v>0</v>
      </c>
      <c r="N14" s="499">
        <f>SUM(N15:N20)</f>
        <v>0</v>
      </c>
    </row>
    <row r="15" spans="1:14" ht="13.8" x14ac:dyDescent="0.25">
      <c r="A15" s="494">
        <v>2.1</v>
      </c>
      <c r="B15" s="502" t="s">
        <v>462</v>
      </c>
      <c r="C15" s="498">
        <v>0</v>
      </c>
      <c r="D15" s="501">
        <v>5.0000000000000001E-3</v>
      </c>
      <c r="E15" s="497">
        <f>C15*D15</f>
        <v>0</v>
      </c>
      <c r="F15" s="498">
        <v>0</v>
      </c>
      <c r="G15" s="498">
        <v>0</v>
      </c>
      <c r="H15" s="498">
        <v>0</v>
      </c>
      <c r="I15" s="498">
        <v>0</v>
      </c>
      <c r="J15" s="498">
        <v>0</v>
      </c>
      <c r="K15" s="498">
        <v>0</v>
      </c>
      <c r="L15" s="498">
        <v>0</v>
      </c>
      <c r="M15" s="498">
        <v>0</v>
      </c>
      <c r="N15" s="499">
        <f t="shared" ref="N15:N20" si="3">SUMPRODUCT($F$6:$M$6,F15:M15)</f>
        <v>0</v>
      </c>
    </row>
    <row r="16" spans="1:14" ht="13.8" x14ac:dyDescent="0.25">
      <c r="A16" s="494">
        <v>2.2000000000000002</v>
      </c>
      <c r="B16" s="502" t="s">
        <v>463</v>
      </c>
      <c r="C16" s="498">
        <v>0</v>
      </c>
      <c r="D16" s="501">
        <v>0.01</v>
      </c>
      <c r="E16" s="497">
        <f>C16*D16</f>
        <v>0</v>
      </c>
      <c r="F16" s="498">
        <v>0</v>
      </c>
      <c r="G16" s="498">
        <v>0</v>
      </c>
      <c r="H16" s="498">
        <v>0</v>
      </c>
      <c r="I16" s="498">
        <v>0</v>
      </c>
      <c r="J16" s="498">
        <v>0</v>
      </c>
      <c r="K16" s="498">
        <v>0</v>
      </c>
      <c r="L16" s="498">
        <v>0</v>
      </c>
      <c r="M16" s="498">
        <v>0</v>
      </c>
      <c r="N16" s="499">
        <f t="shared" si="3"/>
        <v>0</v>
      </c>
    </row>
    <row r="17" spans="1:14" ht="13.8" x14ac:dyDescent="0.25">
      <c r="A17" s="494">
        <v>2.2999999999999998</v>
      </c>
      <c r="B17" s="502" t="s">
        <v>464</v>
      </c>
      <c r="C17" s="498">
        <v>0</v>
      </c>
      <c r="D17" s="501">
        <v>0.02</v>
      </c>
      <c r="E17" s="497">
        <f>C17*D17</f>
        <v>0</v>
      </c>
      <c r="F17" s="498">
        <v>0</v>
      </c>
      <c r="G17" s="498">
        <v>0</v>
      </c>
      <c r="H17" s="498">
        <v>0</v>
      </c>
      <c r="I17" s="498">
        <v>0</v>
      </c>
      <c r="J17" s="498">
        <v>0</v>
      </c>
      <c r="K17" s="498">
        <v>0</v>
      </c>
      <c r="L17" s="498">
        <v>0</v>
      </c>
      <c r="M17" s="498">
        <v>0</v>
      </c>
      <c r="N17" s="499">
        <f t="shared" si="3"/>
        <v>0</v>
      </c>
    </row>
    <row r="18" spans="1:14" ht="13.8" x14ac:dyDescent="0.25">
      <c r="A18" s="494">
        <v>2.4</v>
      </c>
      <c r="B18" s="502" t="s">
        <v>465</v>
      </c>
      <c r="C18" s="498">
        <v>0</v>
      </c>
      <c r="D18" s="501">
        <v>0.03</v>
      </c>
      <c r="E18" s="497">
        <f>C18*D18</f>
        <v>0</v>
      </c>
      <c r="F18" s="498">
        <v>0</v>
      </c>
      <c r="G18" s="498">
        <v>0</v>
      </c>
      <c r="H18" s="498">
        <v>0</v>
      </c>
      <c r="I18" s="498">
        <v>0</v>
      </c>
      <c r="J18" s="498">
        <v>0</v>
      </c>
      <c r="K18" s="498">
        <v>0</v>
      </c>
      <c r="L18" s="498">
        <v>0</v>
      </c>
      <c r="M18" s="498">
        <v>0</v>
      </c>
      <c r="N18" s="499">
        <f t="shared" si="3"/>
        <v>0</v>
      </c>
    </row>
    <row r="19" spans="1:14" ht="13.8" x14ac:dyDescent="0.25">
      <c r="A19" s="494">
        <v>2.5</v>
      </c>
      <c r="B19" s="502" t="s">
        <v>466</v>
      </c>
      <c r="C19" s="498">
        <v>0</v>
      </c>
      <c r="D19" s="501">
        <v>0.04</v>
      </c>
      <c r="E19" s="497">
        <f>C19*D19</f>
        <v>0</v>
      </c>
      <c r="F19" s="498">
        <v>0</v>
      </c>
      <c r="G19" s="498">
        <v>0</v>
      </c>
      <c r="H19" s="498">
        <v>0</v>
      </c>
      <c r="I19" s="498">
        <v>0</v>
      </c>
      <c r="J19" s="498">
        <v>0</v>
      </c>
      <c r="K19" s="498">
        <v>0</v>
      </c>
      <c r="L19" s="498">
        <v>0</v>
      </c>
      <c r="M19" s="498">
        <v>0</v>
      </c>
      <c r="N19" s="499">
        <f t="shared" si="3"/>
        <v>0</v>
      </c>
    </row>
    <row r="20" spans="1:14" ht="13.8" x14ac:dyDescent="0.25">
      <c r="A20" s="494">
        <v>2.6</v>
      </c>
      <c r="B20" s="502" t="s">
        <v>467</v>
      </c>
      <c r="C20" s="498">
        <v>0</v>
      </c>
      <c r="D20" s="503"/>
      <c r="E20" s="505"/>
      <c r="F20" s="498">
        <v>0</v>
      </c>
      <c r="G20" s="498">
        <v>0</v>
      </c>
      <c r="H20" s="498">
        <v>0</v>
      </c>
      <c r="I20" s="498">
        <v>0</v>
      </c>
      <c r="J20" s="498">
        <v>0</v>
      </c>
      <c r="K20" s="498">
        <v>0</v>
      </c>
      <c r="L20" s="498">
        <v>0</v>
      </c>
      <c r="M20" s="498">
        <v>0</v>
      </c>
      <c r="N20" s="499">
        <f t="shared" si="3"/>
        <v>0</v>
      </c>
    </row>
    <row r="21" spans="1:14" ht="14.4" thickBot="1" x14ac:dyDescent="0.3">
      <c r="A21" s="506"/>
      <c r="B21" s="507" t="s">
        <v>174</v>
      </c>
      <c r="C21" s="508">
        <f>C14+C7</f>
        <v>37531915.200000003</v>
      </c>
      <c r="D21" s="509"/>
      <c r="E21" s="510">
        <f>E14+E7</f>
        <v>750638.30400000012</v>
      </c>
      <c r="F21" s="511">
        <f>F7+F14</f>
        <v>0</v>
      </c>
      <c r="G21" s="511">
        <f t="shared" ref="G21:L21" si="4">G7+G14</f>
        <v>0</v>
      </c>
      <c r="H21" s="511">
        <f t="shared" si="4"/>
        <v>0</v>
      </c>
      <c r="I21" s="511">
        <f t="shared" si="4"/>
        <v>0</v>
      </c>
      <c r="J21" s="511">
        <f t="shared" si="4"/>
        <v>0</v>
      </c>
      <c r="K21" s="511">
        <f t="shared" si="4"/>
        <v>750638.30400000012</v>
      </c>
      <c r="L21" s="511">
        <f t="shared" si="4"/>
        <v>0</v>
      </c>
      <c r="M21" s="511">
        <f>M7+M14</f>
        <v>0</v>
      </c>
      <c r="N21" s="512">
        <f>N14+N7</f>
        <v>750638.30400000012</v>
      </c>
    </row>
    <row r="22" spans="1:14" x14ac:dyDescent="0.25">
      <c r="E22" s="513"/>
      <c r="F22" s="513"/>
      <c r="G22" s="513"/>
      <c r="H22" s="513"/>
      <c r="I22" s="513"/>
      <c r="J22" s="513"/>
      <c r="K22" s="513"/>
      <c r="L22" s="513"/>
      <c r="M22" s="51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view="pageBreakPreview" zoomScale="60"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C19" sqref="C19"/>
    </sheetView>
  </sheetViews>
  <sheetFormatPr defaultRowHeight="14.4" x14ac:dyDescent="0.3"/>
  <cols>
    <col min="1" max="1" width="9.5546875" style="78" bestFit="1" customWidth="1"/>
    <col min="2" max="2" width="86" style="24" customWidth="1"/>
    <col min="3" max="3" width="12.6640625" style="24" customWidth="1"/>
    <col min="4" max="4" width="12.6640625" style="22" customWidth="1"/>
    <col min="5" max="5" width="14" style="22" bestFit="1" customWidth="1"/>
    <col min="6" max="6" width="13.6640625" style="22" bestFit="1" customWidth="1"/>
    <col min="7" max="7" width="13.33203125" style="22" bestFit="1" customWidth="1"/>
    <col min="8" max="8" width="6.6640625" customWidth="1"/>
  </cols>
  <sheetData>
    <row r="1" spans="1:8" x14ac:dyDescent="0.3">
      <c r="A1" s="23" t="s">
        <v>29</v>
      </c>
      <c r="B1" s="24" t="str">
        <f>Info!C2</f>
        <v>Terabank</v>
      </c>
    </row>
    <row r="2" spans="1:8" x14ac:dyDescent="0.3">
      <c r="A2" s="23" t="s">
        <v>30</v>
      </c>
      <c r="B2" s="25">
        <v>43373</v>
      </c>
      <c r="C2" s="26"/>
      <c r="D2" s="27"/>
      <c r="E2" s="27"/>
      <c r="F2" s="27"/>
      <c r="G2" s="27"/>
      <c r="H2" s="28"/>
    </row>
    <row r="3" spans="1:8" x14ac:dyDescent="0.3">
      <c r="A3" s="23"/>
      <c r="C3" s="26"/>
      <c r="D3" s="27"/>
      <c r="E3" s="27"/>
      <c r="F3" s="27"/>
      <c r="G3" s="27"/>
      <c r="H3" s="28"/>
    </row>
    <row r="4" spans="1:8" ht="15" thickBot="1" x14ac:dyDescent="0.35">
      <c r="A4" s="29" t="s">
        <v>31</v>
      </c>
      <c r="B4" s="30" t="s">
        <v>32</v>
      </c>
      <c r="C4" s="31"/>
      <c r="D4" s="32"/>
      <c r="E4" s="32"/>
      <c r="F4" s="32"/>
      <c r="G4" s="32"/>
      <c r="H4" s="28"/>
    </row>
    <row r="5" spans="1:8" x14ac:dyDescent="0.3">
      <c r="A5" s="33" t="s">
        <v>33</v>
      </c>
      <c r="B5" s="34"/>
      <c r="C5" s="35">
        <v>43373</v>
      </c>
      <c r="D5" s="36">
        <v>43281</v>
      </c>
      <c r="E5" s="36">
        <v>43190</v>
      </c>
      <c r="F5" s="36">
        <v>43100</v>
      </c>
      <c r="G5" s="37">
        <v>43008</v>
      </c>
    </row>
    <row r="6" spans="1:8" x14ac:dyDescent="0.3">
      <c r="A6" s="38"/>
      <c r="B6" s="39" t="s">
        <v>34</v>
      </c>
      <c r="C6" s="40"/>
      <c r="D6" s="40"/>
      <c r="E6" s="40"/>
      <c r="F6" s="40"/>
      <c r="G6" s="41"/>
    </row>
    <row r="7" spans="1:8" x14ac:dyDescent="0.3">
      <c r="A7" s="38"/>
      <c r="B7" s="42" t="s">
        <v>35</v>
      </c>
      <c r="C7" s="40"/>
      <c r="D7" s="40"/>
      <c r="E7" s="40"/>
      <c r="F7" s="40"/>
      <c r="G7" s="41"/>
    </row>
    <row r="8" spans="1:8" x14ac:dyDescent="0.3">
      <c r="A8" s="43">
        <v>1</v>
      </c>
      <c r="B8" s="44" t="s">
        <v>36</v>
      </c>
      <c r="C8" s="45">
        <v>102318427.43000002</v>
      </c>
      <c r="D8" s="46">
        <v>94908862.550000057</v>
      </c>
      <c r="E8" s="46">
        <v>92825052.120000005</v>
      </c>
      <c r="F8" s="46">
        <v>86418620.990000039</v>
      </c>
      <c r="G8" s="47">
        <v>80276998.800000042</v>
      </c>
    </row>
    <row r="9" spans="1:8" x14ac:dyDescent="0.3">
      <c r="A9" s="43">
        <v>2</v>
      </c>
      <c r="B9" s="44" t="s">
        <v>37</v>
      </c>
      <c r="C9" s="45">
        <v>102318427.43000002</v>
      </c>
      <c r="D9" s="46">
        <v>94908862.550000057</v>
      </c>
      <c r="E9" s="46">
        <v>92825052.120000005</v>
      </c>
      <c r="F9" s="46">
        <v>86418620.990000039</v>
      </c>
      <c r="G9" s="47">
        <v>80276998.800000042</v>
      </c>
    </row>
    <row r="10" spans="1:8" x14ac:dyDescent="0.3">
      <c r="A10" s="43">
        <v>3</v>
      </c>
      <c r="B10" s="44" t="s">
        <v>38</v>
      </c>
      <c r="C10" s="45">
        <v>145542151.71401042</v>
      </c>
      <c r="D10" s="46">
        <v>136088077.15687615</v>
      </c>
      <c r="E10" s="46">
        <v>132953520.73705798</v>
      </c>
      <c r="F10" s="46">
        <v>122109789.42072555</v>
      </c>
      <c r="G10" s="47">
        <v>116230334.65000011</v>
      </c>
    </row>
    <row r="11" spans="1:8" x14ac:dyDescent="0.3">
      <c r="A11" s="38"/>
      <c r="B11" s="39" t="s">
        <v>39</v>
      </c>
      <c r="C11" s="48"/>
      <c r="D11" s="48"/>
      <c r="E11" s="48"/>
      <c r="F11" s="48"/>
      <c r="G11" s="49"/>
    </row>
    <row r="12" spans="1:8" ht="15" customHeight="1" x14ac:dyDescent="0.3">
      <c r="A12" s="43">
        <v>4</v>
      </c>
      <c r="B12" s="44" t="s">
        <v>40</v>
      </c>
      <c r="C12" s="50">
        <v>849999538.21958256</v>
      </c>
      <c r="D12" s="46">
        <v>794408612.00883698</v>
      </c>
      <c r="E12" s="51">
        <v>747728329.12338781</v>
      </c>
      <c r="F12" s="51">
        <v>727269059.01679111</v>
      </c>
      <c r="G12" s="52">
        <v>820727867.01928318</v>
      </c>
    </row>
    <row r="13" spans="1:8" x14ac:dyDescent="0.3">
      <c r="A13" s="38"/>
      <c r="B13" s="39" t="s">
        <v>41</v>
      </c>
      <c r="C13" s="40"/>
      <c r="D13" s="40"/>
      <c r="E13" s="40"/>
      <c r="F13" s="40"/>
      <c r="G13" s="41"/>
    </row>
    <row r="14" spans="1:8" s="21" customFormat="1" x14ac:dyDescent="0.3">
      <c r="A14" s="43"/>
      <c r="B14" s="42" t="s">
        <v>35</v>
      </c>
      <c r="C14" s="40"/>
      <c r="D14" s="40"/>
      <c r="E14" s="40"/>
      <c r="F14" s="40"/>
      <c r="G14" s="41"/>
    </row>
    <row r="15" spans="1:8" x14ac:dyDescent="0.3">
      <c r="A15" s="53">
        <v>5</v>
      </c>
      <c r="B15" s="54" t="s">
        <v>42</v>
      </c>
      <c r="C15" s="55">
        <v>0.12037468590196791</v>
      </c>
      <c r="D15" s="56">
        <v>0.11947108970785464</v>
      </c>
      <c r="E15" s="56">
        <v>0.12414275145737096</v>
      </c>
      <c r="F15" s="56">
        <v>0.1188262032030223</v>
      </c>
      <c r="G15" s="57">
        <v>9.7811956954196991E-2</v>
      </c>
    </row>
    <row r="16" spans="1:8" ht="15" customHeight="1" x14ac:dyDescent="0.3">
      <c r="A16" s="53">
        <v>6</v>
      </c>
      <c r="B16" s="54" t="s">
        <v>43</v>
      </c>
      <c r="C16" s="55">
        <v>0.12037468590196791</v>
      </c>
      <c r="D16" s="56">
        <v>0.11947108970785464</v>
      </c>
      <c r="E16" s="56">
        <v>0.12414275145737096</v>
      </c>
      <c r="F16" s="56">
        <v>0.1188262032030223</v>
      </c>
      <c r="G16" s="57">
        <v>9.7811956954196991E-2</v>
      </c>
    </row>
    <row r="17" spans="1:7" x14ac:dyDescent="0.3">
      <c r="A17" s="53">
        <v>7</v>
      </c>
      <c r="B17" s="54" t="s">
        <v>44</v>
      </c>
      <c r="C17" s="55">
        <v>0.17122615386222967</v>
      </c>
      <c r="D17" s="56">
        <v>0.1713074041490405</v>
      </c>
      <c r="E17" s="56">
        <v>0.17780992849759797</v>
      </c>
      <c r="F17" s="56">
        <v>0.16790180732534959</v>
      </c>
      <c r="G17" s="57">
        <v>0.14161860382799607</v>
      </c>
    </row>
    <row r="18" spans="1:7" x14ac:dyDescent="0.3">
      <c r="A18" s="38"/>
      <c r="B18" s="39" t="s">
        <v>45</v>
      </c>
      <c r="C18" s="58"/>
      <c r="D18" s="58"/>
      <c r="E18" s="58"/>
      <c r="F18" s="58"/>
      <c r="G18" s="59"/>
    </row>
    <row r="19" spans="1:7" ht="15" customHeight="1" x14ac:dyDescent="0.3">
      <c r="A19" s="60">
        <v>8</v>
      </c>
      <c r="B19" s="61" t="s">
        <v>46</v>
      </c>
      <c r="C19" s="62">
        <v>8.7749481022180331E-2</v>
      </c>
      <c r="D19" s="63">
        <v>8.741940406276659E-2</v>
      </c>
      <c r="E19" s="63">
        <v>8.671732191171054E-2</v>
      </c>
      <c r="F19" s="63">
        <v>8.4892746707452449E-2</v>
      </c>
      <c r="G19" s="64">
        <v>8.4367337093536471E-2</v>
      </c>
    </row>
    <row r="20" spans="1:7" x14ac:dyDescent="0.3">
      <c r="A20" s="60">
        <v>9</v>
      </c>
      <c r="B20" s="61" t="s">
        <v>47</v>
      </c>
      <c r="C20" s="62">
        <v>4.0678512150027372E-2</v>
      </c>
      <c r="D20" s="63">
        <v>4.1009941820879421E-2</v>
      </c>
      <c r="E20" s="63">
        <v>4.0575690364854707E-2</v>
      </c>
      <c r="F20" s="63">
        <v>4.1080132040917809E-2</v>
      </c>
      <c r="G20" s="64">
        <v>4.1014626567217452E-2</v>
      </c>
    </row>
    <row r="21" spans="1:7" x14ac:dyDescent="0.3">
      <c r="A21" s="60">
        <v>10</v>
      </c>
      <c r="B21" s="61" t="s">
        <v>48</v>
      </c>
      <c r="C21" s="62">
        <v>3.7646700987958602E-2</v>
      </c>
      <c r="D21" s="63">
        <v>4.0445877118280446E-2</v>
      </c>
      <c r="E21" s="63">
        <v>4.2470864108732423E-2</v>
      </c>
      <c r="F21" s="63">
        <v>2.0091008076554968E-2</v>
      </c>
      <c r="G21" s="64">
        <v>2.7341690073535697E-2</v>
      </c>
    </row>
    <row r="22" spans="1:7" x14ac:dyDescent="0.3">
      <c r="A22" s="60">
        <v>11</v>
      </c>
      <c r="B22" s="61" t="s">
        <v>49</v>
      </c>
      <c r="C22" s="62">
        <v>4.7070968872152966E-2</v>
      </c>
      <c r="D22" s="63">
        <v>4.6409462241887176E-2</v>
      </c>
      <c r="E22" s="63">
        <v>4.6141631546855841E-2</v>
      </c>
      <c r="F22" s="63">
        <v>4.381261466653464E-2</v>
      </c>
      <c r="G22" s="64">
        <v>4.3352710526319026E-2</v>
      </c>
    </row>
    <row r="23" spans="1:7" x14ac:dyDescent="0.3">
      <c r="A23" s="60">
        <v>12</v>
      </c>
      <c r="B23" s="61" t="s">
        <v>50</v>
      </c>
      <c r="C23" s="62">
        <v>2.5025089458836823E-2</v>
      </c>
      <c r="D23" s="63">
        <v>2.0847637079722849E-2</v>
      </c>
      <c r="E23" s="63">
        <v>3.0768530429161476E-2</v>
      </c>
      <c r="F23" s="63">
        <v>2.2564253094255991E-2</v>
      </c>
      <c r="G23" s="64">
        <v>2.0408431019269015E-2</v>
      </c>
    </row>
    <row r="24" spans="1:7" x14ac:dyDescent="0.3">
      <c r="A24" s="60">
        <v>13</v>
      </c>
      <c r="B24" s="61" t="s">
        <v>51</v>
      </c>
      <c r="C24" s="62">
        <v>0.17314383621091978</v>
      </c>
      <c r="D24" s="63">
        <v>0.14485253633754028</v>
      </c>
      <c r="E24" s="63">
        <v>0.21010986350153546</v>
      </c>
      <c r="F24" s="63">
        <v>0.15264656626361772</v>
      </c>
      <c r="G24" s="64">
        <v>0.13602644401600769</v>
      </c>
    </row>
    <row r="25" spans="1:7" x14ac:dyDescent="0.3">
      <c r="A25" s="38"/>
      <c r="B25" s="39" t="s">
        <v>52</v>
      </c>
      <c r="C25" s="58"/>
      <c r="D25" s="58"/>
      <c r="E25" s="58"/>
      <c r="F25" s="58"/>
      <c r="G25" s="59"/>
    </row>
    <row r="26" spans="1:7" x14ac:dyDescent="0.3">
      <c r="A26" s="60">
        <v>14</v>
      </c>
      <c r="B26" s="61" t="s">
        <v>53</v>
      </c>
      <c r="C26" s="62">
        <v>8.357989394013364E-2</v>
      </c>
      <c r="D26" s="63">
        <v>8.3458272289065702E-2</v>
      </c>
      <c r="E26" s="63">
        <v>8.5745142120549747E-2</v>
      </c>
      <c r="F26" s="63">
        <v>9.7262617647571561E-2</v>
      </c>
      <c r="G26" s="64">
        <v>0.1091019663675519</v>
      </c>
    </row>
    <row r="27" spans="1:7" ht="15" customHeight="1" x14ac:dyDescent="0.3">
      <c r="A27" s="60">
        <v>15</v>
      </c>
      <c r="B27" s="61" t="s">
        <v>54</v>
      </c>
      <c r="C27" s="62">
        <v>6.7837574701178849E-2</v>
      </c>
      <c r="D27" s="63">
        <v>6.7439657670493272E-2</v>
      </c>
      <c r="E27" s="63">
        <v>6.8102870081933622E-2</v>
      </c>
      <c r="F27" s="63">
        <v>7.2598191808898455E-2</v>
      </c>
      <c r="G27" s="64">
        <v>7.8455755268035554E-2</v>
      </c>
    </row>
    <row r="28" spans="1:7" x14ac:dyDescent="0.3">
      <c r="A28" s="60">
        <v>16</v>
      </c>
      <c r="B28" s="61" t="s">
        <v>55</v>
      </c>
      <c r="C28" s="62">
        <v>0.59247359557113433</v>
      </c>
      <c r="D28" s="63">
        <v>0.58734311606747069</v>
      </c>
      <c r="E28" s="63">
        <v>0.58183917833908239</v>
      </c>
      <c r="F28" s="63">
        <v>0.60033070747450434</v>
      </c>
      <c r="G28" s="64">
        <v>0.59185938601929944</v>
      </c>
    </row>
    <row r="29" spans="1:7" ht="15" customHeight="1" x14ac:dyDescent="0.3">
      <c r="A29" s="60">
        <v>17</v>
      </c>
      <c r="B29" s="61" t="s">
        <v>56</v>
      </c>
      <c r="C29" s="62">
        <v>0.57824609957243633</v>
      </c>
      <c r="D29" s="63">
        <v>0.56651575688460065</v>
      </c>
      <c r="E29" s="63">
        <v>0.55064467670105388</v>
      </c>
      <c r="F29" s="63">
        <v>0.56665000812329047</v>
      </c>
      <c r="G29" s="64">
        <v>0.55869863553493837</v>
      </c>
    </row>
    <row r="30" spans="1:7" x14ac:dyDescent="0.3">
      <c r="A30" s="60">
        <v>18</v>
      </c>
      <c r="B30" s="61" t="s">
        <v>57</v>
      </c>
      <c r="C30" s="62">
        <v>0.1199585379078497</v>
      </c>
      <c r="D30" s="63">
        <v>7.4410624316078866E-2</v>
      </c>
      <c r="E30" s="63">
        <v>3.5698723025868219E-2</v>
      </c>
      <c r="F30" s="63">
        <v>0.2169869978670782</v>
      </c>
      <c r="G30" s="64">
        <v>6.3938086151056603E-2</v>
      </c>
    </row>
    <row r="31" spans="1:7" ht="15" customHeight="1" x14ac:dyDescent="0.3">
      <c r="A31" s="38"/>
      <c r="B31" s="39" t="s">
        <v>58</v>
      </c>
      <c r="C31" s="58"/>
      <c r="D31" s="58"/>
      <c r="E31" s="58"/>
      <c r="F31" s="58"/>
      <c r="G31" s="59"/>
    </row>
    <row r="32" spans="1:7" ht="15" customHeight="1" x14ac:dyDescent="0.3">
      <c r="A32" s="60">
        <v>19</v>
      </c>
      <c r="B32" s="61" t="s">
        <v>59</v>
      </c>
      <c r="C32" s="62">
        <v>0.22193499831760022</v>
      </c>
      <c r="D32" s="62">
        <v>0.19620111173767418</v>
      </c>
      <c r="E32" s="62">
        <v>0.18480733631856588</v>
      </c>
      <c r="F32" s="62">
        <v>0.20260758152481739</v>
      </c>
      <c r="G32" s="65">
        <v>0.22836243902034337</v>
      </c>
    </row>
    <row r="33" spans="1:7" ht="15" customHeight="1" x14ac:dyDescent="0.3">
      <c r="A33" s="60">
        <v>20</v>
      </c>
      <c r="B33" s="61" t="s">
        <v>60</v>
      </c>
      <c r="C33" s="62">
        <v>0.63706106432366538</v>
      </c>
      <c r="D33" s="62">
        <v>0.59599686044091804</v>
      </c>
      <c r="E33" s="62">
        <v>0.60297664905160531</v>
      </c>
      <c r="F33" s="62">
        <v>0.61988190364392592</v>
      </c>
      <c r="G33" s="65">
        <v>0.63515488048026492</v>
      </c>
    </row>
    <row r="34" spans="1:7" ht="15" customHeight="1" x14ac:dyDescent="0.3">
      <c r="A34" s="60">
        <v>21</v>
      </c>
      <c r="B34" s="66" t="s">
        <v>61</v>
      </c>
      <c r="C34" s="62">
        <v>0.41823592464080278</v>
      </c>
      <c r="D34" s="62">
        <v>0.42671311014664604</v>
      </c>
      <c r="E34" s="62">
        <v>0.4263006892164915</v>
      </c>
      <c r="F34" s="62">
        <v>0.44026071596889438</v>
      </c>
      <c r="G34" s="65">
        <v>0.41671081771474339</v>
      </c>
    </row>
    <row r="35" spans="1:7" ht="15" customHeight="1" x14ac:dyDescent="0.3">
      <c r="A35" s="67"/>
      <c r="B35" s="39" t="s">
        <v>62</v>
      </c>
      <c r="C35" s="40"/>
      <c r="D35" s="40"/>
      <c r="E35" s="40"/>
      <c r="F35" s="40"/>
      <c r="G35" s="41"/>
    </row>
    <row r="36" spans="1:7" x14ac:dyDescent="0.3">
      <c r="A36" s="60">
        <v>22</v>
      </c>
      <c r="B36" s="68" t="s">
        <v>63</v>
      </c>
      <c r="C36" s="69">
        <v>174272851.6386371</v>
      </c>
      <c r="D36" s="69">
        <v>152659646.98564747</v>
      </c>
      <c r="E36" s="69">
        <v>150509788.78674278</v>
      </c>
      <c r="F36" s="69">
        <v>165420418.31116581</v>
      </c>
      <c r="G36" s="70">
        <v>0</v>
      </c>
    </row>
    <row r="37" spans="1:7" ht="15" customHeight="1" x14ac:dyDescent="0.3">
      <c r="A37" s="60">
        <v>23</v>
      </c>
      <c r="B37" s="61" t="s">
        <v>64</v>
      </c>
      <c r="C37" s="69">
        <v>143725543.21857831</v>
      </c>
      <c r="D37" s="71">
        <v>136318045.96331206</v>
      </c>
      <c r="E37" s="71">
        <v>140158471.51823699</v>
      </c>
      <c r="F37" s="71">
        <v>139229055.78276011</v>
      </c>
      <c r="G37" s="72">
        <v>0</v>
      </c>
    </row>
    <row r="38" spans="1:7" ht="15" thickBot="1" x14ac:dyDescent="0.35">
      <c r="A38" s="73">
        <v>24</v>
      </c>
      <c r="B38" s="74" t="s">
        <v>65</v>
      </c>
      <c r="C38" s="75">
        <v>1.2125391752640819</v>
      </c>
      <c r="D38" s="75">
        <v>1.119878486423826</v>
      </c>
      <c r="E38" s="75">
        <v>1.0738543818035209</v>
      </c>
      <c r="F38" s="75">
        <v>1.1881170735602218</v>
      </c>
      <c r="G38" s="76">
        <v>0</v>
      </c>
    </row>
    <row r="39" spans="1:7" x14ac:dyDescent="0.3">
      <c r="A39" s="77"/>
    </row>
    <row r="40" spans="1:7" ht="27.6" x14ac:dyDescent="0.3">
      <c r="B40" s="79" t="s">
        <v>66</v>
      </c>
    </row>
    <row r="41" spans="1:7" ht="55.2" x14ac:dyDescent="0.3">
      <c r="B41" s="80" t="s">
        <v>67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view="pageBreakPreview" zoomScale="60"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E13" sqref="E13"/>
    </sheetView>
  </sheetViews>
  <sheetFormatPr defaultColWidth="9.109375" defaultRowHeight="13.8" x14ac:dyDescent="0.25"/>
  <cols>
    <col min="1" max="1" width="9.5546875" style="82" bestFit="1" customWidth="1"/>
    <col min="2" max="2" width="55.109375" style="82" bestFit="1" customWidth="1"/>
    <col min="3" max="3" width="11.6640625" style="82" customWidth="1"/>
    <col min="4" max="4" width="13.33203125" style="82" customWidth="1"/>
    <col min="5" max="5" width="14.5546875" style="82" customWidth="1"/>
    <col min="6" max="6" width="11.6640625" style="82" customWidth="1"/>
    <col min="7" max="7" width="13.6640625" style="82" customWidth="1"/>
    <col min="8" max="8" width="14.5546875" style="82" customWidth="1"/>
    <col min="9" max="16384" width="9.109375" style="83"/>
  </cols>
  <sheetData>
    <row r="1" spans="1:15" ht="14.4" x14ac:dyDescent="0.3">
      <c r="A1" s="81" t="s">
        <v>29</v>
      </c>
      <c r="B1" s="24" t="str">
        <f>Info!C2</f>
        <v>Terabank</v>
      </c>
    </row>
    <row r="2" spans="1:15" ht="14.4" x14ac:dyDescent="0.3">
      <c r="A2" s="81" t="s">
        <v>30</v>
      </c>
      <c r="B2" s="25">
        <v>43373</v>
      </c>
    </row>
    <row r="3" spans="1:15" x14ac:dyDescent="0.25">
      <c r="A3" s="81"/>
    </row>
    <row r="4" spans="1:15" ht="14.4" thickBot="1" x14ac:dyDescent="0.3">
      <c r="A4" s="84" t="s">
        <v>68</v>
      </c>
      <c r="B4" s="85" t="s">
        <v>69</v>
      </c>
      <c r="C4" s="84"/>
      <c r="D4" s="86"/>
      <c r="E4" s="86"/>
      <c r="F4" s="87"/>
      <c r="G4" s="87"/>
      <c r="H4" s="88" t="s">
        <v>70</v>
      </c>
    </row>
    <row r="5" spans="1:15" x14ac:dyDescent="0.25">
      <c r="A5" s="89"/>
      <c r="B5" s="90"/>
      <c r="C5" s="516" t="s">
        <v>71</v>
      </c>
      <c r="D5" s="517"/>
      <c r="E5" s="518"/>
      <c r="F5" s="516" t="s">
        <v>72</v>
      </c>
      <c r="G5" s="517"/>
      <c r="H5" s="519"/>
    </row>
    <row r="6" spans="1:15" x14ac:dyDescent="0.25">
      <c r="A6" s="91" t="s">
        <v>33</v>
      </c>
      <c r="B6" s="92" t="s">
        <v>73</v>
      </c>
      <c r="C6" s="93" t="s">
        <v>74</v>
      </c>
      <c r="D6" s="93" t="s">
        <v>75</v>
      </c>
      <c r="E6" s="93" t="s">
        <v>76</v>
      </c>
      <c r="F6" s="93" t="s">
        <v>74</v>
      </c>
      <c r="G6" s="93" t="s">
        <v>75</v>
      </c>
      <c r="H6" s="94" t="s">
        <v>76</v>
      </c>
    </row>
    <row r="7" spans="1:15" x14ac:dyDescent="0.25">
      <c r="A7" s="91">
        <v>1</v>
      </c>
      <c r="B7" s="95" t="s">
        <v>77</v>
      </c>
      <c r="C7" s="96">
        <v>13370314.779999999</v>
      </c>
      <c r="D7" s="96">
        <v>20824287.150000002</v>
      </c>
      <c r="E7" s="97">
        <f>C7+D7</f>
        <v>34194601.93</v>
      </c>
      <c r="F7" s="98">
        <v>12050061.439999999</v>
      </c>
      <c r="G7" s="99">
        <v>30124319.450000003</v>
      </c>
      <c r="H7" s="100">
        <f>F7+G7</f>
        <v>42174380.890000001</v>
      </c>
      <c r="I7" s="101"/>
      <c r="J7" s="101"/>
      <c r="K7" s="101"/>
      <c r="L7" s="101"/>
      <c r="M7" s="101"/>
      <c r="N7" s="101"/>
      <c r="O7" s="101"/>
    </row>
    <row r="8" spans="1:15" x14ac:dyDescent="0.25">
      <c r="A8" s="91">
        <v>2</v>
      </c>
      <c r="B8" s="95" t="s">
        <v>78</v>
      </c>
      <c r="C8" s="96">
        <v>10379664.380000001</v>
      </c>
      <c r="D8" s="96">
        <v>105034495.19</v>
      </c>
      <c r="E8" s="97">
        <f t="shared" ref="E8:E19" si="0">C8+D8</f>
        <v>115414159.56999999</v>
      </c>
      <c r="F8" s="98">
        <v>14498703.359999999</v>
      </c>
      <c r="G8" s="99">
        <v>77543192.449999988</v>
      </c>
      <c r="H8" s="100">
        <f t="shared" ref="H8:H40" si="1">F8+G8</f>
        <v>92041895.809999987</v>
      </c>
      <c r="I8" s="101"/>
      <c r="J8" s="101"/>
      <c r="K8" s="101"/>
      <c r="L8" s="101"/>
      <c r="M8" s="101"/>
      <c r="N8" s="101"/>
      <c r="O8" s="101"/>
    </row>
    <row r="9" spans="1:15" x14ac:dyDescent="0.25">
      <c r="A9" s="91">
        <v>3</v>
      </c>
      <c r="B9" s="95" t="s">
        <v>79</v>
      </c>
      <c r="C9" s="96">
        <v>799168.4</v>
      </c>
      <c r="D9" s="96">
        <v>24870048.060000002</v>
      </c>
      <c r="E9" s="97">
        <f t="shared" si="0"/>
        <v>25669216.460000001</v>
      </c>
      <c r="F9" s="98">
        <v>119083.06999999999</v>
      </c>
      <c r="G9" s="99">
        <v>21512191.970000003</v>
      </c>
      <c r="H9" s="100">
        <f t="shared" si="1"/>
        <v>21631275.040000003</v>
      </c>
      <c r="I9" s="101"/>
      <c r="J9" s="101"/>
      <c r="K9" s="101"/>
      <c r="L9" s="101"/>
      <c r="M9" s="101"/>
      <c r="N9" s="101"/>
      <c r="O9" s="101"/>
    </row>
    <row r="10" spans="1:15" x14ac:dyDescent="0.25">
      <c r="A10" s="91">
        <v>4</v>
      </c>
      <c r="B10" s="95" t="s">
        <v>80</v>
      </c>
      <c r="C10" s="96">
        <v>0</v>
      </c>
      <c r="D10" s="96">
        <v>0</v>
      </c>
      <c r="E10" s="97">
        <f t="shared" si="0"/>
        <v>0</v>
      </c>
      <c r="F10" s="98">
        <v>0</v>
      </c>
      <c r="G10" s="99">
        <v>0</v>
      </c>
      <c r="H10" s="100">
        <f t="shared" si="1"/>
        <v>0</v>
      </c>
      <c r="I10" s="101"/>
      <c r="J10" s="101"/>
      <c r="K10" s="101"/>
      <c r="L10" s="101"/>
      <c r="M10" s="101"/>
      <c r="N10" s="101"/>
      <c r="O10" s="101"/>
    </row>
    <row r="11" spans="1:15" x14ac:dyDescent="0.25">
      <c r="A11" s="91">
        <v>5</v>
      </c>
      <c r="B11" s="95" t="s">
        <v>81</v>
      </c>
      <c r="C11" s="96">
        <v>50372343.509999998</v>
      </c>
      <c r="D11" s="96">
        <v>0</v>
      </c>
      <c r="E11" s="97">
        <f t="shared" si="0"/>
        <v>50372343.509999998</v>
      </c>
      <c r="F11" s="98">
        <v>45131199.82</v>
      </c>
      <c r="G11" s="99">
        <v>0</v>
      </c>
      <c r="H11" s="100">
        <f t="shared" si="1"/>
        <v>45131199.82</v>
      </c>
      <c r="I11" s="101"/>
      <c r="J11" s="101"/>
      <c r="K11" s="101"/>
      <c r="L11" s="101"/>
      <c r="M11" s="101"/>
      <c r="N11" s="101"/>
      <c r="O11" s="101"/>
    </row>
    <row r="12" spans="1:15" x14ac:dyDescent="0.25">
      <c r="A12" s="91">
        <v>6.1</v>
      </c>
      <c r="B12" s="102" t="s">
        <v>82</v>
      </c>
      <c r="C12" s="96">
        <v>269828923.22999758</v>
      </c>
      <c r="D12" s="96">
        <v>392285041.15999967</v>
      </c>
      <c r="E12" s="97">
        <f t="shared" si="0"/>
        <v>662113964.38999724</v>
      </c>
      <c r="F12" s="98">
        <v>210945873.1800006</v>
      </c>
      <c r="G12" s="99">
        <v>305900198.86999983</v>
      </c>
      <c r="H12" s="100">
        <f t="shared" si="1"/>
        <v>516846072.05000043</v>
      </c>
      <c r="I12" s="101"/>
      <c r="J12" s="101"/>
      <c r="K12" s="101"/>
      <c r="L12" s="101"/>
      <c r="M12" s="101"/>
      <c r="N12" s="101"/>
      <c r="O12" s="101"/>
    </row>
    <row r="13" spans="1:15" x14ac:dyDescent="0.25">
      <c r="A13" s="91">
        <v>6.2</v>
      </c>
      <c r="B13" s="102" t="s">
        <v>83</v>
      </c>
      <c r="C13" s="96">
        <v>-18113536.429997757</v>
      </c>
      <c r="D13" s="96">
        <v>-26802669.090002351</v>
      </c>
      <c r="E13" s="97">
        <f t="shared" si="0"/>
        <v>-44916205.520000108</v>
      </c>
      <c r="F13" s="98">
        <v>-16810187.610000666</v>
      </c>
      <c r="G13" s="99">
        <v>-23739361.329999637</v>
      </c>
      <c r="H13" s="100">
        <f t="shared" si="1"/>
        <v>-40549548.940000303</v>
      </c>
      <c r="I13" s="101"/>
      <c r="J13" s="101"/>
      <c r="K13" s="101"/>
      <c r="L13" s="101"/>
      <c r="M13" s="101"/>
      <c r="N13" s="101"/>
      <c r="O13" s="101"/>
    </row>
    <row r="14" spans="1:15" x14ac:dyDescent="0.25">
      <c r="A14" s="91">
        <v>6</v>
      </c>
      <c r="B14" s="95" t="s">
        <v>84</v>
      </c>
      <c r="C14" s="97">
        <f>C12+C13</f>
        <v>251715386.79999983</v>
      </c>
      <c r="D14" s="97">
        <f>D12+D13</f>
        <v>365482372.06999731</v>
      </c>
      <c r="E14" s="97">
        <f t="shared" si="0"/>
        <v>617197758.86999714</v>
      </c>
      <c r="F14" s="97">
        <f>F12+F13</f>
        <v>194135685.56999993</v>
      </c>
      <c r="G14" s="97">
        <f>G12+G13</f>
        <v>282160837.5400002</v>
      </c>
      <c r="H14" s="100">
        <f t="shared" si="1"/>
        <v>476296523.11000013</v>
      </c>
      <c r="I14" s="101"/>
      <c r="J14" s="101"/>
      <c r="K14" s="101"/>
      <c r="L14" s="101"/>
      <c r="M14" s="101"/>
      <c r="N14" s="101"/>
      <c r="O14" s="101"/>
    </row>
    <row r="15" spans="1:15" x14ac:dyDescent="0.25">
      <c r="A15" s="91">
        <v>7</v>
      </c>
      <c r="B15" s="95" t="s">
        <v>85</v>
      </c>
      <c r="C15" s="96">
        <v>2953321.2199999955</v>
      </c>
      <c r="D15" s="96">
        <v>2675831.6900000041</v>
      </c>
      <c r="E15" s="97">
        <f t="shared" si="0"/>
        <v>5629152.9100000001</v>
      </c>
      <c r="F15" s="98">
        <v>2352180.8799999994</v>
      </c>
      <c r="G15" s="99">
        <v>2367087.5300000003</v>
      </c>
      <c r="H15" s="100">
        <f t="shared" si="1"/>
        <v>4719268.41</v>
      </c>
      <c r="I15" s="101"/>
      <c r="J15" s="101"/>
      <c r="K15" s="101"/>
      <c r="L15" s="101"/>
      <c r="M15" s="101"/>
      <c r="N15" s="101"/>
      <c r="O15" s="101"/>
    </row>
    <row r="16" spans="1:15" x14ac:dyDescent="0.25">
      <c r="A16" s="91">
        <v>8</v>
      </c>
      <c r="B16" s="95" t="s">
        <v>86</v>
      </c>
      <c r="C16" s="96">
        <v>1103541.3300000024</v>
      </c>
      <c r="D16" s="96">
        <v>0</v>
      </c>
      <c r="E16" s="97">
        <f t="shared" si="0"/>
        <v>1103541.3300000024</v>
      </c>
      <c r="F16" s="98">
        <v>10287806.91</v>
      </c>
      <c r="G16" s="99">
        <v>0</v>
      </c>
      <c r="H16" s="100">
        <f t="shared" si="1"/>
        <v>10287806.91</v>
      </c>
      <c r="I16" s="101"/>
      <c r="J16" s="101"/>
      <c r="K16" s="101"/>
      <c r="L16" s="101"/>
      <c r="M16" s="101"/>
      <c r="N16" s="101"/>
      <c r="O16" s="101"/>
    </row>
    <row r="17" spans="1:15" x14ac:dyDescent="0.25">
      <c r="A17" s="91">
        <v>9</v>
      </c>
      <c r="B17" s="95" t="s">
        <v>87</v>
      </c>
      <c r="C17" s="96">
        <v>0</v>
      </c>
      <c r="D17" s="96">
        <v>0</v>
      </c>
      <c r="E17" s="97">
        <f t="shared" si="0"/>
        <v>0</v>
      </c>
      <c r="F17" s="98">
        <v>0</v>
      </c>
      <c r="G17" s="99">
        <v>0</v>
      </c>
      <c r="H17" s="100">
        <f t="shared" si="1"/>
        <v>0</v>
      </c>
      <c r="I17" s="101"/>
      <c r="J17" s="101"/>
      <c r="K17" s="101"/>
      <c r="L17" s="101"/>
      <c r="M17" s="101"/>
      <c r="N17" s="101"/>
      <c r="O17" s="101"/>
    </row>
    <row r="18" spans="1:15" x14ac:dyDescent="0.25">
      <c r="A18" s="91">
        <v>10</v>
      </c>
      <c r="B18" s="95" t="s">
        <v>88</v>
      </c>
      <c r="C18" s="96">
        <v>45133526.599999987</v>
      </c>
      <c r="D18" s="96">
        <v>0</v>
      </c>
      <c r="E18" s="97">
        <f t="shared" si="0"/>
        <v>45133526.599999987</v>
      </c>
      <c r="F18" s="98">
        <v>45493407.189999998</v>
      </c>
      <c r="G18" s="99">
        <v>0</v>
      </c>
      <c r="H18" s="100">
        <f t="shared" si="1"/>
        <v>45493407.189999998</v>
      </c>
      <c r="I18" s="101"/>
      <c r="J18" s="101"/>
      <c r="K18" s="101"/>
      <c r="L18" s="101"/>
      <c r="M18" s="101"/>
      <c r="N18" s="101"/>
      <c r="O18" s="101"/>
    </row>
    <row r="19" spans="1:15" x14ac:dyDescent="0.25">
      <c r="A19" s="91">
        <v>11</v>
      </c>
      <c r="B19" s="95" t="s">
        <v>89</v>
      </c>
      <c r="C19" s="96">
        <v>3180076.2418</v>
      </c>
      <c r="D19" s="96">
        <v>751356.2100000002</v>
      </c>
      <c r="E19" s="97">
        <f t="shared" si="0"/>
        <v>3931432.4517999999</v>
      </c>
      <c r="F19" s="98">
        <v>3155562.66</v>
      </c>
      <c r="G19" s="99">
        <v>565800.38000000466</v>
      </c>
      <c r="H19" s="100">
        <f t="shared" si="1"/>
        <v>3721363.0400000047</v>
      </c>
      <c r="I19" s="101"/>
      <c r="J19" s="101"/>
      <c r="K19" s="101"/>
      <c r="L19" s="101"/>
      <c r="M19" s="101"/>
      <c r="N19" s="101"/>
      <c r="O19" s="101"/>
    </row>
    <row r="20" spans="1:15" x14ac:dyDescent="0.25">
      <c r="A20" s="91">
        <v>12</v>
      </c>
      <c r="B20" s="103" t="s">
        <v>90</v>
      </c>
      <c r="C20" s="97">
        <f>SUM(C7:C11)+SUM(C14:C19)</f>
        <v>379007343.26179981</v>
      </c>
      <c r="D20" s="97">
        <f>SUM(D7:D11)+SUM(D14:D19)</f>
        <v>519638390.36999726</v>
      </c>
      <c r="E20" s="97">
        <f>C20+D20</f>
        <v>898645733.63179708</v>
      </c>
      <c r="F20" s="97">
        <f>SUM(F7:F11)+SUM(F14:F19)</f>
        <v>327223690.89999992</v>
      </c>
      <c r="G20" s="97">
        <f>SUM(G7:G11)+SUM(G14:G19)</f>
        <v>414273429.32000017</v>
      </c>
      <c r="H20" s="100">
        <f t="shared" si="1"/>
        <v>741497120.22000003</v>
      </c>
      <c r="I20" s="101"/>
      <c r="J20" s="101"/>
      <c r="K20" s="101"/>
      <c r="L20" s="101"/>
      <c r="M20" s="101"/>
      <c r="N20" s="101"/>
      <c r="O20" s="101"/>
    </row>
    <row r="21" spans="1:15" x14ac:dyDescent="0.25">
      <c r="A21" s="91"/>
      <c r="B21" s="92" t="s">
        <v>91</v>
      </c>
      <c r="C21" s="104"/>
      <c r="D21" s="104"/>
      <c r="E21" s="104"/>
      <c r="F21" s="105"/>
      <c r="G21" s="106"/>
      <c r="H21" s="107"/>
      <c r="I21" s="101"/>
      <c r="J21" s="101"/>
      <c r="K21" s="101"/>
      <c r="L21" s="101"/>
      <c r="M21" s="101"/>
      <c r="N21" s="101"/>
      <c r="O21" s="101"/>
    </row>
    <row r="22" spans="1:15" x14ac:dyDescent="0.25">
      <c r="A22" s="91">
        <v>13</v>
      </c>
      <c r="B22" s="95" t="s">
        <v>92</v>
      </c>
      <c r="C22" s="96">
        <v>4007.87</v>
      </c>
      <c r="D22" s="96">
        <v>237338.97000000003</v>
      </c>
      <c r="E22" s="97">
        <f>C22+D22</f>
        <v>241346.84000000003</v>
      </c>
      <c r="F22" s="98">
        <v>7005802.8300000001</v>
      </c>
      <c r="G22" s="99">
        <v>110835.64</v>
      </c>
      <c r="H22" s="100">
        <f t="shared" si="1"/>
        <v>7116638.4699999997</v>
      </c>
      <c r="I22" s="101"/>
      <c r="J22" s="101"/>
      <c r="K22" s="101"/>
      <c r="L22" s="101"/>
      <c r="M22" s="101"/>
      <c r="N22" s="101"/>
      <c r="O22" s="101"/>
    </row>
    <row r="23" spans="1:15" x14ac:dyDescent="0.25">
      <c r="A23" s="91">
        <v>14</v>
      </c>
      <c r="B23" s="95" t="s">
        <v>93</v>
      </c>
      <c r="C23" s="96">
        <v>66360854.770001709</v>
      </c>
      <c r="D23" s="96">
        <v>133304672.50000541</v>
      </c>
      <c r="E23" s="97">
        <f t="shared" ref="E23:E40" si="2">C23+D23</f>
        <v>199665527.27000713</v>
      </c>
      <c r="F23" s="98">
        <v>53060888.400000997</v>
      </c>
      <c r="G23" s="99">
        <v>81006778.120002672</v>
      </c>
      <c r="H23" s="100">
        <f t="shared" si="1"/>
        <v>134067666.52000368</v>
      </c>
      <c r="I23" s="101"/>
      <c r="J23" s="101"/>
      <c r="K23" s="101"/>
      <c r="L23" s="101"/>
      <c r="M23" s="101"/>
      <c r="N23" s="101"/>
      <c r="O23" s="101"/>
    </row>
    <row r="24" spans="1:15" x14ac:dyDescent="0.25">
      <c r="A24" s="91">
        <v>15</v>
      </c>
      <c r="B24" s="95" t="s">
        <v>94</v>
      </c>
      <c r="C24" s="96">
        <v>70427756.959999993</v>
      </c>
      <c r="D24" s="96">
        <v>105752645.10000008</v>
      </c>
      <c r="E24" s="97">
        <f t="shared" si="2"/>
        <v>176180402.06000006</v>
      </c>
      <c r="F24" s="98">
        <v>69111468.099999994</v>
      </c>
      <c r="G24" s="99">
        <v>105810736.67999992</v>
      </c>
      <c r="H24" s="100">
        <f t="shared" si="1"/>
        <v>174922204.77999991</v>
      </c>
      <c r="I24" s="101"/>
      <c r="J24" s="101"/>
      <c r="K24" s="101"/>
      <c r="L24" s="101"/>
      <c r="M24" s="101"/>
      <c r="N24" s="101"/>
      <c r="O24" s="101"/>
    </row>
    <row r="25" spans="1:15" x14ac:dyDescent="0.25">
      <c r="A25" s="91">
        <v>16</v>
      </c>
      <c r="B25" s="95" t="s">
        <v>95</v>
      </c>
      <c r="C25" s="96">
        <v>77194343.379999995</v>
      </c>
      <c r="D25" s="96">
        <v>174921476.30999982</v>
      </c>
      <c r="E25" s="97">
        <f t="shared" si="2"/>
        <v>252115819.68999982</v>
      </c>
      <c r="F25" s="98">
        <v>66755238.850000001</v>
      </c>
      <c r="G25" s="99">
        <v>145436229.0000003</v>
      </c>
      <c r="H25" s="100">
        <f t="shared" si="1"/>
        <v>212191467.85000029</v>
      </c>
      <c r="I25" s="101"/>
      <c r="J25" s="101"/>
      <c r="K25" s="101"/>
      <c r="L25" s="101"/>
      <c r="M25" s="101"/>
      <c r="N25" s="101"/>
      <c r="O25" s="101"/>
    </row>
    <row r="26" spans="1:15" x14ac:dyDescent="0.25">
      <c r="A26" s="91">
        <v>17</v>
      </c>
      <c r="B26" s="95" t="s">
        <v>96</v>
      </c>
      <c r="C26" s="104">
        <v>0</v>
      </c>
      <c r="D26" s="104">
        <v>0</v>
      </c>
      <c r="E26" s="97">
        <f t="shared" si="2"/>
        <v>0</v>
      </c>
      <c r="F26" s="105">
        <v>0</v>
      </c>
      <c r="G26" s="106">
        <v>0</v>
      </c>
      <c r="H26" s="100">
        <f t="shared" si="1"/>
        <v>0</v>
      </c>
      <c r="I26" s="101"/>
      <c r="J26" s="101"/>
      <c r="K26" s="101"/>
      <c r="L26" s="101"/>
      <c r="M26" s="101"/>
      <c r="N26" s="101"/>
      <c r="O26" s="101"/>
    </row>
    <row r="27" spans="1:15" x14ac:dyDescent="0.25">
      <c r="A27" s="91">
        <v>18</v>
      </c>
      <c r="B27" s="95" t="s">
        <v>97</v>
      </c>
      <c r="C27" s="96">
        <v>56055000</v>
      </c>
      <c r="D27" s="96">
        <v>16462054.5</v>
      </c>
      <c r="E27" s="97">
        <f t="shared" si="2"/>
        <v>72517054.5</v>
      </c>
      <c r="F27" s="98">
        <v>29000000</v>
      </c>
      <c r="G27" s="99">
        <v>25373791.5</v>
      </c>
      <c r="H27" s="100">
        <f t="shared" si="1"/>
        <v>54373791.5</v>
      </c>
      <c r="I27" s="101"/>
      <c r="J27" s="101"/>
      <c r="K27" s="101"/>
      <c r="L27" s="101"/>
      <c r="M27" s="101"/>
      <c r="N27" s="101"/>
      <c r="O27" s="101"/>
    </row>
    <row r="28" spans="1:15" x14ac:dyDescent="0.25">
      <c r="A28" s="91">
        <v>19</v>
      </c>
      <c r="B28" s="95" t="s">
        <v>98</v>
      </c>
      <c r="C28" s="96">
        <v>2383087.4699999997</v>
      </c>
      <c r="D28" s="96">
        <v>1763574.3200000008</v>
      </c>
      <c r="E28" s="97">
        <f t="shared" si="2"/>
        <v>4146661.7900000005</v>
      </c>
      <c r="F28" s="98">
        <v>799719.48</v>
      </c>
      <c r="G28" s="99">
        <v>1538247.69</v>
      </c>
      <c r="H28" s="100">
        <f t="shared" si="1"/>
        <v>2337967.17</v>
      </c>
      <c r="I28" s="101"/>
      <c r="J28" s="101"/>
      <c r="K28" s="101"/>
      <c r="L28" s="101"/>
      <c r="M28" s="101"/>
      <c r="N28" s="101"/>
      <c r="O28" s="101"/>
    </row>
    <row r="29" spans="1:15" x14ac:dyDescent="0.25">
      <c r="A29" s="91">
        <v>20</v>
      </c>
      <c r="B29" s="95" t="s">
        <v>99</v>
      </c>
      <c r="C29" s="96">
        <v>6315857.8400000017</v>
      </c>
      <c r="D29" s="96">
        <v>19168493.960000001</v>
      </c>
      <c r="E29" s="97">
        <f t="shared" si="2"/>
        <v>25484351.800000004</v>
      </c>
      <c r="F29" s="98">
        <v>4958309.67</v>
      </c>
      <c r="G29" s="99">
        <v>11618448.740000015</v>
      </c>
      <c r="H29" s="100">
        <f t="shared" si="1"/>
        <v>16576758.410000015</v>
      </c>
      <c r="I29" s="101"/>
      <c r="J29" s="101"/>
      <c r="K29" s="101"/>
      <c r="L29" s="101"/>
      <c r="M29" s="101"/>
      <c r="N29" s="101"/>
      <c r="O29" s="101"/>
    </row>
    <row r="30" spans="1:15" x14ac:dyDescent="0.25">
      <c r="A30" s="91">
        <v>21</v>
      </c>
      <c r="B30" s="95" t="s">
        <v>100</v>
      </c>
      <c r="C30" s="96">
        <v>0</v>
      </c>
      <c r="D30" s="96">
        <v>37659321.810000002</v>
      </c>
      <c r="E30" s="97">
        <f t="shared" si="2"/>
        <v>37659321.810000002</v>
      </c>
      <c r="F30" s="98">
        <v>0</v>
      </c>
      <c r="G30" s="99">
        <v>30713116.799999997</v>
      </c>
      <c r="H30" s="100">
        <f t="shared" si="1"/>
        <v>30713116.799999997</v>
      </c>
      <c r="I30" s="101"/>
      <c r="J30" s="101"/>
      <c r="K30" s="101"/>
      <c r="L30" s="101"/>
      <c r="M30" s="101"/>
      <c r="N30" s="101"/>
      <c r="O30" s="101"/>
    </row>
    <row r="31" spans="1:15" x14ac:dyDescent="0.25">
      <c r="A31" s="91">
        <v>22</v>
      </c>
      <c r="B31" s="103" t="s">
        <v>101</v>
      </c>
      <c r="C31" s="97">
        <f>SUM(C22:C30)</f>
        <v>278740908.29000169</v>
      </c>
      <c r="D31" s="97">
        <f>SUM(D22:D30)</f>
        <v>489269577.47000527</v>
      </c>
      <c r="E31" s="97">
        <f>C31+D31</f>
        <v>768010485.7600069</v>
      </c>
      <c r="F31" s="97">
        <f>SUM(F22:F30)</f>
        <v>230691427.33000097</v>
      </c>
      <c r="G31" s="97">
        <f>SUM(G22:G30)</f>
        <v>401608184.17000294</v>
      </c>
      <c r="H31" s="100">
        <f t="shared" si="1"/>
        <v>632299611.50000393</v>
      </c>
      <c r="I31" s="101"/>
      <c r="J31" s="101"/>
      <c r="K31" s="101"/>
      <c r="L31" s="101"/>
      <c r="M31" s="101"/>
      <c r="N31" s="101"/>
      <c r="O31" s="101"/>
    </row>
    <row r="32" spans="1:15" x14ac:dyDescent="0.25">
      <c r="A32" s="91"/>
      <c r="B32" s="92" t="s">
        <v>102</v>
      </c>
      <c r="C32" s="104"/>
      <c r="D32" s="104"/>
      <c r="E32" s="96"/>
      <c r="F32" s="105"/>
      <c r="G32" s="106"/>
      <c r="H32" s="107"/>
      <c r="I32" s="101"/>
      <c r="J32" s="101"/>
      <c r="K32" s="101"/>
      <c r="L32" s="101"/>
      <c r="M32" s="101"/>
      <c r="N32" s="101"/>
      <c r="O32" s="101"/>
    </row>
    <row r="33" spans="1:15" x14ac:dyDescent="0.25">
      <c r="A33" s="91">
        <v>23</v>
      </c>
      <c r="B33" s="95" t="s">
        <v>103</v>
      </c>
      <c r="C33" s="96">
        <v>121372000.00000001</v>
      </c>
      <c r="D33" s="104">
        <v>0</v>
      </c>
      <c r="E33" s="97">
        <f t="shared" si="2"/>
        <v>121372000.00000001</v>
      </c>
      <c r="F33" s="98">
        <v>121372000</v>
      </c>
      <c r="G33" s="106">
        <v>0</v>
      </c>
      <c r="H33" s="100">
        <f t="shared" si="1"/>
        <v>121372000</v>
      </c>
      <c r="I33" s="101"/>
      <c r="J33" s="101"/>
      <c r="K33" s="101"/>
      <c r="L33" s="101"/>
      <c r="M33" s="101"/>
      <c r="N33" s="101"/>
      <c r="O33" s="101"/>
    </row>
    <row r="34" spans="1:15" x14ac:dyDescent="0.25">
      <c r="A34" s="91">
        <v>24</v>
      </c>
      <c r="B34" s="95" t="s">
        <v>104</v>
      </c>
      <c r="C34" s="96">
        <v>0</v>
      </c>
      <c r="D34" s="104">
        <v>0</v>
      </c>
      <c r="E34" s="97">
        <f t="shared" si="2"/>
        <v>0</v>
      </c>
      <c r="F34" s="98">
        <v>0</v>
      </c>
      <c r="G34" s="106">
        <v>0</v>
      </c>
      <c r="H34" s="100">
        <f t="shared" si="1"/>
        <v>0</v>
      </c>
      <c r="I34" s="101"/>
      <c r="J34" s="101"/>
      <c r="K34" s="101"/>
      <c r="L34" s="101"/>
      <c r="M34" s="101"/>
      <c r="N34" s="101"/>
      <c r="O34" s="101"/>
    </row>
    <row r="35" spans="1:15" x14ac:dyDescent="0.25">
      <c r="A35" s="91">
        <v>25</v>
      </c>
      <c r="B35" s="108" t="s">
        <v>105</v>
      </c>
      <c r="C35" s="96">
        <v>0</v>
      </c>
      <c r="D35" s="104">
        <v>0</v>
      </c>
      <c r="E35" s="97">
        <f t="shared" si="2"/>
        <v>0</v>
      </c>
      <c r="F35" s="98">
        <v>0</v>
      </c>
      <c r="G35" s="106">
        <v>0</v>
      </c>
      <c r="H35" s="100">
        <f t="shared" si="1"/>
        <v>0</v>
      </c>
      <c r="I35" s="101"/>
      <c r="J35" s="101"/>
      <c r="K35" s="101"/>
      <c r="L35" s="101"/>
      <c r="M35" s="101"/>
      <c r="N35" s="101"/>
      <c r="O35" s="101"/>
    </row>
    <row r="36" spans="1:15" x14ac:dyDescent="0.25">
      <c r="A36" s="91">
        <v>26</v>
      </c>
      <c r="B36" s="95" t="s">
        <v>106</v>
      </c>
      <c r="C36" s="96">
        <v>0</v>
      </c>
      <c r="D36" s="104">
        <v>0</v>
      </c>
      <c r="E36" s="97">
        <f t="shared" si="2"/>
        <v>0</v>
      </c>
      <c r="F36" s="98">
        <v>0</v>
      </c>
      <c r="G36" s="106">
        <v>0</v>
      </c>
      <c r="H36" s="100">
        <f t="shared" si="1"/>
        <v>0</v>
      </c>
      <c r="I36" s="101"/>
      <c r="J36" s="101"/>
      <c r="K36" s="101"/>
      <c r="L36" s="101"/>
      <c r="M36" s="101"/>
      <c r="N36" s="101"/>
      <c r="O36" s="101"/>
    </row>
    <row r="37" spans="1:15" x14ac:dyDescent="0.25">
      <c r="A37" s="91">
        <v>27</v>
      </c>
      <c r="B37" s="95" t="s">
        <v>107</v>
      </c>
      <c r="C37" s="96">
        <v>0</v>
      </c>
      <c r="D37" s="104">
        <v>0</v>
      </c>
      <c r="E37" s="97">
        <f t="shared" si="2"/>
        <v>0</v>
      </c>
      <c r="F37" s="98">
        <v>0</v>
      </c>
      <c r="G37" s="106">
        <v>0</v>
      </c>
      <c r="H37" s="100">
        <f t="shared" si="1"/>
        <v>0</v>
      </c>
      <c r="I37" s="101"/>
      <c r="J37" s="101"/>
      <c r="K37" s="101"/>
      <c r="L37" s="101"/>
      <c r="M37" s="101"/>
      <c r="N37" s="101"/>
      <c r="O37" s="101"/>
    </row>
    <row r="38" spans="1:15" x14ac:dyDescent="0.25">
      <c r="A38" s="91">
        <v>28</v>
      </c>
      <c r="B38" s="95" t="s">
        <v>108</v>
      </c>
      <c r="C38" s="96">
        <v>9263248.4300000258</v>
      </c>
      <c r="D38" s="104">
        <v>0</v>
      </c>
      <c r="E38" s="97">
        <f t="shared" si="2"/>
        <v>9263248.4300000258</v>
      </c>
      <c r="F38" s="98">
        <v>-12174492.139999989</v>
      </c>
      <c r="G38" s="106">
        <v>0</v>
      </c>
      <c r="H38" s="100">
        <f t="shared" si="1"/>
        <v>-12174492.139999989</v>
      </c>
      <c r="I38" s="101"/>
      <c r="J38" s="101"/>
      <c r="K38" s="101"/>
      <c r="L38" s="101"/>
      <c r="M38" s="101"/>
      <c r="N38" s="101"/>
      <c r="O38" s="101"/>
    </row>
    <row r="39" spans="1:15" x14ac:dyDescent="0.25">
      <c r="A39" s="91">
        <v>29</v>
      </c>
      <c r="B39" s="95" t="s">
        <v>109</v>
      </c>
      <c r="C39" s="96">
        <v>0</v>
      </c>
      <c r="D39" s="104">
        <v>0</v>
      </c>
      <c r="E39" s="97">
        <f t="shared" si="2"/>
        <v>0</v>
      </c>
      <c r="F39" s="98">
        <v>0</v>
      </c>
      <c r="G39" s="106">
        <v>0</v>
      </c>
      <c r="H39" s="100">
        <f t="shared" si="1"/>
        <v>0</v>
      </c>
      <c r="I39" s="101"/>
      <c r="J39" s="101"/>
      <c r="K39" s="101"/>
      <c r="L39" s="101"/>
      <c r="M39" s="101"/>
      <c r="N39" s="101"/>
      <c r="O39" s="101"/>
    </row>
    <row r="40" spans="1:15" x14ac:dyDescent="0.25">
      <c r="A40" s="91">
        <v>30</v>
      </c>
      <c r="B40" s="109" t="s">
        <v>110</v>
      </c>
      <c r="C40" s="96">
        <v>130635248.43000004</v>
      </c>
      <c r="D40" s="104">
        <v>0</v>
      </c>
      <c r="E40" s="97">
        <f t="shared" si="2"/>
        <v>130635248.43000004</v>
      </c>
      <c r="F40" s="98">
        <v>109197507.86000001</v>
      </c>
      <c r="G40" s="106">
        <v>0</v>
      </c>
      <c r="H40" s="100">
        <f t="shared" si="1"/>
        <v>109197507.86000001</v>
      </c>
      <c r="I40" s="101"/>
      <c r="J40" s="101"/>
      <c r="K40" s="101"/>
      <c r="L40" s="101"/>
      <c r="M40" s="101"/>
      <c r="N40" s="101"/>
      <c r="O40" s="101"/>
    </row>
    <row r="41" spans="1:15" ht="14.4" thickBot="1" x14ac:dyDescent="0.3">
      <c r="A41" s="110">
        <v>31</v>
      </c>
      <c r="B41" s="111" t="s">
        <v>111</v>
      </c>
      <c r="C41" s="112">
        <f>C31+C40</f>
        <v>409376156.7200017</v>
      </c>
      <c r="D41" s="112">
        <f>D31+D40</f>
        <v>489269577.47000527</v>
      </c>
      <c r="E41" s="112">
        <f>C41+D41</f>
        <v>898645734.19000697</v>
      </c>
      <c r="F41" s="112">
        <f>F31+F40</f>
        <v>339888935.19000101</v>
      </c>
      <c r="G41" s="112">
        <f>G31+G40</f>
        <v>401608184.17000294</v>
      </c>
      <c r="H41" s="113">
        <f>F41+G41</f>
        <v>741497119.36000395</v>
      </c>
      <c r="I41" s="101"/>
      <c r="J41" s="101"/>
      <c r="K41" s="101"/>
      <c r="L41" s="101"/>
      <c r="M41" s="101"/>
      <c r="N41" s="101"/>
      <c r="O41" s="101"/>
    </row>
    <row r="43" spans="1:15" x14ac:dyDescent="0.25">
      <c r="B43" s="11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view="pageBreakPreview" zoomScale="60" zoomScaleNormal="100" workbookViewId="0">
      <pane xSplit="1" ySplit="6" topLeftCell="B47" activePane="bottomRight" state="frozen"/>
      <selection activeCell="B10" sqref="B10"/>
      <selection pane="topRight" activeCell="B10" sqref="B10"/>
      <selection pane="bottomLeft" activeCell="B10" sqref="B10"/>
      <selection pane="bottomRight" activeCell="A47" sqref="A47"/>
    </sheetView>
  </sheetViews>
  <sheetFormatPr defaultColWidth="9.109375" defaultRowHeight="14.4" x14ac:dyDescent="0.3"/>
  <cols>
    <col min="1" max="1" width="9.5546875" style="22" bestFit="1" customWidth="1"/>
    <col min="2" max="2" width="89.109375" style="22" customWidth="1"/>
    <col min="3" max="8" width="12.6640625" style="22" customWidth="1"/>
    <col min="9" max="9" width="8.88671875" customWidth="1"/>
    <col min="10" max="10" width="12.5546875" style="137" bestFit="1" customWidth="1"/>
    <col min="11" max="16384" width="9.109375" style="137"/>
  </cols>
  <sheetData>
    <row r="1" spans="1:8" x14ac:dyDescent="0.3">
      <c r="A1" s="23" t="s">
        <v>29</v>
      </c>
      <c r="B1" s="22" t="str">
        <f>Info!C2</f>
        <v>Terabank</v>
      </c>
      <c r="C1" s="24"/>
      <c r="F1" s="24"/>
    </row>
    <row r="2" spans="1:8" x14ac:dyDescent="0.3">
      <c r="A2" s="23" t="s">
        <v>30</v>
      </c>
      <c r="B2" s="115">
        <v>43373</v>
      </c>
      <c r="C2" s="26"/>
      <c r="D2" s="27"/>
      <c r="E2" s="27"/>
      <c r="F2" s="26"/>
      <c r="G2" s="27"/>
      <c r="H2" s="27"/>
    </row>
    <row r="3" spans="1:8" x14ac:dyDescent="0.3">
      <c r="A3" s="23"/>
      <c r="B3" s="24"/>
      <c r="C3" s="26"/>
      <c r="D3" s="27"/>
      <c r="E3" s="27"/>
      <c r="F3" s="26"/>
      <c r="G3" s="27"/>
      <c r="H3" s="27"/>
    </row>
    <row r="4" spans="1:8" ht="15" thickBot="1" x14ac:dyDescent="0.35">
      <c r="A4" s="116" t="s">
        <v>112</v>
      </c>
      <c r="B4" s="117" t="s">
        <v>14</v>
      </c>
      <c r="C4" s="118"/>
      <c r="D4" s="118"/>
      <c r="E4" s="118"/>
      <c r="F4" s="118"/>
      <c r="G4" s="118"/>
      <c r="H4" s="119" t="s">
        <v>70</v>
      </c>
    </row>
    <row r="5" spans="1:8" x14ac:dyDescent="0.3">
      <c r="A5" s="120" t="s">
        <v>33</v>
      </c>
      <c r="B5" s="121"/>
      <c r="C5" s="520" t="s">
        <v>71</v>
      </c>
      <c r="D5" s="521"/>
      <c r="E5" s="522"/>
      <c r="F5" s="520" t="s">
        <v>72</v>
      </c>
      <c r="G5" s="521"/>
      <c r="H5" s="523"/>
    </row>
    <row r="6" spans="1:8" x14ac:dyDescent="0.3">
      <c r="A6" s="122" t="s">
        <v>33</v>
      </c>
      <c r="B6" s="123"/>
      <c r="C6" s="124" t="s">
        <v>74</v>
      </c>
      <c r="D6" s="124" t="s">
        <v>75</v>
      </c>
      <c r="E6" s="124" t="s">
        <v>76</v>
      </c>
      <c r="F6" s="124" t="s">
        <v>74</v>
      </c>
      <c r="G6" s="124" t="s">
        <v>75</v>
      </c>
      <c r="H6" s="125" t="s">
        <v>76</v>
      </c>
    </row>
    <row r="7" spans="1:8" x14ac:dyDescent="0.3">
      <c r="A7" s="126"/>
      <c r="B7" s="127" t="s">
        <v>113</v>
      </c>
      <c r="C7" s="128"/>
      <c r="D7" s="128"/>
      <c r="E7" s="128"/>
      <c r="F7" s="128"/>
      <c r="G7" s="128"/>
      <c r="H7" s="129"/>
    </row>
    <row r="8" spans="1:8" x14ac:dyDescent="0.3">
      <c r="A8" s="126">
        <v>1</v>
      </c>
      <c r="B8" s="130" t="s">
        <v>114</v>
      </c>
      <c r="C8" s="131">
        <v>542794.96</v>
      </c>
      <c r="D8" s="132">
        <v>312419.05999999994</v>
      </c>
      <c r="E8" s="133">
        <f t="shared" ref="E8:E22" si="0">C8+D8</f>
        <v>855214.0199999999</v>
      </c>
      <c r="F8" s="131">
        <v>578870.61</v>
      </c>
      <c r="G8" s="132">
        <v>82211.63</v>
      </c>
      <c r="H8" s="134">
        <f t="shared" ref="H8:H22" si="1">F8+G8</f>
        <v>661082.24</v>
      </c>
    </row>
    <row r="9" spans="1:8" x14ac:dyDescent="0.3">
      <c r="A9" s="126">
        <v>2</v>
      </c>
      <c r="B9" s="130" t="s">
        <v>115</v>
      </c>
      <c r="C9" s="135">
        <f>C10+C11+C12+C13+C14+C15+C16+C17+C18</f>
        <v>24015895.190000001</v>
      </c>
      <c r="D9" s="135">
        <f>D10+D11+D12+D13+D14+D15+D16+D17+D18</f>
        <v>24189484.530000001</v>
      </c>
      <c r="E9" s="133">
        <f t="shared" si="0"/>
        <v>48205379.719999999</v>
      </c>
      <c r="F9" s="135">
        <f>F10+F11+F12+F13+F14+F15+F16+F17+F18</f>
        <v>17014952.48</v>
      </c>
      <c r="G9" s="135">
        <f>G10+G11+G12+G13+G14+G15+G16+G17+G18</f>
        <v>21299407.149999999</v>
      </c>
      <c r="H9" s="134">
        <f t="shared" si="1"/>
        <v>38314359.629999995</v>
      </c>
    </row>
    <row r="10" spans="1:8" x14ac:dyDescent="0.3">
      <c r="A10" s="126">
        <v>2.1</v>
      </c>
      <c r="B10" s="136" t="s">
        <v>116</v>
      </c>
      <c r="C10" s="131">
        <v>0</v>
      </c>
      <c r="D10" s="131">
        <v>0</v>
      </c>
      <c r="E10" s="133">
        <f t="shared" si="0"/>
        <v>0</v>
      </c>
      <c r="F10" s="131">
        <v>0</v>
      </c>
      <c r="G10" s="131">
        <v>0</v>
      </c>
      <c r="H10" s="134">
        <f t="shared" si="1"/>
        <v>0</v>
      </c>
    </row>
    <row r="11" spans="1:8" x14ac:dyDescent="0.3">
      <c r="A11" s="126">
        <v>2.2000000000000002</v>
      </c>
      <c r="B11" s="136" t="s">
        <v>117</v>
      </c>
      <c r="C11" s="131">
        <v>4891770.43</v>
      </c>
      <c r="D11" s="131">
        <v>9728375.5099999998</v>
      </c>
      <c r="E11" s="133">
        <f t="shared" si="0"/>
        <v>14620145.939999999</v>
      </c>
      <c r="F11" s="131">
        <v>3566376.1800000016</v>
      </c>
      <c r="G11" s="131">
        <v>7550513.2499999991</v>
      </c>
      <c r="H11" s="134">
        <f t="shared" si="1"/>
        <v>11116889.43</v>
      </c>
    </row>
    <row r="12" spans="1:8" x14ac:dyDescent="0.3">
      <c r="A12" s="126">
        <v>2.2999999999999998</v>
      </c>
      <c r="B12" s="136" t="s">
        <v>118</v>
      </c>
      <c r="C12" s="131">
        <v>0</v>
      </c>
      <c r="D12" s="131">
        <v>192123.17</v>
      </c>
      <c r="E12" s="133">
        <f t="shared" si="0"/>
        <v>192123.17</v>
      </c>
      <c r="F12" s="131">
        <v>23681.77</v>
      </c>
      <c r="G12" s="131">
        <v>19663.009999999998</v>
      </c>
      <c r="H12" s="134">
        <f t="shared" si="1"/>
        <v>43344.78</v>
      </c>
    </row>
    <row r="13" spans="1:8" x14ac:dyDescent="0.3">
      <c r="A13" s="126">
        <v>2.4</v>
      </c>
      <c r="B13" s="136" t="s">
        <v>119</v>
      </c>
      <c r="C13" s="131">
        <v>645301.62999999989</v>
      </c>
      <c r="D13" s="131">
        <v>235501.34999999998</v>
      </c>
      <c r="E13" s="133">
        <f t="shared" si="0"/>
        <v>880802.97999999986</v>
      </c>
      <c r="F13" s="131">
        <v>601259.44000000006</v>
      </c>
      <c r="G13" s="131">
        <v>515699.31999999995</v>
      </c>
      <c r="H13" s="134">
        <f t="shared" si="1"/>
        <v>1116958.76</v>
      </c>
    </row>
    <row r="14" spans="1:8" x14ac:dyDescent="0.3">
      <c r="A14" s="126">
        <v>2.5</v>
      </c>
      <c r="B14" s="136" t="s">
        <v>120</v>
      </c>
      <c r="C14" s="131">
        <v>413677.19999999995</v>
      </c>
      <c r="D14" s="131">
        <v>2468907.6999999997</v>
      </c>
      <c r="E14" s="133">
        <f t="shared" si="0"/>
        <v>2882584.8999999994</v>
      </c>
      <c r="F14" s="131">
        <v>553040.85</v>
      </c>
      <c r="G14" s="131">
        <v>2413596.7700000005</v>
      </c>
      <c r="H14" s="134">
        <f t="shared" si="1"/>
        <v>2966637.6200000006</v>
      </c>
    </row>
    <row r="15" spans="1:8" x14ac:dyDescent="0.3">
      <c r="A15" s="126">
        <v>2.6</v>
      </c>
      <c r="B15" s="136" t="s">
        <v>121</v>
      </c>
      <c r="C15" s="131">
        <v>2080.67</v>
      </c>
      <c r="D15" s="131">
        <v>35121.9</v>
      </c>
      <c r="E15" s="133">
        <f t="shared" si="0"/>
        <v>37202.57</v>
      </c>
      <c r="F15" s="131">
        <v>0</v>
      </c>
      <c r="G15" s="131">
        <v>0</v>
      </c>
      <c r="H15" s="134">
        <f t="shared" si="1"/>
        <v>0</v>
      </c>
    </row>
    <row r="16" spans="1:8" x14ac:dyDescent="0.3">
      <c r="A16" s="126">
        <v>2.7</v>
      </c>
      <c r="B16" s="136" t="s">
        <v>122</v>
      </c>
      <c r="C16" s="131">
        <v>4174.7900000000009</v>
      </c>
      <c r="D16" s="131">
        <v>654322.63</v>
      </c>
      <c r="E16" s="133">
        <f t="shared" si="0"/>
        <v>658497.42000000004</v>
      </c>
      <c r="F16" s="131">
        <v>2301.8000000000002</v>
      </c>
      <c r="G16" s="131">
        <v>11552.42</v>
      </c>
      <c r="H16" s="134">
        <f t="shared" si="1"/>
        <v>13854.220000000001</v>
      </c>
    </row>
    <row r="17" spans="1:10" x14ac:dyDescent="0.3">
      <c r="A17" s="126">
        <v>2.8</v>
      </c>
      <c r="B17" s="136" t="s">
        <v>123</v>
      </c>
      <c r="C17" s="131">
        <v>13186692.220000001</v>
      </c>
      <c r="D17" s="131">
        <v>8338176.4499999993</v>
      </c>
      <c r="E17" s="133">
        <f t="shared" si="0"/>
        <v>21524868.670000002</v>
      </c>
      <c r="F17" s="131">
        <v>8928268.7200000007</v>
      </c>
      <c r="G17" s="131">
        <v>5559364.1299999999</v>
      </c>
      <c r="H17" s="134">
        <f t="shared" si="1"/>
        <v>14487632.850000001</v>
      </c>
    </row>
    <row r="18" spans="1:10" x14ac:dyDescent="0.3">
      <c r="A18" s="126">
        <v>2.9</v>
      </c>
      <c r="B18" s="136" t="s">
        <v>124</v>
      </c>
      <c r="C18" s="131">
        <v>4872198.25</v>
      </c>
      <c r="D18" s="131">
        <v>2536955.8200000003</v>
      </c>
      <c r="E18" s="133">
        <f t="shared" si="0"/>
        <v>7409154.0700000003</v>
      </c>
      <c r="F18" s="131">
        <v>3340023.7199999997</v>
      </c>
      <c r="G18" s="131">
        <v>5229018.25</v>
      </c>
      <c r="H18" s="134">
        <f t="shared" si="1"/>
        <v>8569041.9699999988</v>
      </c>
    </row>
    <row r="19" spans="1:10" x14ac:dyDescent="0.3">
      <c r="A19" s="126">
        <v>3</v>
      </c>
      <c r="B19" s="130" t="s">
        <v>125</v>
      </c>
      <c r="C19" s="131">
        <v>895559.7100000002</v>
      </c>
      <c r="D19" s="131">
        <v>1141973.8000000003</v>
      </c>
      <c r="E19" s="133">
        <f t="shared" si="0"/>
        <v>2037533.5100000005</v>
      </c>
      <c r="F19" s="131">
        <v>870113.26</v>
      </c>
      <c r="G19" s="131">
        <v>746265.28000000014</v>
      </c>
      <c r="H19" s="134">
        <f t="shared" si="1"/>
        <v>1616378.54</v>
      </c>
    </row>
    <row r="20" spans="1:10" x14ac:dyDescent="0.3">
      <c r="A20" s="126">
        <v>4</v>
      </c>
      <c r="B20" s="130" t="s">
        <v>126</v>
      </c>
      <c r="C20" s="131">
        <v>3054424.06</v>
      </c>
      <c r="D20" s="131">
        <v>0</v>
      </c>
      <c r="E20" s="133">
        <f t="shared" si="0"/>
        <v>3054424.06</v>
      </c>
      <c r="F20" s="131">
        <v>2750223.39</v>
      </c>
      <c r="G20" s="131">
        <v>0</v>
      </c>
      <c r="H20" s="134">
        <f t="shared" si="1"/>
        <v>2750223.39</v>
      </c>
    </row>
    <row r="21" spans="1:10" x14ac:dyDescent="0.3">
      <c r="A21" s="126">
        <v>5</v>
      </c>
      <c r="B21" s="130" t="s">
        <v>127</v>
      </c>
      <c r="C21" s="131">
        <v>994270.69</v>
      </c>
      <c r="D21" s="131">
        <v>419474.12</v>
      </c>
      <c r="E21" s="133">
        <f t="shared" si="0"/>
        <v>1413744.81</v>
      </c>
      <c r="F21" s="131">
        <v>615981.27000000014</v>
      </c>
      <c r="G21" s="131">
        <v>152095.96000000002</v>
      </c>
      <c r="H21" s="134">
        <f t="shared" si="1"/>
        <v>768077.23000000021</v>
      </c>
    </row>
    <row r="22" spans="1:10" x14ac:dyDescent="0.3">
      <c r="A22" s="126">
        <v>6</v>
      </c>
      <c r="B22" s="138" t="s">
        <v>128</v>
      </c>
      <c r="C22" s="135">
        <f>C8+C9+C19+C20+C21</f>
        <v>29502944.610000003</v>
      </c>
      <c r="D22" s="135">
        <f>D8+D9+D19+D20+D21</f>
        <v>26063351.510000002</v>
      </c>
      <c r="E22" s="133">
        <f t="shared" si="0"/>
        <v>55566296.120000005</v>
      </c>
      <c r="F22" s="135">
        <f>F8+F9+F19+F20+F21</f>
        <v>21830141.010000002</v>
      </c>
      <c r="G22" s="135">
        <f>G8+G9+G19+G20+G21</f>
        <v>22279980.02</v>
      </c>
      <c r="H22" s="134">
        <f t="shared" si="1"/>
        <v>44110121.030000001</v>
      </c>
      <c r="J22" s="139"/>
    </row>
    <row r="23" spans="1:10" x14ac:dyDescent="0.3">
      <c r="A23" s="126"/>
      <c r="B23" s="127" t="s">
        <v>129</v>
      </c>
      <c r="C23" s="131"/>
      <c r="D23" s="131"/>
      <c r="E23" s="140"/>
      <c r="F23" s="131"/>
      <c r="G23" s="131"/>
      <c r="H23" s="141"/>
    </row>
    <row r="24" spans="1:10" x14ac:dyDescent="0.3">
      <c r="A24" s="126">
        <v>7</v>
      </c>
      <c r="B24" s="130" t="s">
        <v>130</v>
      </c>
      <c r="C24" s="131">
        <v>5172081.4800000004</v>
      </c>
      <c r="D24" s="131">
        <v>2568657.06</v>
      </c>
      <c r="E24" s="133">
        <f t="shared" ref="E24:E31" si="2">C24+D24</f>
        <v>7740738.540000001</v>
      </c>
      <c r="F24" s="131">
        <v>5270721.3399999989</v>
      </c>
      <c r="G24" s="131">
        <v>3246002.629999999</v>
      </c>
      <c r="H24" s="134">
        <f t="shared" ref="H24:H31" si="3">F24+G24</f>
        <v>8516723.9699999988</v>
      </c>
    </row>
    <row r="25" spans="1:10" x14ac:dyDescent="0.3">
      <c r="A25" s="126">
        <v>8</v>
      </c>
      <c r="B25" s="130" t="s">
        <v>131</v>
      </c>
      <c r="C25" s="131">
        <v>5964445.9499999993</v>
      </c>
      <c r="D25" s="131">
        <v>5176614.1100000003</v>
      </c>
      <c r="E25" s="133">
        <f t="shared" si="2"/>
        <v>11141060.059999999</v>
      </c>
      <c r="F25" s="131">
        <v>4075780.88</v>
      </c>
      <c r="G25" s="131">
        <v>4929127.8800000008</v>
      </c>
      <c r="H25" s="134">
        <f t="shared" si="3"/>
        <v>9004908.7600000016</v>
      </c>
    </row>
    <row r="26" spans="1:10" x14ac:dyDescent="0.3">
      <c r="A26" s="126">
        <v>9</v>
      </c>
      <c r="B26" s="130" t="s">
        <v>132</v>
      </c>
      <c r="C26" s="131">
        <v>135887.66</v>
      </c>
      <c r="D26" s="131">
        <v>70777.899999999994</v>
      </c>
      <c r="E26" s="133">
        <f t="shared" si="2"/>
        <v>206665.56</v>
      </c>
      <c r="F26" s="131">
        <v>275090.34000000003</v>
      </c>
      <c r="G26" s="131">
        <v>10456.19</v>
      </c>
      <c r="H26" s="134">
        <f t="shared" si="3"/>
        <v>285546.53000000003</v>
      </c>
      <c r="J26" s="142"/>
    </row>
    <row r="27" spans="1:10" x14ac:dyDescent="0.3">
      <c r="A27" s="126">
        <v>10</v>
      </c>
      <c r="B27" s="130" t="s">
        <v>133</v>
      </c>
      <c r="C27" s="131">
        <v>0</v>
      </c>
      <c r="D27" s="131">
        <v>0</v>
      </c>
      <c r="E27" s="133">
        <f t="shared" si="2"/>
        <v>0</v>
      </c>
      <c r="F27" s="131">
        <v>0</v>
      </c>
      <c r="G27" s="131">
        <v>0</v>
      </c>
      <c r="H27" s="134">
        <f t="shared" si="3"/>
        <v>0</v>
      </c>
    </row>
    <row r="28" spans="1:10" x14ac:dyDescent="0.3">
      <c r="A28" s="126">
        <v>11</v>
      </c>
      <c r="B28" s="130" t="s">
        <v>134</v>
      </c>
      <c r="C28" s="131">
        <v>4206628.2300000004</v>
      </c>
      <c r="D28" s="131">
        <v>2464082.77</v>
      </c>
      <c r="E28" s="133">
        <f t="shared" si="2"/>
        <v>6670711</v>
      </c>
      <c r="F28" s="131">
        <v>1324814.8500000001</v>
      </c>
      <c r="G28" s="131">
        <v>2311851.3899999997</v>
      </c>
      <c r="H28" s="134">
        <f t="shared" si="3"/>
        <v>3636666.2399999998</v>
      </c>
    </row>
    <row r="29" spans="1:10" x14ac:dyDescent="0.3">
      <c r="A29" s="126">
        <v>12</v>
      </c>
      <c r="B29" s="130" t="s">
        <v>135</v>
      </c>
      <c r="C29" s="131">
        <v>0</v>
      </c>
      <c r="D29" s="131">
        <v>0</v>
      </c>
      <c r="E29" s="133">
        <f t="shared" si="2"/>
        <v>0</v>
      </c>
      <c r="F29" s="131">
        <v>0</v>
      </c>
      <c r="G29" s="131">
        <v>0</v>
      </c>
      <c r="H29" s="134">
        <f t="shared" si="3"/>
        <v>0</v>
      </c>
    </row>
    <row r="30" spans="1:10" x14ac:dyDescent="0.3">
      <c r="A30" s="126">
        <v>13</v>
      </c>
      <c r="B30" s="143" t="s">
        <v>136</v>
      </c>
      <c r="C30" s="135">
        <f>C24+C25+C26+C27+C28+C29</f>
        <v>15479043.32</v>
      </c>
      <c r="D30" s="135">
        <f>D24+D25+D26+D27+D28+D29</f>
        <v>10280131.84</v>
      </c>
      <c r="E30" s="133">
        <f t="shared" si="2"/>
        <v>25759175.16</v>
      </c>
      <c r="F30" s="135">
        <f>F24+F25+F26+F27+F28+F29</f>
        <v>10946407.409999998</v>
      </c>
      <c r="G30" s="135">
        <f>G24+G25+G26+G27+G28+G29</f>
        <v>10497438.09</v>
      </c>
      <c r="H30" s="134">
        <f t="shared" si="3"/>
        <v>21443845.5</v>
      </c>
    </row>
    <row r="31" spans="1:10" x14ac:dyDescent="0.3">
      <c r="A31" s="126">
        <v>14</v>
      </c>
      <c r="B31" s="143" t="s">
        <v>137</v>
      </c>
      <c r="C31" s="135">
        <f>C22-C30</f>
        <v>14023901.290000003</v>
      </c>
      <c r="D31" s="135">
        <f>D22-D30</f>
        <v>15783219.670000002</v>
      </c>
      <c r="E31" s="133">
        <f t="shared" si="2"/>
        <v>29807120.960000005</v>
      </c>
      <c r="F31" s="135">
        <f>F22-F30</f>
        <v>10883733.600000003</v>
      </c>
      <c r="G31" s="135">
        <f>G22-G30</f>
        <v>11782541.93</v>
      </c>
      <c r="H31" s="134">
        <f t="shared" si="3"/>
        <v>22666275.530000001</v>
      </c>
    </row>
    <row r="32" spans="1:10" x14ac:dyDescent="0.3">
      <c r="A32" s="126"/>
      <c r="B32" s="127"/>
      <c r="C32" s="144"/>
      <c r="D32" s="144"/>
      <c r="E32" s="144"/>
      <c r="F32" s="144"/>
      <c r="G32" s="144"/>
      <c r="H32" s="145"/>
    </row>
    <row r="33" spans="1:8" x14ac:dyDescent="0.3">
      <c r="A33" s="126"/>
      <c r="B33" s="127" t="s">
        <v>138</v>
      </c>
      <c r="C33" s="131"/>
      <c r="D33" s="131"/>
      <c r="E33" s="140"/>
      <c r="F33" s="131"/>
      <c r="G33" s="131"/>
      <c r="H33" s="141"/>
    </row>
    <row r="34" spans="1:8" x14ac:dyDescent="0.3">
      <c r="A34" s="126">
        <v>15</v>
      </c>
      <c r="B34" s="146" t="s">
        <v>139</v>
      </c>
      <c r="C34" s="147">
        <f>C35-C36</f>
        <v>2617234.4900000002</v>
      </c>
      <c r="D34" s="147">
        <f>D35-D36</f>
        <v>926103.55000000075</v>
      </c>
      <c r="E34" s="133">
        <f t="shared" ref="E34:E45" si="4">C34+D34</f>
        <v>3543338.040000001</v>
      </c>
      <c r="F34" s="147">
        <f>F35-F36</f>
        <v>2102162.3200000003</v>
      </c>
      <c r="G34" s="147">
        <f>G35-G36</f>
        <v>663842.88000000035</v>
      </c>
      <c r="H34" s="134">
        <f t="shared" ref="H34:H45" si="5">F34+G34</f>
        <v>2766005.2000000007</v>
      </c>
    </row>
    <row r="35" spans="1:8" x14ac:dyDescent="0.3">
      <c r="A35" s="126">
        <v>15.1</v>
      </c>
      <c r="B35" s="136" t="s">
        <v>140</v>
      </c>
      <c r="C35" s="131">
        <v>3895007.24</v>
      </c>
      <c r="D35" s="131">
        <v>2828797.5100000007</v>
      </c>
      <c r="E35" s="133">
        <f t="shared" si="4"/>
        <v>6723804.7500000009</v>
      </c>
      <c r="F35" s="131">
        <v>3349858.7800000003</v>
      </c>
      <c r="G35" s="131">
        <v>3046373.0300000003</v>
      </c>
      <c r="H35" s="134">
        <f t="shared" si="5"/>
        <v>6396231.8100000005</v>
      </c>
    </row>
    <row r="36" spans="1:8" x14ac:dyDescent="0.3">
      <c r="A36" s="126">
        <v>15.2</v>
      </c>
      <c r="B36" s="136" t="s">
        <v>141</v>
      </c>
      <c r="C36" s="131">
        <v>1277772.7500000002</v>
      </c>
      <c r="D36" s="131">
        <v>1902693.96</v>
      </c>
      <c r="E36" s="133">
        <f t="shared" si="4"/>
        <v>3180466.71</v>
      </c>
      <c r="F36" s="131">
        <v>1247696.46</v>
      </c>
      <c r="G36" s="131">
        <v>2382530.15</v>
      </c>
      <c r="H36" s="134">
        <f t="shared" si="5"/>
        <v>3630226.61</v>
      </c>
    </row>
    <row r="37" spans="1:8" x14ac:dyDescent="0.3">
      <c r="A37" s="126">
        <v>16</v>
      </c>
      <c r="B37" s="130" t="s">
        <v>142</v>
      </c>
      <c r="C37" s="131">
        <v>0</v>
      </c>
      <c r="D37" s="131">
        <v>0</v>
      </c>
      <c r="E37" s="133">
        <f t="shared" si="4"/>
        <v>0</v>
      </c>
      <c r="F37" s="131">
        <v>0</v>
      </c>
      <c r="G37" s="131">
        <v>0</v>
      </c>
      <c r="H37" s="134">
        <f t="shared" si="5"/>
        <v>0</v>
      </c>
    </row>
    <row r="38" spans="1:8" x14ac:dyDescent="0.3">
      <c r="A38" s="126">
        <v>17</v>
      </c>
      <c r="B38" s="130" t="s">
        <v>143</v>
      </c>
      <c r="C38" s="131">
        <v>0</v>
      </c>
      <c r="D38" s="131">
        <v>0</v>
      </c>
      <c r="E38" s="133">
        <f t="shared" si="4"/>
        <v>0</v>
      </c>
      <c r="F38" s="131">
        <v>0</v>
      </c>
      <c r="G38" s="131">
        <v>0</v>
      </c>
      <c r="H38" s="134">
        <f t="shared" si="5"/>
        <v>0</v>
      </c>
    </row>
    <row r="39" spans="1:8" x14ac:dyDescent="0.3">
      <c r="A39" s="126">
        <v>18</v>
      </c>
      <c r="B39" s="130" t="s">
        <v>144</v>
      </c>
      <c r="C39" s="131">
        <v>0</v>
      </c>
      <c r="D39" s="131">
        <v>0</v>
      </c>
      <c r="E39" s="133">
        <f t="shared" si="4"/>
        <v>0</v>
      </c>
      <c r="F39" s="131">
        <v>0</v>
      </c>
      <c r="G39" s="131">
        <v>0</v>
      </c>
      <c r="H39" s="134">
        <f t="shared" si="5"/>
        <v>0</v>
      </c>
    </row>
    <row r="40" spans="1:8" x14ac:dyDescent="0.3">
      <c r="A40" s="126">
        <v>19</v>
      </c>
      <c r="B40" s="130" t="s">
        <v>145</v>
      </c>
      <c r="C40" s="131">
        <v>6694963.1400000015</v>
      </c>
      <c r="D40" s="131">
        <v>0</v>
      </c>
      <c r="E40" s="133">
        <f t="shared" si="4"/>
        <v>6694963.1400000015</v>
      </c>
      <c r="F40" s="131">
        <v>6032679.3600000003</v>
      </c>
      <c r="G40" s="131">
        <v>0</v>
      </c>
      <c r="H40" s="134">
        <f t="shared" si="5"/>
        <v>6032679.3600000003</v>
      </c>
    </row>
    <row r="41" spans="1:8" x14ac:dyDescent="0.3">
      <c r="A41" s="126">
        <v>20</v>
      </c>
      <c r="B41" s="130" t="s">
        <v>146</v>
      </c>
      <c r="C41" s="131">
        <v>-1303684.9499999993</v>
      </c>
      <c r="D41" s="131">
        <v>0</v>
      </c>
      <c r="E41" s="133">
        <f t="shared" si="4"/>
        <v>-1303684.9499999993</v>
      </c>
      <c r="F41" s="131">
        <v>-3067493.6999999993</v>
      </c>
      <c r="G41" s="131">
        <v>0</v>
      </c>
      <c r="H41" s="134">
        <f t="shared" si="5"/>
        <v>-3067493.6999999993</v>
      </c>
    </row>
    <row r="42" spans="1:8" x14ac:dyDescent="0.3">
      <c r="A42" s="126">
        <v>21</v>
      </c>
      <c r="B42" s="130" t="s">
        <v>147</v>
      </c>
      <c r="C42" s="131">
        <v>397114.55000000005</v>
      </c>
      <c r="D42" s="131">
        <v>0</v>
      </c>
      <c r="E42" s="133">
        <f t="shared" si="4"/>
        <v>397114.55000000005</v>
      </c>
      <c r="F42" s="131">
        <v>19997.12</v>
      </c>
      <c r="G42" s="131">
        <v>0</v>
      </c>
      <c r="H42" s="134">
        <f t="shared" si="5"/>
        <v>19997.12</v>
      </c>
    </row>
    <row r="43" spans="1:8" x14ac:dyDescent="0.3">
      <c r="A43" s="126">
        <v>22</v>
      </c>
      <c r="B43" s="130" t="s">
        <v>148</v>
      </c>
      <c r="C43" s="131">
        <v>34834.39</v>
      </c>
      <c r="D43" s="131">
        <v>598547.52</v>
      </c>
      <c r="E43" s="133">
        <f t="shared" si="4"/>
        <v>633381.91</v>
      </c>
      <c r="F43" s="131">
        <v>4515</v>
      </c>
      <c r="G43" s="131">
        <v>793908.16999999993</v>
      </c>
      <c r="H43" s="134">
        <f t="shared" si="5"/>
        <v>798423.16999999993</v>
      </c>
    </row>
    <row r="44" spans="1:8" x14ac:dyDescent="0.3">
      <c r="A44" s="126">
        <v>23</v>
      </c>
      <c r="B44" s="130" t="s">
        <v>149</v>
      </c>
      <c r="C44" s="131">
        <v>143089.78999999998</v>
      </c>
      <c r="D44" s="131">
        <v>76943.83</v>
      </c>
      <c r="E44" s="133">
        <f t="shared" si="4"/>
        <v>220033.62</v>
      </c>
      <c r="F44" s="131">
        <v>36320.31</v>
      </c>
      <c r="G44" s="131">
        <v>2420.69</v>
      </c>
      <c r="H44" s="134">
        <f t="shared" si="5"/>
        <v>38741</v>
      </c>
    </row>
    <row r="45" spans="1:8" x14ac:dyDescent="0.3">
      <c r="A45" s="126">
        <v>24</v>
      </c>
      <c r="B45" s="143" t="s">
        <v>150</v>
      </c>
      <c r="C45" s="135">
        <f>C34+C37+C38+C39+C40+C41+C42+C43+C44</f>
        <v>8583551.4100000039</v>
      </c>
      <c r="D45" s="135">
        <f>D34+D37+D38+D39+D40+D41+D42+D43+D44</f>
        <v>1601594.9000000008</v>
      </c>
      <c r="E45" s="133">
        <f t="shared" si="4"/>
        <v>10185146.310000004</v>
      </c>
      <c r="F45" s="135">
        <f>F34+F37+F38+F39+F40+F41+F42+F43+F44</f>
        <v>5128180.4100000011</v>
      </c>
      <c r="G45" s="135">
        <f>G34+G37+G38+G39+G40+G41+G42+G43+G44</f>
        <v>1460171.7400000002</v>
      </c>
      <c r="H45" s="134">
        <f t="shared" si="5"/>
        <v>6588352.1500000013</v>
      </c>
    </row>
    <row r="46" spans="1:8" x14ac:dyDescent="0.3">
      <c r="A46" s="126"/>
      <c r="B46" s="127" t="s">
        <v>151</v>
      </c>
      <c r="C46" s="131"/>
      <c r="D46" s="131"/>
      <c r="E46" s="131"/>
      <c r="F46" s="131"/>
      <c r="G46" s="131"/>
      <c r="H46" s="148"/>
    </row>
    <row r="47" spans="1:8" x14ac:dyDescent="0.3">
      <c r="A47" s="126">
        <v>25</v>
      </c>
      <c r="B47" s="130" t="s">
        <v>152</v>
      </c>
      <c r="C47" s="131">
        <v>511137.14999999997</v>
      </c>
      <c r="D47" s="131">
        <v>473732.58999999997</v>
      </c>
      <c r="E47" s="133">
        <f t="shared" ref="E47:E54" si="6">C47+D47</f>
        <v>984869.74</v>
      </c>
      <c r="F47" s="131">
        <v>325742.96999999997</v>
      </c>
      <c r="G47" s="131">
        <v>625906.05000000005</v>
      </c>
      <c r="H47" s="134">
        <f t="shared" ref="H47:H54" si="7">F47+G47</f>
        <v>951649.02</v>
      </c>
    </row>
    <row r="48" spans="1:8" x14ac:dyDescent="0.3">
      <c r="A48" s="126">
        <v>26</v>
      </c>
      <c r="B48" s="130" t="s">
        <v>153</v>
      </c>
      <c r="C48" s="131">
        <v>1267805.17</v>
      </c>
      <c r="D48" s="131">
        <v>42200.81</v>
      </c>
      <c r="E48" s="133">
        <f t="shared" si="6"/>
        <v>1310005.98</v>
      </c>
      <c r="F48" s="131">
        <v>1669863.3800000001</v>
      </c>
      <c r="G48" s="131">
        <v>16971.27</v>
      </c>
      <c r="H48" s="134">
        <f t="shared" si="7"/>
        <v>1686834.6500000001</v>
      </c>
    </row>
    <row r="49" spans="1:9" x14ac:dyDescent="0.3">
      <c r="A49" s="126">
        <v>27</v>
      </c>
      <c r="B49" s="130" t="s">
        <v>154</v>
      </c>
      <c r="C49" s="131">
        <v>8432323.2899999972</v>
      </c>
      <c r="D49" s="131">
        <v>0</v>
      </c>
      <c r="E49" s="133">
        <f t="shared" si="6"/>
        <v>8432323.2899999972</v>
      </c>
      <c r="F49" s="131">
        <v>7716672.7399999993</v>
      </c>
      <c r="G49" s="131">
        <v>0</v>
      </c>
      <c r="H49" s="134">
        <f t="shared" si="7"/>
        <v>7716672.7399999993</v>
      </c>
    </row>
    <row r="50" spans="1:9" x14ac:dyDescent="0.3">
      <c r="A50" s="126">
        <v>28</v>
      </c>
      <c r="B50" s="130" t="s">
        <v>155</v>
      </c>
      <c r="C50" s="131">
        <v>7117.2</v>
      </c>
      <c r="D50" s="131">
        <v>0</v>
      </c>
      <c r="E50" s="133">
        <f t="shared" si="6"/>
        <v>7117.2</v>
      </c>
      <c r="F50" s="131">
        <v>1233.5</v>
      </c>
      <c r="G50" s="131">
        <v>0</v>
      </c>
      <c r="H50" s="134">
        <f t="shared" si="7"/>
        <v>1233.5</v>
      </c>
    </row>
    <row r="51" spans="1:9" x14ac:dyDescent="0.3">
      <c r="A51" s="126">
        <v>29</v>
      </c>
      <c r="B51" s="130" t="s">
        <v>156</v>
      </c>
      <c r="C51" s="131">
        <v>2372747.62</v>
      </c>
      <c r="D51" s="131">
        <v>0</v>
      </c>
      <c r="E51" s="133">
        <f t="shared" si="6"/>
        <v>2372747.62</v>
      </c>
      <c r="F51" s="131">
        <v>3364998.58</v>
      </c>
      <c r="G51" s="131">
        <v>0</v>
      </c>
      <c r="H51" s="134">
        <f t="shared" si="7"/>
        <v>3364998.58</v>
      </c>
    </row>
    <row r="52" spans="1:9" x14ac:dyDescent="0.3">
      <c r="A52" s="126">
        <v>30</v>
      </c>
      <c r="B52" s="130" t="s">
        <v>157</v>
      </c>
      <c r="C52" s="131">
        <v>3952176.45</v>
      </c>
      <c r="D52" s="131">
        <v>279.93</v>
      </c>
      <c r="E52" s="133">
        <f t="shared" si="6"/>
        <v>3952456.3800000004</v>
      </c>
      <c r="F52" s="131">
        <v>4264382.76</v>
      </c>
      <c r="G52" s="131">
        <v>21185</v>
      </c>
      <c r="H52" s="134">
        <f t="shared" si="7"/>
        <v>4285567.76</v>
      </c>
    </row>
    <row r="53" spans="1:9" x14ac:dyDescent="0.3">
      <c r="A53" s="126">
        <v>31</v>
      </c>
      <c r="B53" s="143" t="s">
        <v>158</v>
      </c>
      <c r="C53" s="135">
        <f>C47+C48+C49+C50+C51+C52</f>
        <v>16543306.879999995</v>
      </c>
      <c r="D53" s="135">
        <f>D47+D48+D49+D50+D51+D52</f>
        <v>516213.32999999996</v>
      </c>
      <c r="E53" s="133">
        <f t="shared" si="6"/>
        <v>17059520.209999993</v>
      </c>
      <c r="F53" s="135">
        <f>F47+F48+F49+F50+F51+F52</f>
        <v>17342893.93</v>
      </c>
      <c r="G53" s="135">
        <f>G47+G48+G49+G50+G51+G52</f>
        <v>664062.32000000007</v>
      </c>
      <c r="H53" s="134">
        <f t="shared" si="7"/>
        <v>18006956.25</v>
      </c>
    </row>
    <row r="54" spans="1:9" x14ac:dyDescent="0.3">
      <c r="A54" s="126">
        <v>32</v>
      </c>
      <c r="B54" s="143" t="s">
        <v>159</v>
      </c>
      <c r="C54" s="135">
        <f>C45-C53</f>
        <v>-7959755.4699999914</v>
      </c>
      <c r="D54" s="135">
        <f>D45-D53</f>
        <v>1085381.5700000008</v>
      </c>
      <c r="E54" s="133">
        <f t="shared" si="6"/>
        <v>-6874373.8999999911</v>
      </c>
      <c r="F54" s="135">
        <f>F45-F53</f>
        <v>-12214713.52</v>
      </c>
      <c r="G54" s="135">
        <f>G45-G53</f>
        <v>796109.42000000016</v>
      </c>
      <c r="H54" s="134">
        <f t="shared" si="7"/>
        <v>-11418604.1</v>
      </c>
    </row>
    <row r="55" spans="1:9" x14ac:dyDescent="0.3">
      <c r="A55" s="126"/>
      <c r="B55" s="127"/>
      <c r="C55" s="144"/>
      <c r="D55" s="144"/>
      <c r="E55" s="144"/>
      <c r="F55" s="144"/>
      <c r="G55" s="144"/>
      <c r="H55" s="145"/>
    </row>
    <row r="56" spans="1:9" x14ac:dyDescent="0.3">
      <c r="A56" s="126">
        <v>33</v>
      </c>
      <c r="B56" s="143" t="s">
        <v>160</v>
      </c>
      <c r="C56" s="135">
        <f>C31+C54</f>
        <v>6064145.8200000115</v>
      </c>
      <c r="D56" s="135">
        <f>D31+D54</f>
        <v>16868601.240000002</v>
      </c>
      <c r="E56" s="133">
        <f>C56+D56</f>
        <v>22932747.060000014</v>
      </c>
      <c r="F56" s="135">
        <f>F31+F54</f>
        <v>-1330979.9199999962</v>
      </c>
      <c r="G56" s="135">
        <f>G31+G54</f>
        <v>12578651.35</v>
      </c>
      <c r="H56" s="134">
        <f>F56+G56</f>
        <v>11247671.430000003</v>
      </c>
    </row>
    <row r="57" spans="1:9" x14ac:dyDescent="0.3">
      <c r="A57" s="126"/>
      <c r="B57" s="127"/>
      <c r="C57" s="131"/>
      <c r="D57" s="144"/>
      <c r="E57" s="144"/>
      <c r="F57" s="131"/>
      <c r="G57" s="144"/>
      <c r="H57" s="145"/>
    </row>
    <row r="58" spans="1:9" x14ac:dyDescent="0.3">
      <c r="A58" s="126">
        <v>34</v>
      </c>
      <c r="B58" s="130" t="s">
        <v>161</v>
      </c>
      <c r="C58" s="131">
        <v>3010385.5700000003</v>
      </c>
      <c r="D58" s="131">
        <v>0</v>
      </c>
      <c r="E58" s="133">
        <f>C58+D58</f>
        <v>3010385.5700000003</v>
      </c>
      <c r="F58" s="131">
        <v>-639700.3200000003</v>
      </c>
      <c r="G58" s="131">
        <v>0</v>
      </c>
      <c r="H58" s="134">
        <f>F58+G58</f>
        <v>-639700.3200000003</v>
      </c>
    </row>
    <row r="59" spans="1:9" s="150" customFormat="1" x14ac:dyDescent="0.3">
      <c r="A59" s="126">
        <v>35</v>
      </c>
      <c r="B59" s="146" t="s">
        <v>162</v>
      </c>
      <c r="C59" s="131">
        <v>0</v>
      </c>
      <c r="D59" s="131">
        <v>0</v>
      </c>
      <c r="E59" s="133">
        <f>C59+D59</f>
        <v>0</v>
      </c>
      <c r="F59" s="131">
        <v>2538</v>
      </c>
      <c r="G59" s="131">
        <v>0</v>
      </c>
      <c r="H59" s="134">
        <f>F59+G59</f>
        <v>2538</v>
      </c>
      <c r="I59" s="149"/>
    </row>
    <row r="60" spans="1:9" x14ac:dyDescent="0.3">
      <c r="A60" s="126">
        <v>36</v>
      </c>
      <c r="B60" s="130" t="s">
        <v>163</v>
      </c>
      <c r="C60" s="131">
        <v>4075526.6699999995</v>
      </c>
      <c r="D60" s="131">
        <v>0</v>
      </c>
      <c r="E60" s="133">
        <f>C60+D60</f>
        <v>4075526.6699999995</v>
      </c>
      <c r="F60" s="131">
        <v>1214610.02</v>
      </c>
      <c r="G60" s="131">
        <v>0</v>
      </c>
      <c r="H60" s="134">
        <f>F60+G60</f>
        <v>1214610.02</v>
      </c>
    </row>
    <row r="61" spans="1:9" x14ac:dyDescent="0.3">
      <c r="A61" s="126">
        <v>37</v>
      </c>
      <c r="B61" s="143" t="s">
        <v>164</v>
      </c>
      <c r="C61" s="135">
        <f>C58+C59+C60</f>
        <v>7085912.2400000002</v>
      </c>
      <c r="D61" s="135">
        <v>0</v>
      </c>
      <c r="E61" s="133">
        <f>C61+D61</f>
        <v>7085912.2400000002</v>
      </c>
      <c r="F61" s="135">
        <f>F58+F59+F60</f>
        <v>577447.69999999972</v>
      </c>
      <c r="G61" s="135">
        <v>0</v>
      </c>
      <c r="H61" s="134">
        <f>F61+G61</f>
        <v>577447.69999999972</v>
      </c>
    </row>
    <row r="62" spans="1:9" x14ac:dyDescent="0.3">
      <c r="A62" s="126"/>
      <c r="B62" s="151"/>
      <c r="C62" s="131"/>
      <c r="D62" s="131"/>
      <c r="E62" s="131"/>
      <c r="F62" s="131"/>
      <c r="G62" s="131"/>
      <c r="H62" s="148"/>
    </row>
    <row r="63" spans="1:9" x14ac:dyDescent="0.3">
      <c r="A63" s="126">
        <v>38</v>
      </c>
      <c r="B63" s="152" t="s">
        <v>165</v>
      </c>
      <c r="C63" s="135">
        <f>C56-C61</f>
        <v>-1021766.4199999887</v>
      </c>
      <c r="D63" s="135">
        <f>D56-D61</f>
        <v>16868601.240000002</v>
      </c>
      <c r="E63" s="133">
        <f>C63+D63</f>
        <v>15846834.820000013</v>
      </c>
      <c r="F63" s="135">
        <f>F56-F61</f>
        <v>-1908427.6199999959</v>
      </c>
      <c r="G63" s="135">
        <f>G56-G61</f>
        <v>12578651.35</v>
      </c>
      <c r="H63" s="134">
        <f>F63+G63</f>
        <v>10670223.730000004</v>
      </c>
    </row>
    <row r="64" spans="1:9" x14ac:dyDescent="0.3">
      <c r="A64" s="122">
        <v>39</v>
      </c>
      <c r="B64" s="130" t="s">
        <v>166</v>
      </c>
      <c r="C64" s="131">
        <v>0</v>
      </c>
      <c r="D64" s="131">
        <v>0</v>
      </c>
      <c r="E64" s="133">
        <f>C64+D64</f>
        <v>0</v>
      </c>
      <c r="F64" s="131">
        <v>0</v>
      </c>
      <c r="G64" s="131">
        <v>0</v>
      </c>
      <c r="H64" s="134">
        <f>F64+G64</f>
        <v>0</v>
      </c>
    </row>
    <row r="65" spans="1:8" x14ac:dyDescent="0.3">
      <c r="A65" s="126">
        <v>40</v>
      </c>
      <c r="B65" s="143" t="s">
        <v>167</v>
      </c>
      <c r="C65" s="135">
        <f>C63-C64</f>
        <v>-1021766.4199999887</v>
      </c>
      <c r="D65" s="135">
        <f>D63-D64</f>
        <v>16868601.240000002</v>
      </c>
      <c r="E65" s="133">
        <f>C65+D65</f>
        <v>15846834.820000013</v>
      </c>
      <c r="F65" s="135">
        <f>F63-F64</f>
        <v>-1908427.6199999959</v>
      </c>
      <c r="G65" s="135">
        <f>G63-G64</f>
        <v>12578651.35</v>
      </c>
      <c r="H65" s="134">
        <f>F65+G65</f>
        <v>10670223.730000004</v>
      </c>
    </row>
    <row r="66" spans="1:8" x14ac:dyDescent="0.3">
      <c r="A66" s="122">
        <v>41</v>
      </c>
      <c r="B66" s="130" t="s">
        <v>168</v>
      </c>
      <c r="C66" s="131">
        <v>0</v>
      </c>
      <c r="D66" s="131">
        <v>0</v>
      </c>
      <c r="E66" s="133">
        <f>C66+D66</f>
        <v>0</v>
      </c>
      <c r="F66" s="131">
        <v>0</v>
      </c>
      <c r="G66" s="131">
        <v>0</v>
      </c>
      <c r="H66" s="134">
        <f>F66+G66</f>
        <v>0</v>
      </c>
    </row>
    <row r="67" spans="1:8" ht="15" thickBot="1" x14ac:dyDescent="0.35">
      <c r="A67" s="153">
        <v>42</v>
      </c>
      <c r="B67" s="154" t="s">
        <v>169</v>
      </c>
      <c r="C67" s="155">
        <f>C65+C66</f>
        <v>-1021766.4199999887</v>
      </c>
      <c r="D67" s="155">
        <f>D65+D66</f>
        <v>16868601.240000002</v>
      </c>
      <c r="E67" s="156">
        <f>C67+D67</f>
        <v>15846834.820000013</v>
      </c>
      <c r="F67" s="155">
        <f>F65+F66</f>
        <v>-1908427.6199999959</v>
      </c>
      <c r="G67" s="155">
        <f>G65+G66</f>
        <v>12578651.35</v>
      </c>
      <c r="H67" s="157">
        <f>F67+G67</f>
        <v>10670223.730000004</v>
      </c>
    </row>
  </sheetData>
  <mergeCells count="2">
    <mergeCell ref="C5:E5"/>
    <mergeCell ref="F5:H5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view="pageBreakPreview" zoomScale="60" zoomScaleNormal="100" workbookViewId="0">
      <selection activeCell="G32" sqref="G32"/>
    </sheetView>
  </sheetViews>
  <sheetFormatPr defaultColWidth="9.109375" defaultRowHeight="13.8" x14ac:dyDescent="0.25"/>
  <cols>
    <col min="1" max="1" width="9.5546875" style="83" bestFit="1" customWidth="1"/>
    <col min="2" max="2" width="72.33203125" style="83" customWidth="1"/>
    <col min="3" max="4" width="12.6640625" style="83" customWidth="1"/>
    <col min="5" max="8" width="15.6640625" style="83" customWidth="1"/>
    <col min="9" max="16384" width="9.109375" style="83"/>
  </cols>
  <sheetData>
    <row r="1" spans="1:8" ht="14.4" x14ac:dyDescent="0.3">
      <c r="A1" s="81" t="s">
        <v>29</v>
      </c>
      <c r="B1" s="24" t="str">
        <f>Info!C2</f>
        <v>Terabank</v>
      </c>
    </row>
    <row r="2" spans="1:8" ht="14.4" x14ac:dyDescent="0.3">
      <c r="A2" s="81" t="s">
        <v>30</v>
      </c>
      <c r="B2" s="25">
        <v>43373</v>
      </c>
    </row>
    <row r="3" spans="1:8" x14ac:dyDescent="0.25">
      <c r="A3" s="82"/>
    </row>
    <row r="4" spans="1:8" ht="14.4" thickBot="1" x14ac:dyDescent="0.3">
      <c r="A4" s="82" t="s">
        <v>170</v>
      </c>
      <c r="B4" s="82"/>
      <c r="C4" s="158"/>
      <c r="D4" s="158"/>
      <c r="E4" s="158"/>
      <c r="F4" s="159"/>
      <c r="G4" s="159"/>
      <c r="H4" s="160" t="s">
        <v>70</v>
      </c>
    </row>
    <row r="5" spans="1:8" x14ac:dyDescent="0.25">
      <c r="A5" s="524" t="s">
        <v>33</v>
      </c>
      <c r="B5" s="526" t="s">
        <v>171</v>
      </c>
      <c r="C5" s="516" t="s">
        <v>71</v>
      </c>
      <c r="D5" s="517"/>
      <c r="E5" s="518"/>
      <c r="F5" s="516" t="s">
        <v>72</v>
      </c>
      <c r="G5" s="517"/>
      <c r="H5" s="519"/>
    </row>
    <row r="6" spans="1:8" x14ac:dyDescent="0.25">
      <c r="A6" s="525"/>
      <c r="B6" s="527"/>
      <c r="C6" s="93" t="s">
        <v>172</v>
      </c>
      <c r="D6" s="93" t="s">
        <v>173</v>
      </c>
      <c r="E6" s="93" t="s">
        <v>174</v>
      </c>
      <c r="F6" s="93" t="s">
        <v>172</v>
      </c>
      <c r="G6" s="93" t="s">
        <v>173</v>
      </c>
      <c r="H6" s="94" t="s">
        <v>174</v>
      </c>
    </row>
    <row r="7" spans="1:8" s="164" customFormat="1" x14ac:dyDescent="0.25">
      <c r="A7" s="161">
        <v>1</v>
      </c>
      <c r="B7" s="162" t="s">
        <v>175</v>
      </c>
      <c r="C7" s="99">
        <v>46461232.230000027</v>
      </c>
      <c r="D7" s="99">
        <v>29036935.449999999</v>
      </c>
      <c r="E7" s="163">
        <f>C7+D7</f>
        <v>75498167.680000022</v>
      </c>
      <c r="F7" s="99">
        <v>39959829.109999985</v>
      </c>
      <c r="G7" s="99">
        <v>14591636.180000002</v>
      </c>
      <c r="H7" s="100">
        <f t="shared" ref="H7:H53" si="0">F7+G7</f>
        <v>54551465.289999984</v>
      </c>
    </row>
    <row r="8" spans="1:8" s="164" customFormat="1" x14ac:dyDescent="0.25">
      <c r="A8" s="161">
        <v>1.1000000000000001</v>
      </c>
      <c r="B8" s="165" t="s">
        <v>176</v>
      </c>
      <c r="C8" s="99">
        <v>34052293.670000002</v>
      </c>
      <c r="D8" s="99">
        <v>21759914.509999998</v>
      </c>
      <c r="E8" s="163">
        <f t="shared" ref="E8:E53" si="1">C8+D8</f>
        <v>55812208.18</v>
      </c>
      <c r="F8" s="99">
        <v>31191594.579999998</v>
      </c>
      <c r="G8" s="99">
        <v>8802524.25</v>
      </c>
      <c r="H8" s="100">
        <f t="shared" si="0"/>
        <v>39994118.829999998</v>
      </c>
    </row>
    <row r="9" spans="1:8" s="164" customFormat="1" x14ac:dyDescent="0.25">
      <c r="A9" s="161">
        <v>1.2</v>
      </c>
      <c r="B9" s="165" t="s">
        <v>177</v>
      </c>
      <c r="C9" s="99">
        <v>1979000</v>
      </c>
      <c r="D9" s="99">
        <v>724265.98</v>
      </c>
      <c r="E9" s="163">
        <f t="shared" si="1"/>
        <v>2703265.98</v>
      </c>
      <c r="F9" s="99">
        <v>0</v>
      </c>
      <c r="G9" s="99">
        <v>0</v>
      </c>
      <c r="H9" s="100">
        <f t="shared" si="0"/>
        <v>0</v>
      </c>
    </row>
    <row r="10" spans="1:8" s="164" customFormat="1" x14ac:dyDescent="0.25">
      <c r="A10" s="161">
        <v>1.3</v>
      </c>
      <c r="B10" s="165" t="s">
        <v>178</v>
      </c>
      <c r="C10" s="99">
        <v>10429938.560000023</v>
      </c>
      <c r="D10" s="99">
        <v>3450143.02</v>
      </c>
      <c r="E10" s="163">
        <f t="shared" si="1"/>
        <v>13880081.580000022</v>
      </c>
      <c r="F10" s="99">
        <v>8768234.5299999844</v>
      </c>
      <c r="G10" s="99">
        <v>5789111.9300000016</v>
      </c>
      <c r="H10" s="100">
        <f t="shared" si="0"/>
        <v>14557346.459999986</v>
      </c>
    </row>
    <row r="11" spans="1:8" s="164" customFormat="1" x14ac:dyDescent="0.25">
      <c r="A11" s="161">
        <v>1.4</v>
      </c>
      <c r="B11" s="165" t="s">
        <v>179</v>
      </c>
      <c r="C11" s="99">
        <v>0</v>
      </c>
      <c r="D11" s="99">
        <v>3102611.94</v>
      </c>
      <c r="E11" s="163">
        <f t="shared" si="1"/>
        <v>3102611.94</v>
      </c>
      <c r="F11" s="99">
        <v>0</v>
      </c>
      <c r="G11" s="99">
        <v>0</v>
      </c>
      <c r="H11" s="100">
        <f t="shared" si="0"/>
        <v>0</v>
      </c>
    </row>
    <row r="12" spans="1:8" s="164" customFormat="1" ht="29.25" customHeight="1" x14ac:dyDescent="0.25">
      <c r="A12" s="161">
        <v>2</v>
      </c>
      <c r="B12" s="166" t="s">
        <v>180</v>
      </c>
      <c r="C12" s="99">
        <v>0</v>
      </c>
      <c r="D12" s="99">
        <v>0</v>
      </c>
      <c r="E12" s="163">
        <f t="shared" si="1"/>
        <v>0</v>
      </c>
      <c r="F12" s="99">
        <v>0</v>
      </c>
      <c r="G12" s="99">
        <v>2105195</v>
      </c>
      <c r="H12" s="100">
        <f t="shared" si="0"/>
        <v>2105195</v>
      </c>
    </row>
    <row r="13" spans="1:8" s="164" customFormat="1" ht="19.95" customHeight="1" x14ac:dyDescent="0.25">
      <c r="A13" s="161">
        <v>3</v>
      </c>
      <c r="B13" s="166" t="s">
        <v>181</v>
      </c>
      <c r="C13" s="99">
        <v>26418000</v>
      </c>
      <c r="D13" s="99">
        <v>0</v>
      </c>
      <c r="E13" s="163">
        <f t="shared" si="1"/>
        <v>26418000</v>
      </c>
      <c r="F13" s="99">
        <v>30613000</v>
      </c>
      <c r="G13" s="99">
        <v>0</v>
      </c>
      <c r="H13" s="100">
        <f t="shared" si="0"/>
        <v>30613000</v>
      </c>
    </row>
    <row r="14" spans="1:8" s="164" customFormat="1" x14ac:dyDescent="0.25">
      <c r="A14" s="161">
        <v>3.1</v>
      </c>
      <c r="B14" s="167" t="s">
        <v>182</v>
      </c>
      <c r="C14" s="99">
        <v>26418000</v>
      </c>
      <c r="D14" s="99">
        <v>0</v>
      </c>
      <c r="E14" s="163">
        <f t="shared" si="1"/>
        <v>26418000</v>
      </c>
      <c r="F14" s="99">
        <v>30613000</v>
      </c>
      <c r="G14" s="99">
        <v>0</v>
      </c>
      <c r="H14" s="100">
        <f t="shared" si="0"/>
        <v>30613000</v>
      </c>
    </row>
    <row r="15" spans="1:8" s="164" customFormat="1" x14ac:dyDescent="0.25">
      <c r="A15" s="161">
        <v>3.2</v>
      </c>
      <c r="B15" s="167" t="s">
        <v>183</v>
      </c>
      <c r="C15" s="99">
        <v>0</v>
      </c>
      <c r="D15" s="99">
        <v>0</v>
      </c>
      <c r="E15" s="163">
        <f t="shared" si="1"/>
        <v>0</v>
      </c>
      <c r="F15" s="99">
        <v>0</v>
      </c>
      <c r="G15" s="99">
        <v>0</v>
      </c>
      <c r="H15" s="100">
        <f t="shared" si="0"/>
        <v>0</v>
      </c>
    </row>
    <row r="16" spans="1:8" s="164" customFormat="1" x14ac:dyDescent="0.25">
      <c r="A16" s="161">
        <v>4</v>
      </c>
      <c r="B16" s="168" t="s">
        <v>184</v>
      </c>
      <c r="C16" s="99">
        <v>186779637.77000004</v>
      </c>
      <c r="D16" s="99">
        <v>332689722.74000013</v>
      </c>
      <c r="E16" s="163">
        <f t="shared" si="1"/>
        <v>519469360.51000017</v>
      </c>
      <c r="F16" s="99">
        <v>131988650.90999991</v>
      </c>
      <c r="G16" s="99">
        <v>226213691.66999984</v>
      </c>
      <c r="H16" s="100">
        <f t="shared" si="0"/>
        <v>358202342.57999974</v>
      </c>
    </row>
    <row r="17" spans="1:8" s="164" customFormat="1" x14ac:dyDescent="0.25">
      <c r="A17" s="161">
        <v>4.0999999999999996</v>
      </c>
      <c r="B17" s="167" t="s">
        <v>185</v>
      </c>
      <c r="C17" s="99">
        <v>186779637.77000004</v>
      </c>
      <c r="D17" s="99">
        <v>332689722.74000013</v>
      </c>
      <c r="E17" s="163">
        <f t="shared" si="1"/>
        <v>519469360.51000017</v>
      </c>
      <c r="F17" s="99">
        <v>131988650.90999991</v>
      </c>
      <c r="G17" s="99">
        <v>226213691.66999984</v>
      </c>
      <c r="H17" s="100">
        <f t="shared" si="0"/>
        <v>358202342.57999974</v>
      </c>
    </row>
    <row r="18" spans="1:8" s="164" customFormat="1" x14ac:dyDescent="0.25">
      <c r="A18" s="161">
        <v>4.2</v>
      </c>
      <c r="B18" s="167" t="s">
        <v>186</v>
      </c>
      <c r="C18" s="99">
        <v>0</v>
      </c>
      <c r="D18" s="99">
        <v>0</v>
      </c>
      <c r="E18" s="163">
        <f t="shared" si="1"/>
        <v>0</v>
      </c>
      <c r="F18" s="99">
        <v>0</v>
      </c>
      <c r="G18" s="99">
        <v>0</v>
      </c>
      <c r="H18" s="100">
        <f t="shared" si="0"/>
        <v>0</v>
      </c>
    </row>
    <row r="19" spans="1:8" s="164" customFormat="1" x14ac:dyDescent="0.25">
      <c r="A19" s="161">
        <v>5</v>
      </c>
      <c r="B19" s="166" t="s">
        <v>187</v>
      </c>
      <c r="C19" s="99">
        <v>520900894.59000003</v>
      </c>
      <c r="D19" s="99">
        <v>684083762.78999972</v>
      </c>
      <c r="E19" s="163">
        <f t="shared" si="1"/>
        <v>1204984657.3799996</v>
      </c>
      <c r="F19" s="99">
        <v>434477826.3500002</v>
      </c>
      <c r="G19" s="99">
        <v>581158040.71999979</v>
      </c>
      <c r="H19" s="100">
        <f t="shared" si="0"/>
        <v>1015635867.0699999</v>
      </c>
    </row>
    <row r="20" spans="1:8" s="164" customFormat="1" x14ac:dyDescent="0.25">
      <c r="A20" s="161">
        <v>5.0999999999999996</v>
      </c>
      <c r="B20" s="169" t="s">
        <v>188</v>
      </c>
      <c r="C20" s="99">
        <v>20839231.809999991</v>
      </c>
      <c r="D20" s="99">
        <v>30524006.240000002</v>
      </c>
      <c r="E20" s="163">
        <f t="shared" si="1"/>
        <v>51363238.049999997</v>
      </c>
      <c r="F20" s="99">
        <v>19774011.179999992</v>
      </c>
      <c r="G20" s="99">
        <v>31617878.529999997</v>
      </c>
      <c r="H20" s="100">
        <f t="shared" si="0"/>
        <v>51391889.709999993</v>
      </c>
    </row>
    <row r="21" spans="1:8" s="164" customFormat="1" x14ac:dyDescent="0.25">
      <c r="A21" s="161">
        <v>5.2</v>
      </c>
      <c r="B21" s="169" t="s">
        <v>189</v>
      </c>
      <c r="C21" s="99">
        <v>68425892.739999995</v>
      </c>
      <c r="D21" s="99">
        <v>29957219.680000003</v>
      </c>
      <c r="E21" s="163">
        <f t="shared" si="1"/>
        <v>98383112.420000002</v>
      </c>
      <c r="F21" s="99">
        <v>56475788.240000017</v>
      </c>
      <c r="G21" s="99">
        <v>51164202.840000004</v>
      </c>
      <c r="H21" s="100">
        <f t="shared" si="0"/>
        <v>107639991.08000001</v>
      </c>
    </row>
    <row r="22" spans="1:8" s="164" customFormat="1" x14ac:dyDescent="0.25">
      <c r="A22" s="161">
        <v>5.3</v>
      </c>
      <c r="B22" s="169" t="s">
        <v>190</v>
      </c>
      <c r="C22" s="99">
        <v>373034191.42000002</v>
      </c>
      <c r="D22" s="99">
        <v>580198170.49999976</v>
      </c>
      <c r="E22" s="163">
        <f t="shared" si="1"/>
        <v>953232361.91999984</v>
      </c>
      <c r="F22" s="99">
        <v>291353570.56000018</v>
      </c>
      <c r="G22" s="99">
        <v>473774248.60999978</v>
      </c>
      <c r="H22" s="100">
        <f t="shared" si="0"/>
        <v>765127819.16999996</v>
      </c>
    </row>
    <row r="23" spans="1:8" s="164" customFormat="1" x14ac:dyDescent="0.25">
      <c r="A23" s="161" t="s">
        <v>191</v>
      </c>
      <c r="B23" s="170" t="s">
        <v>192</v>
      </c>
      <c r="C23" s="99">
        <v>243196061.10000005</v>
      </c>
      <c r="D23" s="99">
        <v>262447566.86000007</v>
      </c>
      <c r="E23" s="163">
        <f t="shared" si="1"/>
        <v>505643627.96000016</v>
      </c>
      <c r="F23" s="99">
        <v>173853084.43000013</v>
      </c>
      <c r="G23" s="99">
        <v>242703209.09999979</v>
      </c>
      <c r="H23" s="100">
        <f t="shared" si="0"/>
        <v>416556293.52999991</v>
      </c>
    </row>
    <row r="24" spans="1:8" s="164" customFormat="1" x14ac:dyDescent="0.25">
      <c r="A24" s="161" t="s">
        <v>193</v>
      </c>
      <c r="B24" s="170" t="s">
        <v>194</v>
      </c>
      <c r="C24" s="99">
        <v>77867223.999999985</v>
      </c>
      <c r="D24" s="99">
        <v>248975592.31999978</v>
      </c>
      <c r="E24" s="163">
        <f t="shared" si="1"/>
        <v>326842816.31999975</v>
      </c>
      <c r="F24" s="99">
        <v>70565703.920000017</v>
      </c>
      <c r="G24" s="99">
        <v>193214589.21000007</v>
      </c>
      <c r="H24" s="100">
        <f t="shared" si="0"/>
        <v>263780293.13000008</v>
      </c>
    </row>
    <row r="25" spans="1:8" s="164" customFormat="1" x14ac:dyDescent="0.25">
      <c r="A25" s="161" t="s">
        <v>195</v>
      </c>
      <c r="B25" s="170" t="s">
        <v>196</v>
      </c>
      <c r="C25" s="99">
        <v>8435964.9200000018</v>
      </c>
      <c r="D25" s="99">
        <v>11940204.52</v>
      </c>
      <c r="E25" s="163">
        <f t="shared" si="1"/>
        <v>20376169.440000001</v>
      </c>
      <c r="F25" s="99">
        <v>19403946.66</v>
      </c>
      <c r="G25" s="99">
        <v>9939658.5899999961</v>
      </c>
      <c r="H25" s="100">
        <f t="shared" si="0"/>
        <v>29343605.249999996</v>
      </c>
    </row>
    <row r="26" spans="1:8" s="164" customFormat="1" x14ac:dyDescent="0.25">
      <c r="A26" s="161" t="s">
        <v>197</v>
      </c>
      <c r="B26" s="170" t="s">
        <v>198</v>
      </c>
      <c r="C26" s="99">
        <v>29292644.37999998</v>
      </c>
      <c r="D26" s="99">
        <v>43042026.249999963</v>
      </c>
      <c r="E26" s="163">
        <f t="shared" si="1"/>
        <v>72334670.629999936</v>
      </c>
      <c r="F26" s="99">
        <v>17785499.079999983</v>
      </c>
      <c r="G26" s="99">
        <v>25234144.18</v>
      </c>
      <c r="H26" s="100">
        <f t="shared" si="0"/>
        <v>43019643.259999983</v>
      </c>
    </row>
    <row r="27" spans="1:8" s="164" customFormat="1" x14ac:dyDescent="0.25">
      <c r="A27" s="161" t="s">
        <v>199</v>
      </c>
      <c r="B27" s="170" t="s">
        <v>200</v>
      </c>
      <c r="C27" s="99">
        <v>14242297.019999994</v>
      </c>
      <c r="D27" s="99">
        <v>13792780.550000001</v>
      </c>
      <c r="E27" s="163">
        <f t="shared" si="1"/>
        <v>28035077.569999993</v>
      </c>
      <c r="F27" s="99">
        <v>9745336.4699999988</v>
      </c>
      <c r="G27" s="99">
        <v>2682647.5299999998</v>
      </c>
      <c r="H27" s="100">
        <f t="shared" si="0"/>
        <v>12427983.999999998</v>
      </c>
    </row>
    <row r="28" spans="1:8" s="164" customFormat="1" x14ac:dyDescent="0.25">
      <c r="A28" s="161">
        <v>5.4</v>
      </c>
      <c r="B28" s="169" t="s">
        <v>201</v>
      </c>
      <c r="C28" s="99">
        <v>9563579.5299999993</v>
      </c>
      <c r="D28" s="99">
        <v>13827662.150000002</v>
      </c>
      <c r="E28" s="163">
        <f t="shared" si="1"/>
        <v>23391241.68</v>
      </c>
      <c r="F28" s="99">
        <v>20748747.339999996</v>
      </c>
      <c r="G28" s="99">
        <v>10774949.139999995</v>
      </c>
      <c r="H28" s="100">
        <f t="shared" si="0"/>
        <v>31523696.479999989</v>
      </c>
    </row>
    <row r="29" spans="1:8" s="164" customFormat="1" x14ac:dyDescent="0.25">
      <c r="A29" s="161">
        <v>5.5</v>
      </c>
      <c r="B29" s="169" t="s">
        <v>202</v>
      </c>
      <c r="C29" s="99">
        <v>0</v>
      </c>
      <c r="D29" s="99">
        <v>0</v>
      </c>
      <c r="E29" s="163">
        <f t="shared" si="1"/>
        <v>0</v>
      </c>
      <c r="F29" s="99">
        <v>0</v>
      </c>
      <c r="G29" s="99">
        <v>0</v>
      </c>
      <c r="H29" s="100">
        <f t="shared" si="0"/>
        <v>0</v>
      </c>
    </row>
    <row r="30" spans="1:8" s="164" customFormat="1" x14ac:dyDescent="0.25">
      <c r="A30" s="161">
        <v>5.6</v>
      </c>
      <c r="B30" s="169" t="s">
        <v>203</v>
      </c>
      <c r="C30" s="99">
        <v>0</v>
      </c>
      <c r="D30" s="99">
        <v>0</v>
      </c>
      <c r="E30" s="163">
        <f t="shared" si="1"/>
        <v>0</v>
      </c>
      <c r="F30" s="99">
        <v>0</v>
      </c>
      <c r="G30" s="99">
        <v>0</v>
      </c>
      <c r="H30" s="100">
        <f t="shared" si="0"/>
        <v>0</v>
      </c>
    </row>
    <row r="31" spans="1:8" s="164" customFormat="1" x14ac:dyDescent="0.25">
      <c r="A31" s="161">
        <v>5.7</v>
      </c>
      <c r="B31" s="169" t="s">
        <v>200</v>
      </c>
      <c r="C31" s="99">
        <v>49037999.090000004</v>
      </c>
      <c r="D31" s="99">
        <v>29576704.220000006</v>
      </c>
      <c r="E31" s="163">
        <f t="shared" si="1"/>
        <v>78614703.310000002</v>
      </c>
      <c r="F31" s="99">
        <v>46125709.029999986</v>
      </c>
      <c r="G31" s="99">
        <v>13826761.600000003</v>
      </c>
      <c r="H31" s="100">
        <f t="shared" si="0"/>
        <v>59952470.629999988</v>
      </c>
    </row>
    <row r="32" spans="1:8" s="164" customFormat="1" x14ac:dyDescent="0.25">
      <c r="A32" s="161">
        <v>6</v>
      </c>
      <c r="B32" s="166" t="s">
        <v>204</v>
      </c>
      <c r="C32" s="99">
        <v>36708034.200000003</v>
      </c>
      <c r="D32" s="99">
        <v>37531915.200000003</v>
      </c>
      <c r="E32" s="163">
        <f t="shared" si="1"/>
        <v>74239949.400000006</v>
      </c>
      <c r="F32" s="99">
        <v>17506418.399999999</v>
      </c>
      <c r="G32" s="99">
        <v>17693544.800000001</v>
      </c>
      <c r="H32" s="100">
        <f t="shared" si="0"/>
        <v>35199963.200000003</v>
      </c>
    </row>
    <row r="33" spans="1:8" s="164" customFormat="1" x14ac:dyDescent="0.25">
      <c r="A33" s="161">
        <v>6.1</v>
      </c>
      <c r="B33" s="171" t="s">
        <v>205</v>
      </c>
      <c r="C33" s="99">
        <v>36708034.200000003</v>
      </c>
      <c r="D33" s="99">
        <v>0</v>
      </c>
      <c r="E33" s="163">
        <f t="shared" si="1"/>
        <v>36708034.200000003</v>
      </c>
      <c r="F33" s="99">
        <v>17506418.399999999</v>
      </c>
      <c r="G33" s="99">
        <v>0</v>
      </c>
      <c r="H33" s="100">
        <f t="shared" si="0"/>
        <v>17506418.399999999</v>
      </c>
    </row>
    <row r="34" spans="1:8" s="164" customFormat="1" x14ac:dyDescent="0.25">
      <c r="A34" s="161">
        <v>6.2</v>
      </c>
      <c r="B34" s="171" t="s">
        <v>206</v>
      </c>
      <c r="C34" s="99">
        <v>0</v>
      </c>
      <c r="D34" s="99">
        <v>37531915.200000003</v>
      </c>
      <c r="E34" s="163">
        <f t="shared" si="1"/>
        <v>37531915.200000003</v>
      </c>
      <c r="F34" s="99">
        <v>0</v>
      </c>
      <c r="G34" s="99">
        <v>17693544.800000001</v>
      </c>
      <c r="H34" s="100">
        <f t="shared" si="0"/>
        <v>17693544.800000001</v>
      </c>
    </row>
    <row r="35" spans="1:8" s="164" customFormat="1" x14ac:dyDescent="0.25">
      <c r="A35" s="161">
        <v>6.3</v>
      </c>
      <c r="B35" s="171" t="s">
        <v>207</v>
      </c>
      <c r="C35" s="99">
        <v>0</v>
      </c>
      <c r="D35" s="99">
        <v>0</v>
      </c>
      <c r="E35" s="163">
        <f t="shared" si="1"/>
        <v>0</v>
      </c>
      <c r="F35" s="99">
        <v>0</v>
      </c>
      <c r="G35" s="99">
        <v>0</v>
      </c>
      <c r="H35" s="100">
        <f t="shared" si="0"/>
        <v>0</v>
      </c>
    </row>
    <row r="36" spans="1:8" s="164" customFormat="1" x14ac:dyDescent="0.25">
      <c r="A36" s="161">
        <v>6.4</v>
      </c>
      <c r="B36" s="171" t="s">
        <v>208</v>
      </c>
      <c r="C36" s="99">
        <v>0</v>
      </c>
      <c r="D36" s="99">
        <v>0</v>
      </c>
      <c r="E36" s="163">
        <f t="shared" si="1"/>
        <v>0</v>
      </c>
      <c r="F36" s="99">
        <v>0</v>
      </c>
      <c r="G36" s="99">
        <v>0</v>
      </c>
      <c r="H36" s="100">
        <f t="shared" si="0"/>
        <v>0</v>
      </c>
    </row>
    <row r="37" spans="1:8" s="164" customFormat="1" x14ac:dyDescent="0.25">
      <c r="A37" s="161">
        <v>6.5</v>
      </c>
      <c r="B37" s="171" t="s">
        <v>209</v>
      </c>
      <c r="C37" s="99">
        <v>0</v>
      </c>
      <c r="D37" s="99">
        <v>0</v>
      </c>
      <c r="E37" s="163">
        <f t="shared" si="1"/>
        <v>0</v>
      </c>
      <c r="F37" s="99">
        <v>0</v>
      </c>
      <c r="G37" s="99">
        <v>0</v>
      </c>
      <c r="H37" s="100">
        <f t="shared" si="0"/>
        <v>0</v>
      </c>
    </row>
    <row r="38" spans="1:8" s="164" customFormat="1" x14ac:dyDescent="0.25">
      <c r="A38" s="161">
        <v>6.6</v>
      </c>
      <c r="B38" s="171" t="s">
        <v>210</v>
      </c>
      <c r="C38" s="99">
        <v>0</v>
      </c>
      <c r="D38" s="99">
        <v>0</v>
      </c>
      <c r="E38" s="163">
        <f t="shared" si="1"/>
        <v>0</v>
      </c>
      <c r="F38" s="99">
        <v>0</v>
      </c>
      <c r="G38" s="99">
        <v>0</v>
      </c>
      <c r="H38" s="100">
        <f t="shared" si="0"/>
        <v>0</v>
      </c>
    </row>
    <row r="39" spans="1:8" s="164" customFormat="1" x14ac:dyDescent="0.25">
      <c r="A39" s="161">
        <v>6.7</v>
      </c>
      <c r="B39" s="171" t="s">
        <v>211</v>
      </c>
      <c r="C39" s="99">
        <v>0</v>
      </c>
      <c r="D39" s="99">
        <v>0</v>
      </c>
      <c r="E39" s="163">
        <f t="shared" si="1"/>
        <v>0</v>
      </c>
      <c r="F39" s="99">
        <v>0</v>
      </c>
      <c r="G39" s="99">
        <v>0</v>
      </c>
      <c r="H39" s="100">
        <f t="shared" si="0"/>
        <v>0</v>
      </c>
    </row>
    <row r="40" spans="1:8" s="164" customFormat="1" x14ac:dyDescent="0.25">
      <c r="A40" s="161">
        <v>7</v>
      </c>
      <c r="B40" s="166" t="s">
        <v>212</v>
      </c>
      <c r="C40" s="99">
        <v>0</v>
      </c>
      <c r="D40" s="99">
        <v>0</v>
      </c>
      <c r="E40" s="163">
        <f t="shared" si="1"/>
        <v>0</v>
      </c>
      <c r="F40" s="99">
        <v>0</v>
      </c>
      <c r="G40" s="99">
        <v>0</v>
      </c>
      <c r="H40" s="100">
        <f t="shared" si="0"/>
        <v>0</v>
      </c>
    </row>
    <row r="41" spans="1:8" s="164" customFormat="1" x14ac:dyDescent="0.25">
      <c r="A41" s="161">
        <v>7.1</v>
      </c>
      <c r="B41" s="172" t="s">
        <v>213</v>
      </c>
      <c r="C41" s="99">
        <v>601775.70000000019</v>
      </c>
      <c r="D41" s="99">
        <v>74217.47</v>
      </c>
      <c r="E41" s="163">
        <f t="shared" si="1"/>
        <v>675993.17000000016</v>
      </c>
      <c r="F41" s="99">
        <v>458355.81999999989</v>
      </c>
      <c r="G41" s="99">
        <v>34381.839999999997</v>
      </c>
      <c r="H41" s="100">
        <f t="shared" si="0"/>
        <v>492737.65999999992</v>
      </c>
    </row>
    <row r="42" spans="1:8" s="164" customFormat="1" ht="26.4" x14ac:dyDescent="0.25">
      <c r="A42" s="161">
        <v>7.2</v>
      </c>
      <c r="B42" s="172" t="s">
        <v>214</v>
      </c>
      <c r="C42" s="99">
        <v>1883001.4900000016</v>
      </c>
      <c r="D42" s="99">
        <v>7591348.6399999978</v>
      </c>
      <c r="E42" s="163">
        <f t="shared" si="1"/>
        <v>9474350.129999999</v>
      </c>
      <c r="F42" s="99">
        <v>9586821.8699999899</v>
      </c>
      <c r="G42" s="99">
        <v>7971952.2799999975</v>
      </c>
      <c r="H42" s="100">
        <f t="shared" si="0"/>
        <v>17558774.149999987</v>
      </c>
    </row>
    <row r="43" spans="1:8" s="164" customFormat="1" ht="26.4" x14ac:dyDescent="0.25">
      <c r="A43" s="161">
        <v>7.3</v>
      </c>
      <c r="B43" s="172" t="s">
        <v>215</v>
      </c>
      <c r="C43" s="99">
        <v>6902071.0499999998</v>
      </c>
      <c r="D43" s="99">
        <v>6726725.620000002</v>
      </c>
      <c r="E43" s="163">
        <f t="shared" si="1"/>
        <v>13628796.670000002</v>
      </c>
      <c r="F43" s="99">
        <v>5588643.0100000054</v>
      </c>
      <c r="G43" s="99">
        <v>6511106.0199999986</v>
      </c>
      <c r="H43" s="100">
        <f t="shared" si="0"/>
        <v>12099749.030000005</v>
      </c>
    </row>
    <row r="44" spans="1:8" s="164" customFormat="1" ht="26.4" x14ac:dyDescent="0.25">
      <c r="A44" s="161">
        <v>7.4</v>
      </c>
      <c r="B44" s="172" t="s">
        <v>216</v>
      </c>
      <c r="C44" s="99">
        <v>46934596.299999945</v>
      </c>
      <c r="D44" s="99">
        <v>69141464.879999995</v>
      </c>
      <c r="E44" s="163">
        <f t="shared" si="1"/>
        <v>116076061.17999995</v>
      </c>
      <c r="F44" s="99">
        <v>44859614.759999976</v>
      </c>
      <c r="G44" s="99">
        <v>53725630.330000028</v>
      </c>
      <c r="H44" s="100">
        <f t="shared" si="0"/>
        <v>98585245.090000004</v>
      </c>
    </row>
    <row r="45" spans="1:8" s="164" customFormat="1" x14ac:dyDescent="0.25">
      <c r="A45" s="161">
        <v>8</v>
      </c>
      <c r="B45" s="166" t="s">
        <v>217</v>
      </c>
      <c r="C45" s="99">
        <v>0</v>
      </c>
      <c r="D45" s="99">
        <v>0</v>
      </c>
      <c r="E45" s="163">
        <f t="shared" si="1"/>
        <v>0</v>
      </c>
      <c r="F45" s="99">
        <v>0</v>
      </c>
      <c r="G45" s="99">
        <v>0</v>
      </c>
      <c r="H45" s="100">
        <f t="shared" si="0"/>
        <v>0</v>
      </c>
    </row>
    <row r="46" spans="1:8" s="164" customFormat="1" x14ac:dyDescent="0.25">
      <c r="A46" s="161">
        <v>8.1</v>
      </c>
      <c r="B46" s="167" t="s">
        <v>218</v>
      </c>
      <c r="C46" s="99">
        <v>0</v>
      </c>
      <c r="D46" s="99">
        <v>0</v>
      </c>
      <c r="E46" s="163">
        <f t="shared" si="1"/>
        <v>0</v>
      </c>
      <c r="F46" s="99">
        <v>0</v>
      </c>
      <c r="G46" s="99">
        <v>0</v>
      </c>
      <c r="H46" s="100">
        <f t="shared" si="0"/>
        <v>0</v>
      </c>
    </row>
    <row r="47" spans="1:8" s="164" customFormat="1" x14ac:dyDescent="0.25">
      <c r="A47" s="161">
        <v>8.1999999999999993</v>
      </c>
      <c r="B47" s="167" t="s">
        <v>219</v>
      </c>
      <c r="C47" s="99">
        <v>0</v>
      </c>
      <c r="D47" s="99">
        <v>0</v>
      </c>
      <c r="E47" s="163">
        <f t="shared" si="1"/>
        <v>0</v>
      </c>
      <c r="F47" s="99">
        <v>0</v>
      </c>
      <c r="G47" s="99">
        <v>0</v>
      </c>
      <c r="H47" s="100">
        <f t="shared" si="0"/>
        <v>0</v>
      </c>
    </row>
    <row r="48" spans="1:8" s="164" customFormat="1" x14ac:dyDescent="0.25">
      <c r="A48" s="161">
        <v>8.3000000000000007</v>
      </c>
      <c r="B48" s="167" t="s">
        <v>220</v>
      </c>
      <c r="C48" s="99">
        <v>0</v>
      </c>
      <c r="D48" s="99">
        <v>0</v>
      </c>
      <c r="E48" s="163">
        <f t="shared" si="1"/>
        <v>0</v>
      </c>
      <c r="F48" s="99">
        <v>0</v>
      </c>
      <c r="G48" s="99">
        <v>0</v>
      </c>
      <c r="H48" s="100">
        <f t="shared" si="0"/>
        <v>0</v>
      </c>
    </row>
    <row r="49" spans="1:8" s="164" customFormat="1" x14ac:dyDescent="0.25">
      <c r="A49" s="161">
        <v>8.4</v>
      </c>
      <c r="B49" s="167" t="s">
        <v>221</v>
      </c>
      <c r="C49" s="99">
        <v>0</v>
      </c>
      <c r="D49" s="99">
        <v>0</v>
      </c>
      <c r="E49" s="163">
        <f t="shared" si="1"/>
        <v>0</v>
      </c>
      <c r="F49" s="99">
        <v>0</v>
      </c>
      <c r="G49" s="99">
        <v>0</v>
      </c>
      <c r="H49" s="100">
        <f t="shared" si="0"/>
        <v>0</v>
      </c>
    </row>
    <row r="50" spans="1:8" s="164" customFormat="1" x14ac:dyDescent="0.25">
      <c r="A50" s="161">
        <v>8.5</v>
      </c>
      <c r="B50" s="167" t="s">
        <v>222</v>
      </c>
      <c r="C50" s="99">
        <v>0</v>
      </c>
      <c r="D50" s="99">
        <v>0</v>
      </c>
      <c r="E50" s="163">
        <f t="shared" si="1"/>
        <v>0</v>
      </c>
      <c r="F50" s="99">
        <v>0</v>
      </c>
      <c r="G50" s="99">
        <v>0</v>
      </c>
      <c r="H50" s="100">
        <f t="shared" si="0"/>
        <v>0</v>
      </c>
    </row>
    <row r="51" spans="1:8" s="164" customFormat="1" x14ac:dyDescent="0.25">
      <c r="A51" s="161">
        <v>8.6</v>
      </c>
      <c r="B51" s="167" t="s">
        <v>223</v>
      </c>
      <c r="C51" s="99">
        <v>0</v>
      </c>
      <c r="D51" s="99">
        <v>0</v>
      </c>
      <c r="E51" s="163">
        <f t="shared" si="1"/>
        <v>0</v>
      </c>
      <c r="F51" s="99">
        <v>0</v>
      </c>
      <c r="G51" s="99">
        <v>0</v>
      </c>
      <c r="H51" s="100">
        <f t="shared" si="0"/>
        <v>0</v>
      </c>
    </row>
    <row r="52" spans="1:8" s="164" customFormat="1" x14ac:dyDescent="0.25">
      <c r="A52" s="161">
        <v>8.6999999999999993</v>
      </c>
      <c r="B52" s="167" t="s">
        <v>224</v>
      </c>
      <c r="C52" s="99">
        <v>0</v>
      </c>
      <c r="D52" s="99">
        <v>0</v>
      </c>
      <c r="E52" s="163">
        <f t="shared" si="1"/>
        <v>0</v>
      </c>
      <c r="F52" s="99">
        <v>0</v>
      </c>
      <c r="G52" s="99">
        <v>0</v>
      </c>
      <c r="H52" s="100">
        <f t="shared" si="0"/>
        <v>0</v>
      </c>
    </row>
    <row r="53" spans="1:8" s="164" customFormat="1" ht="14.4" thickBot="1" x14ac:dyDescent="0.3">
      <c r="A53" s="173">
        <v>9</v>
      </c>
      <c r="B53" s="174" t="s">
        <v>225</v>
      </c>
      <c r="C53" s="175">
        <v>0</v>
      </c>
      <c r="D53" s="175">
        <v>0</v>
      </c>
      <c r="E53" s="176">
        <f t="shared" si="1"/>
        <v>0</v>
      </c>
      <c r="F53" s="175">
        <v>0</v>
      </c>
      <c r="G53" s="175">
        <v>0</v>
      </c>
      <c r="H53" s="11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view="pageBreakPreview" zoomScale="60"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42" sqref="B42"/>
    </sheetView>
  </sheetViews>
  <sheetFormatPr defaultColWidth="9.109375" defaultRowHeight="13.8" x14ac:dyDescent="0.3"/>
  <cols>
    <col min="1" max="1" width="9.5546875" style="22" bestFit="1" customWidth="1"/>
    <col min="2" max="2" width="93.5546875" style="22" customWidth="1"/>
    <col min="3" max="3" width="13.33203125" style="22" bestFit="1" customWidth="1"/>
    <col min="4" max="4" width="12.6640625" style="22" customWidth="1"/>
    <col min="5" max="11" width="9.6640625" style="137" customWidth="1"/>
    <col min="12" max="16384" width="9.109375" style="137"/>
  </cols>
  <sheetData>
    <row r="1" spans="1:8" x14ac:dyDescent="0.3">
      <c r="A1" s="23" t="s">
        <v>29</v>
      </c>
      <c r="B1" s="24" t="str">
        <f>Info!C2</f>
        <v>Terabank</v>
      </c>
      <c r="C1" s="24"/>
    </row>
    <row r="2" spans="1:8" x14ac:dyDescent="0.3">
      <c r="A2" s="23" t="s">
        <v>30</v>
      </c>
      <c r="B2" s="25">
        <v>43373</v>
      </c>
      <c r="C2" s="26"/>
      <c r="D2" s="27"/>
      <c r="E2" s="177"/>
      <c r="F2" s="177"/>
      <c r="G2" s="177"/>
      <c r="H2" s="177"/>
    </row>
    <row r="3" spans="1:8" x14ac:dyDescent="0.3">
      <c r="A3" s="23"/>
      <c r="B3" s="24"/>
      <c r="C3" s="26"/>
      <c r="D3" s="27"/>
      <c r="E3" s="177"/>
      <c r="F3" s="177"/>
      <c r="G3" s="177"/>
      <c r="H3" s="177"/>
    </row>
    <row r="4" spans="1:8" ht="15" customHeight="1" thickBot="1" x14ac:dyDescent="0.35">
      <c r="A4" s="178" t="s">
        <v>226</v>
      </c>
      <c r="B4" s="179" t="s">
        <v>227</v>
      </c>
      <c r="C4" s="178"/>
      <c r="D4" s="180" t="s">
        <v>70</v>
      </c>
    </row>
    <row r="5" spans="1:8" ht="15" customHeight="1" x14ac:dyDescent="0.2">
      <c r="A5" s="181" t="s">
        <v>33</v>
      </c>
      <c r="B5" s="182"/>
      <c r="C5" s="183">
        <v>43373</v>
      </c>
      <c r="D5" s="184">
        <v>43281</v>
      </c>
    </row>
    <row r="6" spans="1:8" ht="15" customHeight="1" x14ac:dyDescent="0.2">
      <c r="A6" s="185">
        <v>1</v>
      </c>
      <c r="B6" s="186" t="s">
        <v>228</v>
      </c>
      <c r="C6" s="187">
        <f>C7+C9+C10</f>
        <v>759028716.32083261</v>
      </c>
      <c r="D6" s="188">
        <f>D7+D9+D10</f>
        <v>705346758.95008695</v>
      </c>
    </row>
    <row r="7" spans="1:8" ht="15" customHeight="1" x14ac:dyDescent="0.2">
      <c r="A7" s="185">
        <v>1.1000000000000001</v>
      </c>
      <c r="B7" s="189" t="s">
        <v>229</v>
      </c>
      <c r="C7" s="190">
        <v>731551773.96890759</v>
      </c>
      <c r="D7" s="191">
        <v>678986455.79106438</v>
      </c>
    </row>
    <row r="8" spans="1:8" ht="15" x14ac:dyDescent="0.2">
      <c r="A8" s="185" t="s">
        <v>230</v>
      </c>
      <c r="B8" s="192" t="s">
        <v>231</v>
      </c>
      <c r="C8" s="193">
        <v>0</v>
      </c>
      <c r="D8" s="194">
        <v>0</v>
      </c>
    </row>
    <row r="9" spans="1:8" ht="15" customHeight="1" x14ac:dyDescent="0.2">
      <c r="A9" s="185">
        <v>1.2</v>
      </c>
      <c r="B9" s="189" t="s">
        <v>232</v>
      </c>
      <c r="C9" s="190">
        <v>26726304.047925007</v>
      </c>
      <c r="D9" s="191">
        <v>25254974.783022497</v>
      </c>
    </row>
    <row r="10" spans="1:8" ht="15" customHeight="1" x14ac:dyDescent="0.2">
      <c r="A10" s="185">
        <v>1.4</v>
      </c>
      <c r="B10" s="195" t="s">
        <v>28</v>
      </c>
      <c r="C10" s="193">
        <v>750638.30400000012</v>
      </c>
      <c r="D10" s="194">
        <v>1105328.3759999999</v>
      </c>
    </row>
    <row r="11" spans="1:8" ht="15" customHeight="1" x14ac:dyDescent="0.2">
      <c r="A11" s="185">
        <v>2</v>
      </c>
      <c r="B11" s="186" t="s">
        <v>233</v>
      </c>
      <c r="C11" s="190">
        <v>20210633.229999963</v>
      </c>
      <c r="D11" s="191">
        <v>18301664.389999941</v>
      </c>
    </row>
    <row r="12" spans="1:8" ht="15" customHeight="1" x14ac:dyDescent="0.2">
      <c r="A12" s="185">
        <v>3</v>
      </c>
      <c r="B12" s="186" t="s">
        <v>234</v>
      </c>
      <c r="C12" s="193">
        <v>70760188.668749988</v>
      </c>
      <c r="D12" s="194">
        <v>70760188.668749988</v>
      </c>
    </row>
    <row r="13" spans="1:8" ht="15" customHeight="1" thickBot="1" x14ac:dyDescent="0.25">
      <c r="A13" s="196">
        <v>4</v>
      </c>
      <c r="B13" s="197" t="s">
        <v>235</v>
      </c>
      <c r="C13" s="198">
        <f>C6+C11+C12</f>
        <v>849999538.21958256</v>
      </c>
      <c r="D13" s="199">
        <f>D6+D11+D12</f>
        <v>794408612.00883698</v>
      </c>
    </row>
    <row r="14" spans="1:8" ht="15" customHeight="1" x14ac:dyDescent="0.2">
      <c r="A14" s="200"/>
      <c r="B14" s="201"/>
      <c r="C14" s="202"/>
      <c r="D14" s="202"/>
    </row>
    <row r="15" spans="1:8" x14ac:dyDescent="0.3">
      <c r="B15" s="203"/>
      <c r="C15" s="204"/>
    </row>
    <row r="16" spans="1:8" x14ac:dyDescent="0.3">
      <c r="B16" s="203"/>
      <c r="C16" s="204"/>
    </row>
    <row r="17" spans="2:3" x14ac:dyDescent="0.3">
      <c r="B17" s="203"/>
      <c r="C17" s="204"/>
    </row>
    <row r="18" spans="2:3" x14ac:dyDescent="0.3">
      <c r="B18" s="203"/>
      <c r="C18" s="204"/>
    </row>
    <row r="19" spans="2:3" x14ac:dyDescent="0.3">
      <c r="B19" s="203"/>
    </row>
    <row r="20" spans="2:3" x14ac:dyDescent="0.3">
      <c r="B20" s="203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0"/>
  <sheetViews>
    <sheetView view="pageBreakPreview" zoomScale="60"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4.4" x14ac:dyDescent="0.3"/>
  <cols>
    <col min="1" max="1" width="9.5546875" style="22" bestFit="1" customWidth="1"/>
    <col min="2" max="2" width="89.33203125" style="22" customWidth="1"/>
    <col min="3" max="3" width="8.88671875" style="22"/>
  </cols>
  <sheetData>
    <row r="1" spans="1:3" x14ac:dyDescent="0.3">
      <c r="A1" s="22" t="s">
        <v>29</v>
      </c>
      <c r="B1" s="24" t="str">
        <f>Info!C2</f>
        <v>Terabank</v>
      </c>
    </row>
    <row r="2" spans="1:3" x14ac:dyDescent="0.3">
      <c r="A2" s="22" t="s">
        <v>30</v>
      </c>
      <c r="B2" s="25">
        <v>43373</v>
      </c>
    </row>
    <row r="4" spans="1:3" ht="16.5" customHeight="1" thickBot="1" x14ac:dyDescent="0.35">
      <c r="A4" s="205" t="s">
        <v>236</v>
      </c>
      <c r="B4" s="206" t="s">
        <v>237</v>
      </c>
      <c r="C4" s="207"/>
    </row>
    <row r="5" spans="1:3" x14ac:dyDescent="0.3">
      <c r="A5" s="208"/>
      <c r="B5" s="528" t="s">
        <v>238</v>
      </c>
      <c r="C5" s="529"/>
    </row>
    <row r="6" spans="1:3" ht="15" x14ac:dyDescent="0.35">
      <c r="A6" s="209">
        <v>1</v>
      </c>
      <c r="B6" s="210" t="s">
        <v>4</v>
      </c>
      <c r="C6" s="211"/>
    </row>
    <row r="7" spans="1:3" ht="15" x14ac:dyDescent="0.35">
      <c r="A7" s="209">
        <v>2</v>
      </c>
      <c r="B7" s="210" t="s">
        <v>239</v>
      </c>
      <c r="C7" s="211"/>
    </row>
    <row r="8" spans="1:3" ht="15" x14ac:dyDescent="0.35">
      <c r="A8" s="209">
        <v>3</v>
      </c>
      <c r="B8" s="210" t="s">
        <v>240</v>
      </c>
      <c r="C8" s="211"/>
    </row>
    <row r="9" spans="1:3" ht="15" x14ac:dyDescent="0.35">
      <c r="A9" s="209">
        <v>4</v>
      </c>
      <c r="B9" s="210" t="s">
        <v>241</v>
      </c>
      <c r="C9" s="211"/>
    </row>
    <row r="10" spans="1:3" ht="15" x14ac:dyDescent="0.35">
      <c r="A10" s="209"/>
      <c r="B10" s="530"/>
      <c r="C10" s="531"/>
    </row>
    <row r="11" spans="1:3" x14ac:dyDescent="0.3">
      <c r="A11" s="209"/>
      <c r="B11" s="532" t="s">
        <v>242</v>
      </c>
      <c r="C11" s="533"/>
    </row>
    <row r="12" spans="1:3" x14ac:dyDescent="0.3">
      <c r="A12" s="209">
        <v>1</v>
      </c>
      <c r="B12" s="212" t="s">
        <v>6</v>
      </c>
      <c r="C12" s="213"/>
    </row>
    <row r="13" spans="1:3" x14ac:dyDescent="0.3">
      <c r="A13" s="209">
        <v>2</v>
      </c>
      <c r="B13" s="212" t="s">
        <v>243</v>
      </c>
      <c r="C13" s="213"/>
    </row>
    <row r="14" spans="1:3" x14ac:dyDescent="0.3">
      <c r="A14" s="209">
        <v>3</v>
      </c>
      <c r="B14" s="212" t="s">
        <v>244</v>
      </c>
      <c r="C14" s="213"/>
    </row>
    <row r="15" spans="1:3" x14ac:dyDescent="0.3">
      <c r="A15" s="209">
        <v>4</v>
      </c>
      <c r="B15" s="212" t="s">
        <v>245</v>
      </c>
      <c r="C15" s="213"/>
    </row>
    <row r="16" spans="1:3" x14ac:dyDescent="0.3">
      <c r="A16" s="209">
        <v>5</v>
      </c>
      <c r="B16" s="212" t="s">
        <v>246</v>
      </c>
      <c r="C16" s="213"/>
    </row>
    <row r="17" spans="1:3" ht="15.75" customHeight="1" x14ac:dyDescent="0.3">
      <c r="A17" s="209"/>
      <c r="B17" s="212"/>
      <c r="C17" s="214"/>
    </row>
    <row r="18" spans="1:3" ht="30" customHeight="1" x14ac:dyDescent="0.3">
      <c r="A18" s="209"/>
      <c r="B18" s="534" t="s">
        <v>247</v>
      </c>
      <c r="C18" s="535"/>
    </row>
    <row r="19" spans="1:3" ht="15" x14ac:dyDescent="0.35">
      <c r="A19" s="209">
        <v>1</v>
      </c>
      <c r="B19" s="210" t="s">
        <v>4</v>
      </c>
      <c r="C19" s="215">
        <v>0.45</v>
      </c>
    </row>
    <row r="20" spans="1:3" ht="15" x14ac:dyDescent="0.35">
      <c r="A20" s="209">
        <v>2</v>
      </c>
      <c r="B20" s="210" t="s">
        <v>248</v>
      </c>
      <c r="C20" s="215">
        <v>0.2</v>
      </c>
    </row>
    <row r="21" spans="1:3" ht="15" x14ac:dyDescent="0.35">
      <c r="A21" s="209">
        <v>3</v>
      </c>
      <c r="B21" s="210" t="s">
        <v>249</v>
      </c>
      <c r="C21" s="215">
        <v>0.15</v>
      </c>
    </row>
    <row r="22" spans="1:3" ht="15" x14ac:dyDescent="0.35">
      <c r="A22" s="209">
        <v>4</v>
      </c>
      <c r="B22" s="210" t="s">
        <v>250</v>
      </c>
      <c r="C22" s="215">
        <v>0.15</v>
      </c>
    </row>
    <row r="23" spans="1:3" ht="15" x14ac:dyDescent="0.35">
      <c r="A23" s="209">
        <v>5</v>
      </c>
      <c r="B23" s="210" t="s">
        <v>251</v>
      </c>
      <c r="C23" s="215">
        <v>0.05</v>
      </c>
    </row>
    <row r="24" spans="1:3" ht="15.75" customHeight="1" x14ac:dyDescent="0.35">
      <c r="A24" s="209"/>
      <c r="B24" s="210"/>
      <c r="C24" s="211"/>
    </row>
    <row r="25" spans="1:3" ht="29.25" customHeight="1" x14ac:dyDescent="0.3">
      <c r="A25" s="209"/>
      <c r="B25" s="534" t="s">
        <v>252</v>
      </c>
      <c r="C25" s="535"/>
    </row>
    <row r="26" spans="1:3" ht="15" x14ac:dyDescent="0.35">
      <c r="A26" s="209">
        <v>1</v>
      </c>
      <c r="B26" s="210" t="s">
        <v>4</v>
      </c>
      <c r="C26" s="215">
        <v>0.45</v>
      </c>
    </row>
    <row r="27" spans="1:3" ht="15" x14ac:dyDescent="0.35">
      <c r="A27" s="216">
        <v>2</v>
      </c>
      <c r="B27" s="217" t="s">
        <v>248</v>
      </c>
      <c r="C27" s="218">
        <v>0.2</v>
      </c>
    </row>
    <row r="28" spans="1:3" ht="15" x14ac:dyDescent="0.35">
      <c r="A28" s="216">
        <v>3</v>
      </c>
      <c r="B28" s="217" t="s">
        <v>249</v>
      </c>
      <c r="C28" s="218">
        <v>0.15</v>
      </c>
    </row>
    <row r="29" spans="1:3" ht="15" x14ac:dyDescent="0.35">
      <c r="A29" s="216">
        <v>4</v>
      </c>
      <c r="B29" s="217" t="s">
        <v>250</v>
      </c>
      <c r="C29" s="218">
        <v>0.15</v>
      </c>
    </row>
    <row r="30" spans="1:3" ht="15.6" thickBot="1" x14ac:dyDescent="0.4">
      <c r="A30" s="219">
        <v>5</v>
      </c>
      <c r="B30" s="220"/>
      <c r="C30" s="221"/>
    </row>
  </sheetData>
  <mergeCells count="5">
    <mergeCell ref="B5:C5"/>
    <mergeCell ref="B10:C10"/>
    <mergeCell ref="B11:C11"/>
    <mergeCell ref="B18:C18"/>
    <mergeCell ref="B25:C25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view="pageBreakPreview" zoomScale="60" zoomScaleNormal="9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E28" sqref="E28"/>
    </sheetView>
  </sheetViews>
  <sheetFormatPr defaultRowHeight="14.4" x14ac:dyDescent="0.3"/>
  <cols>
    <col min="1" max="1" width="9.5546875" style="22" bestFit="1" customWidth="1"/>
    <col min="2" max="2" width="47.5546875" style="22" customWidth="1"/>
    <col min="3" max="3" width="28" style="22" customWidth="1"/>
    <col min="4" max="4" width="22.44140625" style="22" customWidth="1"/>
    <col min="5" max="5" width="18.88671875" style="22" customWidth="1"/>
    <col min="6" max="6" width="11.109375" bestFit="1" customWidth="1"/>
    <col min="7" max="7" width="16" bestFit="1" customWidth="1"/>
    <col min="11" max="11" width="12" bestFit="1" customWidth="1"/>
  </cols>
  <sheetData>
    <row r="1" spans="1:10" x14ac:dyDescent="0.3">
      <c r="A1" s="23" t="s">
        <v>29</v>
      </c>
      <c r="B1" s="24" t="str">
        <f>Info!C2</f>
        <v>Terabank</v>
      </c>
    </row>
    <row r="2" spans="1:10" s="222" customFormat="1" ht="15.75" customHeight="1" x14ac:dyDescent="0.3">
      <c r="A2" s="222" t="s">
        <v>30</v>
      </c>
      <c r="B2" s="25">
        <v>43373</v>
      </c>
    </row>
    <row r="3" spans="1:10" s="222" customFormat="1" ht="15.75" customHeight="1" x14ac:dyDescent="0.3"/>
    <row r="4" spans="1:10" s="222" customFormat="1" ht="15.75" customHeight="1" thickBot="1" x14ac:dyDescent="0.35">
      <c r="A4" s="223" t="s">
        <v>253</v>
      </c>
      <c r="B4" s="224" t="s">
        <v>18</v>
      </c>
      <c r="C4" s="225"/>
      <c r="D4" s="225"/>
      <c r="E4" s="225"/>
    </row>
    <row r="5" spans="1:10" s="230" customFormat="1" ht="17.399999999999999" customHeight="1" x14ac:dyDescent="0.3">
      <c r="A5" s="226"/>
      <c r="B5" s="227"/>
      <c r="C5" s="228" t="s">
        <v>254</v>
      </c>
      <c r="D5" s="228" t="s">
        <v>255</v>
      </c>
      <c r="E5" s="229" t="s">
        <v>256</v>
      </c>
    </row>
    <row r="6" spans="1:10" s="232" customFormat="1" ht="14.4" customHeight="1" x14ac:dyDescent="0.3">
      <c r="A6" s="231"/>
      <c r="B6" s="536" t="s">
        <v>257</v>
      </c>
      <c r="C6" s="536" t="s">
        <v>258</v>
      </c>
      <c r="D6" s="537" t="s">
        <v>259</v>
      </c>
      <c r="E6" s="538"/>
      <c r="G6"/>
    </row>
    <row r="7" spans="1:10" s="232" customFormat="1" ht="99.6" customHeight="1" x14ac:dyDescent="0.3">
      <c r="A7" s="231"/>
      <c r="B7" s="536"/>
      <c r="C7" s="536"/>
      <c r="D7" s="233" t="s">
        <v>260</v>
      </c>
      <c r="E7" s="234" t="s">
        <v>261</v>
      </c>
      <c r="G7"/>
    </row>
    <row r="8" spans="1:10" x14ac:dyDescent="0.3">
      <c r="A8" s="231">
        <v>1</v>
      </c>
      <c r="B8" s="235" t="s">
        <v>77</v>
      </c>
      <c r="C8" s="236">
        <v>34194601.93</v>
      </c>
      <c r="D8" s="237">
        <v>0</v>
      </c>
      <c r="E8" s="238">
        <v>34194601.93</v>
      </c>
      <c r="J8" s="239"/>
    </row>
    <row r="9" spans="1:10" x14ac:dyDescent="0.3">
      <c r="A9" s="231">
        <v>2</v>
      </c>
      <c r="B9" s="235" t="s">
        <v>78</v>
      </c>
      <c r="C9" s="236">
        <v>115414159.56999999</v>
      </c>
      <c r="D9" s="237">
        <v>0</v>
      </c>
      <c r="E9" s="238">
        <v>115414159.56999999</v>
      </c>
      <c r="J9" s="239"/>
    </row>
    <row r="10" spans="1:10" x14ac:dyDescent="0.3">
      <c r="A10" s="231">
        <v>3</v>
      </c>
      <c r="B10" s="235" t="s">
        <v>79</v>
      </c>
      <c r="C10" s="236">
        <v>25669216.460000001</v>
      </c>
      <c r="D10" s="237">
        <v>0</v>
      </c>
      <c r="E10" s="238">
        <v>25669216.460000001</v>
      </c>
      <c r="J10" s="239"/>
    </row>
    <row r="11" spans="1:10" x14ac:dyDescent="0.3">
      <c r="A11" s="231">
        <v>4</v>
      </c>
      <c r="B11" s="235" t="s">
        <v>80</v>
      </c>
      <c r="C11" s="236">
        <v>0</v>
      </c>
      <c r="D11" s="237">
        <v>0</v>
      </c>
      <c r="E11" s="238">
        <v>0</v>
      </c>
      <c r="J11" s="239"/>
    </row>
    <row r="12" spans="1:10" x14ac:dyDescent="0.3">
      <c r="A12" s="231">
        <v>5</v>
      </c>
      <c r="B12" s="235" t="s">
        <v>81</v>
      </c>
      <c r="C12" s="236">
        <v>50372343.509999998</v>
      </c>
      <c r="D12" s="237">
        <v>0</v>
      </c>
      <c r="E12" s="238">
        <v>50372343.509999998</v>
      </c>
      <c r="J12" s="239"/>
    </row>
    <row r="13" spans="1:10" x14ac:dyDescent="0.3">
      <c r="A13" s="231">
        <v>6.1</v>
      </c>
      <c r="B13" s="235" t="s">
        <v>82</v>
      </c>
      <c r="C13" s="236">
        <v>662113964.38999724</v>
      </c>
      <c r="D13" s="237">
        <v>0</v>
      </c>
      <c r="E13" s="238">
        <v>662113964.38999724</v>
      </c>
      <c r="F13" s="240"/>
      <c r="G13" s="241"/>
      <c r="J13" s="239"/>
    </row>
    <row r="14" spans="1:10" x14ac:dyDescent="0.3">
      <c r="A14" s="231">
        <v>6.2</v>
      </c>
      <c r="B14" s="242" t="s">
        <v>83</v>
      </c>
      <c r="C14" s="243">
        <v>-44916205.520000108</v>
      </c>
      <c r="D14" s="237">
        <v>0</v>
      </c>
      <c r="E14" s="238">
        <v>-44916205.520000108</v>
      </c>
      <c r="G14" s="241"/>
      <c r="J14" s="239"/>
    </row>
    <row r="15" spans="1:10" x14ac:dyDescent="0.3">
      <c r="A15" s="231">
        <v>6</v>
      </c>
      <c r="B15" s="235" t="s">
        <v>84</v>
      </c>
      <c r="C15" s="236">
        <v>617197758.86999714</v>
      </c>
      <c r="D15" s="237">
        <v>0</v>
      </c>
      <c r="E15" s="238">
        <v>617197758.86999714</v>
      </c>
      <c r="G15" s="241"/>
      <c r="J15" s="239"/>
    </row>
    <row r="16" spans="1:10" x14ac:dyDescent="0.3">
      <c r="A16" s="231">
        <v>7</v>
      </c>
      <c r="B16" s="235" t="s">
        <v>85</v>
      </c>
      <c r="C16" s="236">
        <v>5629152.9100000001</v>
      </c>
      <c r="D16" s="237">
        <v>0</v>
      </c>
      <c r="E16" s="238">
        <v>5629152.9100000001</v>
      </c>
      <c r="G16" s="241"/>
      <c r="J16" s="239"/>
    </row>
    <row r="17" spans="1:11" x14ac:dyDescent="0.3">
      <c r="A17" s="231">
        <v>8</v>
      </c>
      <c r="B17" s="235" t="s">
        <v>86</v>
      </c>
      <c r="C17" s="236">
        <v>1103541.3300000024</v>
      </c>
      <c r="D17" s="237">
        <v>0</v>
      </c>
      <c r="E17" s="238">
        <v>1103541.3300000024</v>
      </c>
      <c r="F17" s="244"/>
      <c r="G17" s="241"/>
      <c r="J17" s="239"/>
      <c r="K17" s="245"/>
    </row>
    <row r="18" spans="1:11" x14ac:dyDescent="0.3">
      <c r="A18" s="231">
        <v>9</v>
      </c>
      <c r="B18" s="235" t="s">
        <v>87</v>
      </c>
      <c r="C18" s="236">
        <v>0</v>
      </c>
      <c r="D18" s="237">
        <v>0</v>
      </c>
      <c r="E18" s="238">
        <v>0</v>
      </c>
      <c r="G18" s="241"/>
      <c r="J18" s="239"/>
    </row>
    <row r="19" spans="1:11" x14ac:dyDescent="0.3">
      <c r="A19" s="231">
        <v>10</v>
      </c>
      <c r="B19" s="235" t="s">
        <v>88</v>
      </c>
      <c r="C19" s="236">
        <v>45133526.599999987</v>
      </c>
      <c r="D19" s="237">
        <v>28316821</v>
      </c>
      <c r="E19" s="238">
        <v>16816705.599999987</v>
      </c>
      <c r="G19" s="241"/>
      <c r="J19" s="239"/>
    </row>
    <row r="20" spans="1:11" x14ac:dyDescent="0.3">
      <c r="A20" s="231">
        <v>11</v>
      </c>
      <c r="B20" s="235" t="s">
        <v>89</v>
      </c>
      <c r="C20" s="236">
        <v>3931432.4517999999</v>
      </c>
      <c r="D20" s="237">
        <v>0</v>
      </c>
      <c r="E20" s="238">
        <v>3931432.4517999999</v>
      </c>
      <c r="G20" s="241"/>
      <c r="J20" s="239"/>
    </row>
    <row r="21" spans="1:11" ht="28.2" thickBot="1" x14ac:dyDescent="0.35">
      <c r="A21" s="246"/>
      <c r="B21" s="247" t="s">
        <v>262</v>
      </c>
      <c r="C21" s="248">
        <f>SUM(C8:C12, C15:C20)</f>
        <v>898645733.63179719</v>
      </c>
      <c r="D21" s="248">
        <f>SUM(D8:D12, D15:D20)</f>
        <v>28316821</v>
      </c>
      <c r="E21" s="249">
        <f>SUM(E8:E12, E15:E20)</f>
        <v>870328912.63179719</v>
      </c>
      <c r="G21" s="241"/>
    </row>
    <row r="22" spans="1:11" x14ac:dyDescent="0.3">
      <c r="A22"/>
      <c r="C22"/>
      <c r="D22"/>
      <c r="E22" s="245"/>
      <c r="G22" s="241"/>
    </row>
    <row r="23" spans="1:11" x14ac:dyDescent="0.3">
      <c r="A23"/>
      <c r="B23" s="250"/>
      <c r="C23" s="251"/>
      <c r="D23"/>
      <c r="E23" s="240"/>
      <c r="G23" s="241"/>
    </row>
    <row r="24" spans="1:11" x14ac:dyDescent="0.3">
      <c r="F24" s="22"/>
      <c r="G24" s="22"/>
      <c r="H24" s="22"/>
      <c r="I24" s="22"/>
    </row>
    <row r="25" spans="1:11" s="22" customFormat="1" x14ac:dyDescent="0.3">
      <c r="B25" s="252"/>
      <c r="E25" s="253"/>
      <c r="F25"/>
      <c r="G25"/>
    </row>
    <row r="26" spans="1:11" s="22" customFormat="1" x14ac:dyDescent="0.3">
      <c r="B26" s="254"/>
      <c r="D26" s="255"/>
      <c r="F26"/>
      <c r="G26"/>
    </row>
    <row r="27" spans="1:11" s="22" customFormat="1" x14ac:dyDescent="0.3">
      <c r="B27" s="252"/>
      <c r="D27" s="255"/>
      <c r="F27"/>
      <c r="G27"/>
    </row>
    <row r="28" spans="1:11" s="22" customFormat="1" x14ac:dyDescent="0.3">
      <c r="B28" s="252"/>
      <c r="F28"/>
      <c r="G28"/>
    </row>
    <row r="29" spans="1:11" s="22" customFormat="1" x14ac:dyDescent="0.3">
      <c r="B29" s="252"/>
      <c r="F29"/>
      <c r="G29"/>
    </row>
    <row r="30" spans="1:11" s="22" customFormat="1" x14ac:dyDescent="0.3">
      <c r="B30" s="252"/>
      <c r="F30"/>
      <c r="G30"/>
    </row>
    <row r="31" spans="1:11" s="22" customFormat="1" x14ac:dyDescent="0.3">
      <c r="B31" s="252"/>
      <c r="F31"/>
      <c r="G31"/>
    </row>
    <row r="32" spans="1:11" s="22" customFormat="1" x14ac:dyDescent="0.3">
      <c r="B32" s="254"/>
      <c r="F32"/>
      <c r="G32"/>
    </row>
    <row r="33" spans="2:7" s="22" customFormat="1" x14ac:dyDescent="0.3">
      <c r="B33" s="254"/>
      <c r="F33"/>
      <c r="G33"/>
    </row>
    <row r="34" spans="2:7" s="22" customFormat="1" x14ac:dyDescent="0.3">
      <c r="B34" s="254"/>
      <c r="F34"/>
      <c r="G34"/>
    </row>
    <row r="35" spans="2:7" s="22" customFormat="1" x14ac:dyDescent="0.3">
      <c r="B35" s="254"/>
      <c r="F35"/>
      <c r="G35"/>
    </row>
    <row r="36" spans="2:7" s="22" customFormat="1" x14ac:dyDescent="0.3">
      <c r="B36" s="254"/>
      <c r="F36"/>
      <c r="G36"/>
    </row>
    <row r="37" spans="2:7" s="22" customFormat="1" x14ac:dyDescent="0.3">
      <c r="B37" s="254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view="pageBreakPreview" zoomScale="60"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4.4" outlineLevelRow="1" x14ac:dyDescent="0.3"/>
  <cols>
    <col min="1" max="1" width="9.5546875" style="22" bestFit="1" customWidth="1"/>
    <col min="2" max="2" width="114.33203125" style="22" customWidth="1"/>
    <col min="3" max="3" width="18.88671875" customWidth="1"/>
    <col min="4" max="4" width="25.44140625" customWidth="1"/>
    <col min="5" max="5" width="24.33203125" customWidth="1"/>
    <col min="6" max="6" width="24" customWidth="1"/>
    <col min="7" max="7" width="10" bestFit="1" customWidth="1"/>
    <col min="8" max="8" width="12" bestFit="1" customWidth="1"/>
    <col min="9" max="9" width="12.5546875" bestFit="1" customWidth="1"/>
  </cols>
  <sheetData>
    <row r="1" spans="1:6" x14ac:dyDescent="0.3">
      <c r="A1" s="23" t="s">
        <v>29</v>
      </c>
      <c r="B1" s="24" t="str">
        <f>Info!C2</f>
        <v>Terabank</v>
      </c>
    </row>
    <row r="2" spans="1:6" s="222" customFormat="1" ht="15.75" customHeight="1" x14ac:dyDescent="0.3">
      <c r="A2" s="222" t="s">
        <v>30</v>
      </c>
      <c r="B2" s="25">
        <v>43373</v>
      </c>
      <c r="C2"/>
      <c r="D2"/>
      <c r="E2"/>
      <c r="F2"/>
    </row>
    <row r="3" spans="1:6" s="222" customFormat="1" ht="15.75" customHeight="1" x14ac:dyDescent="0.3">
      <c r="C3"/>
      <c r="D3"/>
      <c r="E3"/>
      <c r="F3"/>
    </row>
    <row r="4" spans="1:6" s="222" customFormat="1" ht="28.2" thickBot="1" x14ac:dyDescent="0.35">
      <c r="A4" s="222" t="s">
        <v>263</v>
      </c>
      <c r="B4" s="256" t="s">
        <v>264</v>
      </c>
      <c r="C4" s="257" t="s">
        <v>70</v>
      </c>
      <c r="D4"/>
      <c r="E4"/>
      <c r="F4"/>
    </row>
    <row r="5" spans="1:6" x14ac:dyDescent="0.3">
      <c r="A5" s="258">
        <v>1</v>
      </c>
      <c r="B5" s="259" t="s">
        <v>265</v>
      </c>
      <c r="C5" s="260">
        <f>'7. LI1'!E21</f>
        <v>870328912.63179719</v>
      </c>
    </row>
    <row r="6" spans="1:6" s="15" customFormat="1" x14ac:dyDescent="0.3">
      <c r="A6" s="261">
        <v>2.1</v>
      </c>
      <c r="B6" s="262" t="s">
        <v>266</v>
      </c>
      <c r="C6" s="263">
        <v>75472614.51000002</v>
      </c>
      <c r="D6" s="264"/>
    </row>
    <row r="7" spans="1:6" s="269" customFormat="1" outlineLevel="1" x14ac:dyDescent="0.3">
      <c r="A7" s="265">
        <v>2.2000000000000002</v>
      </c>
      <c r="B7" s="266" t="s">
        <v>267</v>
      </c>
      <c r="C7" s="267">
        <v>37531915.200000003</v>
      </c>
      <c r="D7" s="268"/>
    </row>
    <row r="8" spans="1:6" s="269" customFormat="1" x14ac:dyDescent="0.3">
      <c r="A8" s="265">
        <v>3</v>
      </c>
      <c r="B8" s="270" t="s">
        <v>268</v>
      </c>
      <c r="C8" s="271">
        <f>SUM(C5:C7)</f>
        <v>983333442.34179723</v>
      </c>
      <c r="D8" s="268"/>
    </row>
    <row r="9" spans="1:6" s="15" customFormat="1" x14ac:dyDescent="0.3">
      <c r="A9" s="261">
        <v>4</v>
      </c>
      <c r="B9" s="272" t="s">
        <v>269</v>
      </c>
      <c r="C9" s="273">
        <v>11547172.870000117</v>
      </c>
      <c r="D9" s="264"/>
    </row>
    <row r="10" spans="1:6" s="269" customFormat="1" outlineLevel="1" x14ac:dyDescent="0.3">
      <c r="A10" s="265">
        <v>5.0999999999999996</v>
      </c>
      <c r="B10" s="266" t="s">
        <v>270</v>
      </c>
      <c r="C10" s="267">
        <v>-35349562.704000004</v>
      </c>
    </row>
    <row r="11" spans="1:6" s="269" customFormat="1" outlineLevel="1" x14ac:dyDescent="0.3">
      <c r="A11" s="265">
        <v>5.2</v>
      </c>
      <c r="B11" s="266" t="s">
        <v>271</v>
      </c>
      <c r="C11" s="267">
        <v>-36781276.896000005</v>
      </c>
    </row>
    <row r="12" spans="1:6" s="269" customFormat="1" x14ac:dyDescent="0.3">
      <c r="A12" s="265">
        <v>6</v>
      </c>
      <c r="B12" s="274" t="s">
        <v>272</v>
      </c>
      <c r="C12" s="267">
        <v>0</v>
      </c>
    </row>
    <row r="13" spans="1:6" s="269" customFormat="1" ht="15" thickBot="1" x14ac:dyDescent="0.35">
      <c r="A13" s="275">
        <v>7</v>
      </c>
      <c r="B13" s="276" t="s">
        <v>273</v>
      </c>
      <c r="C13" s="277">
        <f>SUM(C8:C12)</f>
        <v>922749775.61179733</v>
      </c>
      <c r="D13" s="268"/>
    </row>
    <row r="14" spans="1:6" x14ac:dyDescent="0.3">
      <c r="C14" s="278"/>
      <c r="D14" s="240"/>
      <c r="E14" s="240"/>
    </row>
    <row r="15" spans="1:6" x14ac:dyDescent="0.3">
      <c r="D15" s="245"/>
    </row>
    <row r="16" spans="1:6" x14ac:dyDescent="0.3">
      <c r="C16" s="240"/>
      <c r="D16" s="245"/>
    </row>
    <row r="17" spans="2:9" s="22" customFormat="1" x14ac:dyDescent="0.3">
      <c r="B17" s="279"/>
      <c r="C17"/>
      <c r="D17"/>
      <c r="E17"/>
      <c r="F17"/>
      <c r="G17"/>
      <c r="H17"/>
      <c r="I17"/>
    </row>
    <row r="18" spans="2:9" s="22" customFormat="1" x14ac:dyDescent="0.3">
      <c r="B18" s="279"/>
      <c r="C18"/>
      <c r="D18"/>
      <c r="E18"/>
      <c r="F18"/>
      <c r="G18"/>
      <c r="H18"/>
      <c r="I18"/>
    </row>
    <row r="19" spans="2:9" s="22" customFormat="1" x14ac:dyDescent="0.3">
      <c r="B19" s="254"/>
      <c r="C19" s="245"/>
      <c r="D19" s="240"/>
      <c r="E19"/>
      <c r="F19"/>
      <c r="G19"/>
      <c r="H19"/>
      <c r="I19"/>
    </row>
    <row r="20" spans="2:9" s="22" customFormat="1" x14ac:dyDescent="0.3">
      <c r="B20" s="252"/>
      <c r="C20"/>
      <c r="D20"/>
      <c r="E20"/>
      <c r="F20"/>
      <c r="G20"/>
      <c r="H20"/>
      <c r="I20"/>
    </row>
    <row r="21" spans="2:9" s="22" customFormat="1" x14ac:dyDescent="0.3">
      <c r="B21" s="254"/>
      <c r="C21" s="241"/>
      <c r="D21"/>
      <c r="E21"/>
      <c r="F21"/>
      <c r="G21"/>
      <c r="H21"/>
      <c r="I21"/>
    </row>
    <row r="22" spans="2:9" s="22" customFormat="1" x14ac:dyDescent="0.3">
      <c r="B22" s="252"/>
      <c r="C22" s="241"/>
      <c r="D22"/>
      <c r="E22"/>
      <c r="F22"/>
      <c r="G22"/>
      <c r="H22"/>
      <c r="I22"/>
    </row>
    <row r="23" spans="2:9" s="22" customFormat="1" x14ac:dyDescent="0.3">
      <c r="B23" s="252"/>
      <c r="C23"/>
      <c r="D23"/>
      <c r="E23"/>
      <c r="F23"/>
      <c r="G23"/>
      <c r="H23"/>
      <c r="I23"/>
    </row>
    <row r="24" spans="2:9" s="22" customFormat="1" x14ac:dyDescent="0.3">
      <c r="B24" s="252"/>
      <c r="C24"/>
      <c r="D24"/>
      <c r="E24"/>
      <c r="F24"/>
      <c r="G24"/>
      <c r="H24"/>
      <c r="I24"/>
    </row>
    <row r="25" spans="2:9" s="22" customFormat="1" x14ac:dyDescent="0.3">
      <c r="B25" s="252"/>
      <c r="C25"/>
      <c r="D25"/>
      <c r="E25"/>
      <c r="F25"/>
      <c r="G25"/>
      <c r="H25"/>
      <c r="I25"/>
    </row>
    <row r="26" spans="2:9" s="22" customFormat="1" x14ac:dyDescent="0.3">
      <c r="B26" s="252"/>
      <c r="C26"/>
      <c r="D26"/>
      <c r="E26"/>
      <c r="F26"/>
      <c r="G26"/>
      <c r="H26"/>
      <c r="I26"/>
    </row>
    <row r="27" spans="2:9" s="22" customFormat="1" x14ac:dyDescent="0.3">
      <c r="B27" s="254"/>
      <c r="C27"/>
      <c r="D27"/>
      <c r="E27"/>
      <c r="F27"/>
      <c r="G27"/>
      <c r="H27"/>
      <c r="I27"/>
    </row>
    <row r="28" spans="2:9" s="22" customFormat="1" x14ac:dyDescent="0.3">
      <c r="B28" s="254"/>
      <c r="C28"/>
      <c r="D28"/>
      <c r="E28"/>
      <c r="F28"/>
      <c r="G28"/>
      <c r="H28"/>
      <c r="I28"/>
    </row>
    <row r="29" spans="2:9" s="22" customFormat="1" x14ac:dyDescent="0.3">
      <c r="B29" s="254"/>
      <c r="C29"/>
      <c r="D29"/>
      <c r="E29"/>
      <c r="F29"/>
      <c r="G29"/>
      <c r="H29"/>
      <c r="I29"/>
    </row>
    <row r="30" spans="2:9" s="22" customFormat="1" x14ac:dyDescent="0.3">
      <c r="B30" s="254"/>
      <c r="C30"/>
      <c r="D30"/>
      <c r="E30"/>
      <c r="F30"/>
      <c r="G30"/>
      <c r="H30"/>
      <c r="I30"/>
    </row>
    <row r="31" spans="2:9" s="22" customFormat="1" x14ac:dyDescent="0.3">
      <c r="B31" s="254"/>
      <c r="C31"/>
      <c r="D31"/>
      <c r="E31"/>
      <c r="F31"/>
      <c r="G31"/>
      <c r="H31"/>
      <c r="I31"/>
    </row>
    <row r="32" spans="2:9" s="22" customFormat="1" x14ac:dyDescent="0.3">
      <c r="B32" s="254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</vt:lpstr>
      <vt:lpstr>1. key ratios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9.1. Capital Requirements</vt:lpstr>
      <vt:lpstr>10. CC2</vt:lpstr>
      <vt:lpstr>11. CRWA</vt:lpstr>
      <vt:lpstr>12. CRM</vt:lpstr>
      <vt:lpstr>13. CRME</vt:lpstr>
      <vt:lpstr>14. LCR</vt:lpstr>
      <vt:lpstr>15. CCR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Benashvili</dc:creator>
  <cp:lastModifiedBy>Natia Benashvili</cp:lastModifiedBy>
  <dcterms:created xsi:type="dcterms:W3CDTF">2018-10-29T10:41:00Z</dcterms:created>
  <dcterms:modified xsi:type="dcterms:W3CDTF">2018-10-29T12:10:03Z</dcterms:modified>
</cp:coreProperties>
</file>