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Dep\NBG\monthly reports\2018\03\Reports\"/>
    </mc:Choice>
  </mc:AlternateContent>
  <bookViews>
    <workbookView xWindow="0" yWindow="0" windowWidth="28800" windowHeight="11235" firstSheet="1" activeTab="10"/>
  </bookViews>
  <sheets>
    <sheet name="Info" sheetId="1" r:id="rId1"/>
    <sheet name="1. key ratios" sheetId="2" r:id="rId2"/>
    <sheet name="2.RC" sheetId="3" r:id="rId3"/>
    <sheet name="3.PL" sheetId="4" r:id="rId4"/>
    <sheet name="4. Off-Balance" sheetId="5" r:id="rId5"/>
    <sheet name="5. RWA" sheetId="6" r:id="rId6"/>
    <sheet name="6. Administrators-shareholders" sheetId="7" r:id="rId7"/>
    <sheet name="7. LI1" sheetId="8" r:id="rId8"/>
    <sheet name="8. LI2" sheetId="9" r:id="rId9"/>
    <sheet name="9.Capital" sheetId="10" r:id="rId10"/>
    <sheet name="9.1. Capital Requirements" sheetId="11" r:id="rId11"/>
    <sheet name="10. CC2" sheetId="12" r:id="rId12"/>
    <sheet name="11. CRWA" sheetId="13" r:id="rId13"/>
    <sheet name="12. CRM" sheetId="14" r:id="rId14"/>
    <sheet name="13. CRME" sheetId="15" r:id="rId15"/>
    <sheet name="14. LCR" sheetId="16" r:id="rId16"/>
    <sheet name="15. CCR" sheetId="17" r:id="rId17"/>
  </sheets>
  <definedNames>
    <definedName name="_xlnm._FilterDatabase" localSheetId="4" hidden="1">'4. Off-Balance'!$B$6:$H$53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7" l="1"/>
  <c r="N19" i="17"/>
  <c r="E19" i="17"/>
  <c r="K14" i="17"/>
  <c r="G14" i="17"/>
  <c r="E18" i="17"/>
  <c r="N17" i="17"/>
  <c r="E17" i="17"/>
  <c r="M14" i="17"/>
  <c r="I14" i="17"/>
  <c r="N16" i="17"/>
  <c r="E16" i="17"/>
  <c r="L14" i="17"/>
  <c r="H14" i="17"/>
  <c r="N13" i="17"/>
  <c r="N12" i="17"/>
  <c r="E12" i="17"/>
  <c r="K7" i="17"/>
  <c r="K21" i="17" s="1"/>
  <c r="G7" i="17"/>
  <c r="G21" i="17" s="1"/>
  <c r="E11" i="17"/>
  <c r="N10" i="17"/>
  <c r="E10" i="17"/>
  <c r="M7" i="17"/>
  <c r="M21" i="17" s="1"/>
  <c r="I7" i="17"/>
  <c r="I21" i="17" s="1"/>
  <c r="N9" i="17"/>
  <c r="E9" i="17"/>
  <c r="L7" i="17"/>
  <c r="L21" i="17" s="1"/>
  <c r="H7" i="17"/>
  <c r="H21" i="17" s="1"/>
  <c r="B1" i="17"/>
  <c r="I23" i="16"/>
  <c r="K21" i="16"/>
  <c r="G21" i="16"/>
  <c r="C21" i="16"/>
  <c r="J21" i="16"/>
  <c r="I21" i="16"/>
  <c r="H21" i="16"/>
  <c r="F21" i="16"/>
  <c r="E21" i="16"/>
  <c r="D21" i="16"/>
  <c r="G16" i="16"/>
  <c r="G24" i="16" s="1"/>
  <c r="C16" i="16"/>
  <c r="I16" i="16"/>
  <c r="K23" i="16"/>
  <c r="J23" i="16"/>
  <c r="H23" i="16"/>
  <c r="G23" i="16"/>
  <c r="F23" i="16"/>
  <c r="B1" i="16"/>
  <c r="G22" i="15"/>
  <c r="H19" i="15"/>
  <c r="H15" i="15"/>
  <c r="H11" i="15"/>
  <c r="C22" i="15"/>
  <c r="F22" i="15"/>
  <c r="D22" i="15"/>
  <c r="B1" i="15"/>
  <c r="M21" i="14"/>
  <c r="V20" i="14"/>
  <c r="V19" i="14"/>
  <c r="V16" i="14"/>
  <c r="V15" i="14"/>
  <c r="V12" i="14"/>
  <c r="V11" i="14"/>
  <c r="I21" i="14"/>
  <c r="V8" i="14"/>
  <c r="U21" i="14"/>
  <c r="T21" i="14"/>
  <c r="S21" i="14"/>
  <c r="R21" i="14"/>
  <c r="Q21" i="14"/>
  <c r="P21" i="14"/>
  <c r="O21" i="14"/>
  <c r="N21" i="14"/>
  <c r="L21" i="14"/>
  <c r="K21" i="14"/>
  <c r="J21" i="14"/>
  <c r="H21" i="14"/>
  <c r="G21" i="14"/>
  <c r="F21" i="14"/>
  <c r="E21" i="14"/>
  <c r="D21" i="14"/>
  <c r="C21" i="14"/>
  <c r="B1" i="14"/>
  <c r="S19" i="13"/>
  <c r="S18" i="13"/>
  <c r="S15" i="13"/>
  <c r="S14" i="13"/>
  <c r="S13" i="13"/>
  <c r="S12" i="13"/>
  <c r="S11" i="13"/>
  <c r="P22" i="13"/>
  <c r="L22" i="13"/>
  <c r="H22" i="13"/>
  <c r="D22" i="13"/>
  <c r="S9" i="13"/>
  <c r="B1" i="13"/>
  <c r="C15" i="12"/>
  <c r="C23" i="12"/>
  <c r="B1" i="12"/>
  <c r="B1" i="11"/>
  <c r="C47" i="10"/>
  <c r="C43" i="10"/>
  <c r="C52" i="10" s="1"/>
  <c r="C35" i="10"/>
  <c r="C31" i="10"/>
  <c r="C30" i="10" s="1"/>
  <c r="C41" i="10" s="1"/>
  <c r="C12" i="10"/>
  <c r="C6" i="10"/>
  <c r="C28" i="10" s="1"/>
  <c r="B1" i="10"/>
  <c r="B1" i="9"/>
  <c r="C21" i="8"/>
  <c r="B1" i="8"/>
  <c r="B1" i="7"/>
  <c r="D13" i="6"/>
  <c r="D6" i="6"/>
  <c r="C6" i="6"/>
  <c r="C13" i="6" s="1"/>
  <c r="B1" i="6"/>
  <c r="H53" i="5"/>
  <c r="E53" i="5"/>
  <c r="H52" i="5"/>
  <c r="E52" i="5"/>
  <c r="H51" i="5"/>
  <c r="E51" i="5"/>
  <c r="H50" i="5"/>
  <c r="E50" i="5"/>
  <c r="H49" i="5"/>
  <c r="E49" i="5"/>
  <c r="H48" i="5"/>
  <c r="H47" i="5"/>
  <c r="E47" i="5"/>
  <c r="H46" i="5"/>
  <c r="H45" i="5"/>
  <c r="E45" i="5"/>
  <c r="H44" i="5"/>
  <c r="E44" i="5"/>
  <c r="H43" i="5"/>
  <c r="E43" i="5"/>
  <c r="H42" i="5"/>
  <c r="E42" i="5"/>
  <c r="H41" i="5"/>
  <c r="E41" i="5"/>
  <c r="H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H31" i="5"/>
  <c r="E31" i="5"/>
  <c r="H30" i="5"/>
  <c r="H29" i="5"/>
  <c r="E29" i="5"/>
  <c r="H28" i="5"/>
  <c r="E28" i="5"/>
  <c r="H27" i="5"/>
  <c r="E27" i="5"/>
  <c r="H26" i="5"/>
  <c r="E26" i="5"/>
  <c r="H25" i="5"/>
  <c r="E25" i="5"/>
  <c r="H24" i="5"/>
  <c r="H23" i="5"/>
  <c r="E23" i="5"/>
  <c r="H22" i="5"/>
  <c r="H21" i="5"/>
  <c r="E21" i="5"/>
  <c r="H20" i="5"/>
  <c r="E20" i="5"/>
  <c r="H19" i="5"/>
  <c r="E19" i="5"/>
  <c r="H18" i="5"/>
  <c r="E18" i="5"/>
  <c r="H17" i="5"/>
  <c r="E17" i="5"/>
  <c r="H16" i="5"/>
  <c r="H15" i="5"/>
  <c r="E15" i="5"/>
  <c r="H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B1" i="5"/>
  <c r="H66" i="4"/>
  <c r="E66" i="4"/>
  <c r="H64" i="4"/>
  <c r="E64" i="4"/>
  <c r="H60" i="4"/>
  <c r="E60" i="4"/>
  <c r="H59" i="4"/>
  <c r="E59" i="4"/>
  <c r="H58" i="4"/>
  <c r="E58" i="4"/>
  <c r="C61" i="4"/>
  <c r="E61" i="4" s="1"/>
  <c r="F53" i="4"/>
  <c r="H52" i="4"/>
  <c r="H51" i="4"/>
  <c r="E51" i="4"/>
  <c r="H50" i="4"/>
  <c r="H49" i="4"/>
  <c r="E49" i="4"/>
  <c r="H48" i="4"/>
  <c r="G53" i="4"/>
  <c r="H47" i="4"/>
  <c r="E47" i="4"/>
  <c r="C53" i="4"/>
  <c r="D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G34" i="4"/>
  <c r="G45" i="4" s="1"/>
  <c r="D34" i="4"/>
  <c r="E35" i="4"/>
  <c r="F30" i="4"/>
  <c r="H30" i="4" s="1"/>
  <c r="H29" i="4"/>
  <c r="H28" i="4"/>
  <c r="E28" i="4"/>
  <c r="H27" i="4"/>
  <c r="H26" i="4"/>
  <c r="E26" i="4"/>
  <c r="H25" i="4"/>
  <c r="G30" i="4"/>
  <c r="H24" i="4"/>
  <c r="E24" i="4"/>
  <c r="C30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G9" i="4"/>
  <c r="E10" i="4"/>
  <c r="H8" i="4"/>
  <c r="B1" i="4"/>
  <c r="H40" i="3"/>
  <c r="E40" i="3"/>
  <c r="H39" i="3"/>
  <c r="H38" i="3"/>
  <c r="E38" i="3"/>
  <c r="H37" i="3"/>
  <c r="E37" i="3"/>
  <c r="H36" i="3"/>
  <c r="E36" i="3"/>
  <c r="H35" i="3"/>
  <c r="E35" i="3"/>
  <c r="H34" i="3"/>
  <c r="E34" i="3"/>
  <c r="H33" i="3"/>
  <c r="E33" i="3"/>
  <c r="H30" i="3"/>
  <c r="E30" i="3"/>
  <c r="H29" i="3"/>
  <c r="E29" i="3"/>
  <c r="H28" i="3"/>
  <c r="H27" i="3"/>
  <c r="E27" i="3"/>
  <c r="H26" i="3"/>
  <c r="E26" i="3"/>
  <c r="H25" i="3"/>
  <c r="E25" i="3"/>
  <c r="H24" i="3"/>
  <c r="H23" i="3"/>
  <c r="E23" i="3"/>
  <c r="H22" i="3"/>
  <c r="G31" i="3"/>
  <c r="G41" i="3" s="1"/>
  <c r="C31" i="3"/>
  <c r="H19" i="3"/>
  <c r="E19" i="3"/>
  <c r="H18" i="3"/>
  <c r="E18" i="3"/>
  <c r="H17" i="3"/>
  <c r="E17" i="3"/>
  <c r="H16" i="3"/>
  <c r="H15" i="3"/>
  <c r="E15" i="3"/>
  <c r="H13" i="3"/>
  <c r="E13" i="3"/>
  <c r="G14" i="3"/>
  <c r="H12" i="3"/>
  <c r="E12" i="3"/>
  <c r="C14" i="3"/>
  <c r="H11" i="3"/>
  <c r="E11" i="3"/>
  <c r="H10" i="3"/>
  <c r="E10" i="3"/>
  <c r="H9" i="3"/>
  <c r="E9" i="3"/>
  <c r="H8" i="3"/>
  <c r="E8" i="3"/>
  <c r="H7" i="3"/>
  <c r="E7" i="3"/>
  <c r="B1" i="3"/>
  <c r="B1" i="2"/>
  <c r="F14" i="3" l="1"/>
  <c r="H14" i="3" s="1"/>
  <c r="E16" i="16"/>
  <c r="E16" i="3"/>
  <c r="D31" i="3"/>
  <c r="D41" i="3" s="1"/>
  <c r="E22" i="3"/>
  <c r="E24" i="3"/>
  <c r="F31" i="3"/>
  <c r="E39" i="3"/>
  <c r="G22" i="4"/>
  <c r="G31" i="4" s="1"/>
  <c r="D9" i="4"/>
  <c r="D22" i="4" s="1"/>
  <c r="D31" i="4" s="1"/>
  <c r="E27" i="4"/>
  <c r="D53" i="4"/>
  <c r="D54" i="4" s="1"/>
  <c r="E48" i="4"/>
  <c r="E52" i="4"/>
  <c r="G25" i="16"/>
  <c r="D14" i="3"/>
  <c r="E14" i="3" s="1"/>
  <c r="H53" i="4"/>
  <c r="E8" i="17"/>
  <c r="E7" i="17" s="1"/>
  <c r="C7" i="17"/>
  <c r="C41" i="3"/>
  <c r="E41" i="3" s="1"/>
  <c r="E31" i="3"/>
  <c r="E53" i="4"/>
  <c r="C20" i="3"/>
  <c r="G20" i="3"/>
  <c r="E28" i="3"/>
  <c r="F9" i="4"/>
  <c r="H9" i="4" s="1"/>
  <c r="D30" i="4"/>
  <c r="E30" i="4" s="1"/>
  <c r="E25" i="4"/>
  <c r="E29" i="4"/>
  <c r="F34" i="4"/>
  <c r="G54" i="4"/>
  <c r="E50" i="4"/>
  <c r="E15" i="17"/>
  <c r="E14" i="17" s="1"/>
  <c r="E21" i="17" s="1"/>
  <c r="C14" i="17"/>
  <c r="C21" i="17" s="1"/>
  <c r="E8" i="4"/>
  <c r="C9" i="4"/>
  <c r="C34" i="4"/>
  <c r="F61" i="4"/>
  <c r="H61" i="4" s="1"/>
  <c r="E22" i="13"/>
  <c r="I22" i="13"/>
  <c r="M22" i="13"/>
  <c r="Q22" i="13"/>
  <c r="S16" i="13"/>
  <c r="S17" i="13"/>
  <c r="V10" i="14"/>
  <c r="V14" i="14"/>
  <c r="V18" i="14"/>
  <c r="H8" i="15"/>
  <c r="H12" i="15"/>
  <c r="H16" i="15"/>
  <c r="H20" i="15"/>
  <c r="F16" i="16"/>
  <c r="J16" i="16"/>
  <c r="J24" i="16" s="1"/>
  <c r="F7" i="17"/>
  <c r="J7" i="17"/>
  <c r="J21" i="17" s="1"/>
  <c r="F14" i="17"/>
  <c r="J14" i="17"/>
  <c r="E14" i="5"/>
  <c r="E22" i="5"/>
  <c r="E30" i="5"/>
  <c r="E46" i="5"/>
  <c r="D21" i="8"/>
  <c r="C43" i="12"/>
  <c r="F22" i="13"/>
  <c r="J22" i="13"/>
  <c r="N22" i="13"/>
  <c r="R22" i="13"/>
  <c r="S20" i="13"/>
  <c r="S21" i="13"/>
  <c r="V9" i="14"/>
  <c r="V13" i="14"/>
  <c r="V17" i="14"/>
  <c r="H9" i="15"/>
  <c r="H13" i="15"/>
  <c r="H17" i="15"/>
  <c r="H21" i="15"/>
  <c r="D16" i="16"/>
  <c r="E16" i="5"/>
  <c r="E24" i="5"/>
  <c r="E32" i="5"/>
  <c r="E40" i="5"/>
  <c r="E48" i="5"/>
  <c r="E21" i="8"/>
  <c r="C5" i="9" s="1"/>
  <c r="C8" i="9" s="1"/>
  <c r="C13" i="9" s="1"/>
  <c r="C35" i="12"/>
  <c r="C22" i="13"/>
  <c r="G22" i="13"/>
  <c r="K22" i="13"/>
  <c r="O22" i="13"/>
  <c r="S10" i="13"/>
  <c r="E22" i="15"/>
  <c r="H22" i="15" s="1"/>
  <c r="H10" i="15"/>
  <c r="H14" i="15"/>
  <c r="H18" i="15"/>
  <c r="J25" i="16"/>
  <c r="I24" i="16"/>
  <c r="I25" i="16" s="1"/>
  <c r="N11" i="17"/>
  <c r="N18" i="17"/>
  <c r="S8" i="13"/>
  <c r="V7" i="14"/>
  <c r="V21" i="14" s="1"/>
  <c r="N8" i="17"/>
  <c r="N7" i="17" s="1"/>
  <c r="N15" i="17"/>
  <c r="N14" i="17" s="1"/>
  <c r="D56" i="4" l="1"/>
  <c r="D63" i="4" s="1"/>
  <c r="D65" i="4" s="1"/>
  <c r="D67" i="4" s="1"/>
  <c r="D20" i="3"/>
  <c r="S22" i="13"/>
  <c r="E9" i="4"/>
  <c r="G56" i="4"/>
  <c r="G63" i="4" s="1"/>
  <c r="G65" i="4" s="1"/>
  <c r="G67" i="4" s="1"/>
  <c r="K16" i="16"/>
  <c r="K24" i="16" s="1"/>
  <c r="K25" i="16" s="1"/>
  <c r="F24" i="16"/>
  <c r="F25" i="16" s="1"/>
  <c r="H16" i="16"/>
  <c r="H24" i="16" s="1"/>
  <c r="H25" i="16" s="1"/>
  <c r="N21" i="17"/>
  <c r="F21" i="17"/>
  <c r="F22" i="4"/>
  <c r="C45" i="4"/>
  <c r="E34" i="4"/>
  <c r="F45" i="4"/>
  <c r="H34" i="4"/>
  <c r="E20" i="3"/>
  <c r="C22" i="4"/>
  <c r="F41" i="3"/>
  <c r="H41" i="3" s="1"/>
  <c r="H31" i="3"/>
  <c r="F20" i="3"/>
  <c r="H20" i="3" s="1"/>
  <c r="C54" i="4" l="1"/>
  <c r="E54" i="4" s="1"/>
  <c r="E45" i="4"/>
  <c r="F31" i="4"/>
  <c r="H22" i="4"/>
  <c r="F54" i="4"/>
  <c r="H54" i="4" s="1"/>
  <c r="H45" i="4"/>
  <c r="C31" i="4"/>
  <c r="E22" i="4"/>
  <c r="C56" i="4" l="1"/>
  <c r="E31" i="4"/>
  <c r="H31" i="4"/>
  <c r="F56" i="4"/>
  <c r="F63" i="4" l="1"/>
  <c r="H56" i="4"/>
  <c r="C63" i="4"/>
  <c r="E56" i="4"/>
  <c r="C65" i="4" l="1"/>
  <c r="E63" i="4"/>
  <c r="F65" i="4"/>
  <c r="H63" i="4"/>
  <c r="F67" i="4" l="1"/>
  <c r="H67" i="4" s="1"/>
  <c r="H65" i="4"/>
  <c r="C67" i="4"/>
  <c r="E67" i="4" s="1"/>
  <c r="E65" i="4"/>
</calcChain>
</file>

<file path=xl/sharedStrings.xml><?xml version="1.0" encoding="utf-8"?>
<sst xmlns="http://schemas.openxmlformats.org/spreadsheetml/2006/main" count="698" uniqueCount="479">
  <si>
    <t xml:space="preserve"> Pillar 3 quarterly report</t>
  </si>
  <si>
    <t xml:space="preserve">Name of a bank </t>
  </si>
  <si>
    <t>Terabank</t>
  </si>
  <si>
    <t>Chairman of the Supervisory Board</t>
  </si>
  <si>
    <t>H.H. Sheikh Nahayan Mabarak Al Nahayan</t>
  </si>
  <si>
    <t>CEO of a bank</t>
  </si>
  <si>
    <t>Thea Lortkipanidze</t>
  </si>
  <si>
    <t xml:space="preserve">Bank's web page </t>
  </si>
  <si>
    <t>www.terabank.ge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</si>
  <si>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</si>
  <si>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Table N</t>
  </si>
  <si>
    <t>Table of contents</t>
  </si>
  <si>
    <t>Key ratios</t>
  </si>
  <si>
    <t>Balance Sheet</t>
  </si>
  <si>
    <t>Income statement</t>
  </si>
  <si>
    <t>Off-balance sheet</t>
  </si>
  <si>
    <t>Risk-Weighted Assets (RWA)</t>
  </si>
  <si>
    <t>Information about supervisory board, senior management and shareholders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</si>
  <si>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</si>
  <si>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</si>
  <si>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Regulatory Capital</t>
  </si>
  <si>
    <t>9.1</t>
  </si>
  <si>
    <t>Capital Adequacy Requirements</t>
  </si>
  <si>
    <t xml:space="preserve">Reconciliation of regulatory capital to balance sheet </t>
  </si>
  <si>
    <t>Credit risk weighted exposures</t>
  </si>
  <si>
    <t>Credit risk mitigation</t>
  </si>
  <si>
    <t>Standardized approach - effect of credit risk mitigation</t>
  </si>
  <si>
    <t>Liquidity Coverage Ratio</t>
  </si>
  <si>
    <t>Counterparty credit risk</t>
  </si>
  <si>
    <t>Bank:</t>
  </si>
  <si>
    <t>Date:</t>
  </si>
  <si>
    <t>Table 1</t>
  </si>
  <si>
    <t>Key metrics</t>
  </si>
  <si>
    <t>N</t>
  </si>
  <si>
    <t>T</t>
  </si>
  <si>
    <t>T-1</t>
  </si>
  <si>
    <t>T-2</t>
  </si>
  <si>
    <t>T-3</t>
  </si>
  <si>
    <t>T-4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</si>
  <si>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</si>
  <si>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</si>
  <si>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</si>
  <si>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</si>
  <si>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</si>
  <si>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</si>
  <si>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</si>
  <si>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</si>
  <si>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Common equity Tier 1 ratio ( ≥ 7.0 %) **</t>
  </si>
  <si>
    <t>Tier 1 ratio ( ≥ 8.5 %) **</t>
  </si>
  <si>
    <t>Total regulatory capital ratio ( ≥ 10.5 %) **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</si>
  <si>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</si>
  <si>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</si>
  <si>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</si>
  <si>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</si>
  <si>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</si>
  <si>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</si>
  <si>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</si>
  <si>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</si>
  <si>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</si>
  <si>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</si>
  <si>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</si>
  <si>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</si>
  <si>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</si>
  <si>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</si>
  <si>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</si>
  <si>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</si>
  <si>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</si>
  <si>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Ratio***</t>
  </si>
  <si>
    <t>Total HQLA</t>
  </si>
  <si>
    <t>Net cash outflow</t>
  </si>
  <si>
    <t>LCR ratio (%)</t>
  </si>
  <si>
    <t>** These includes Minimum capital requirements (4.5%, 6%, 8%) and Capital Conservation Buffer (2.5%) according to article 8 of the regulation on Capital Adequacy Requirements for Commercial Banks.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</si>
  <si>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</si>
  <si>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</si>
  <si>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</si>
  <si>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</si>
  <si>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</si>
  <si>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</si>
  <si>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</si>
  <si>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</si>
  <si>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</si>
  <si>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</si>
  <si>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</si>
  <si>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</si>
  <si>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</si>
  <si>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</si>
  <si>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</si>
  <si>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</si>
  <si>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</si>
  <si>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</si>
  <si>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</si>
  <si>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</si>
  <si>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</si>
  <si>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</si>
  <si>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</si>
  <si>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</si>
  <si>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</si>
  <si>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</si>
  <si>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</si>
  <si>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</si>
  <si>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</si>
  <si>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</si>
  <si>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</si>
  <si>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</si>
  <si>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</si>
  <si>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</si>
  <si>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</si>
  <si>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</si>
  <si>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</si>
  <si>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</si>
  <si>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</si>
  <si>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</si>
  <si>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</si>
  <si>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</si>
  <si>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</si>
  <si>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</si>
  <si>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</si>
  <si>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</si>
  <si>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</si>
  <si>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</si>
  <si>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</si>
  <si>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</si>
  <si>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</si>
  <si>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</si>
  <si>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</si>
  <si>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</si>
  <si>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</si>
  <si>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</si>
  <si>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</si>
  <si>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</si>
  <si>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</si>
  <si>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</si>
  <si>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</si>
  <si>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</si>
  <si>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</si>
  <si>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</si>
  <si>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</si>
  <si>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</si>
  <si>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</si>
  <si>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</si>
  <si>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</si>
  <si>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</si>
  <si>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</si>
  <si>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</si>
  <si>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</si>
  <si>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</si>
  <si>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</si>
  <si>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</si>
  <si>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</si>
  <si>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</si>
  <si>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</si>
  <si>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</si>
  <si>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</si>
  <si>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</si>
  <si>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</si>
  <si>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</si>
  <si>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</si>
  <si>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</si>
  <si>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</si>
  <si>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</si>
  <si>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</si>
  <si>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</si>
  <si>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</si>
  <si>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</si>
  <si>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</si>
  <si>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</si>
  <si>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</si>
  <si>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</si>
  <si>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</si>
  <si>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</si>
  <si>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</si>
  <si>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</si>
  <si>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</si>
  <si>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</si>
  <si>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</si>
  <si>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</si>
  <si>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</si>
  <si>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</si>
  <si>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</si>
  <si>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</si>
  <si>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</si>
  <si>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</si>
  <si>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</si>
  <si>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</si>
  <si>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</si>
  <si>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</si>
  <si>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</si>
  <si>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</si>
  <si>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</si>
  <si>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</si>
  <si>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</si>
  <si>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</si>
  <si>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</si>
  <si>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</si>
  <si>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</si>
  <si>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</si>
  <si>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</si>
  <si>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</si>
  <si>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</si>
  <si>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</si>
  <si>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</si>
  <si>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</si>
  <si>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</si>
  <si>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</si>
  <si>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</si>
  <si>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</si>
  <si>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</si>
  <si>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</si>
  <si>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</si>
  <si>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</si>
  <si>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</si>
  <si>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</si>
  <si>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</si>
  <si>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</si>
  <si>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</si>
  <si>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</si>
  <si>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</si>
  <si>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</si>
  <si>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</si>
  <si>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</si>
  <si>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</si>
  <si>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</si>
  <si>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</si>
  <si>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</si>
  <si>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</si>
  <si>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</si>
  <si>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</si>
  <si>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</si>
  <si>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</si>
  <si>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</si>
  <si>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</si>
  <si>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</si>
  <si>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</si>
  <si>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</si>
  <si>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</si>
  <si>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</si>
  <si>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</si>
  <si>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</si>
  <si>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</si>
  <si>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</si>
  <si>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</si>
  <si>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Table 6</t>
  </si>
  <si>
    <t>Information about supervisory board, directorate, beneficiary owners and shareholders</t>
  </si>
  <si>
    <t>Members of Supervisory Board</t>
  </si>
  <si>
    <t>H.E Sheikh Saif Mohammed Bin Buti Al Hamed</t>
  </si>
  <si>
    <t>Semi Edvard Adam Khalil</t>
  </si>
  <si>
    <t>Adel Safwat Guirguis Rupaeil (Advisor)</t>
  </si>
  <si>
    <t>Members of Board of Directors</t>
  </si>
  <si>
    <t>Sophia Jugeli</t>
  </si>
  <si>
    <t>Teimuraz Abuladze</t>
  </si>
  <si>
    <t>Vakhtang Khutsishvili</t>
  </si>
  <si>
    <t>Zurab Azarashvili</t>
  </si>
  <si>
    <t xml:space="preserve">List of Shareholders owning 1% and more of issued capital, indicating Shares </t>
  </si>
  <si>
    <t>H.H. Sheikh Hamdan Bin Zayed Al Nehayan</t>
  </si>
  <si>
    <t>H.H. Sheikh Mansoor Binzayed Binsultan Al-Nahyan</t>
  </si>
  <si>
    <t>H.E. Sheikh Mohamed Butti Alhamed</t>
  </si>
  <si>
    <t>LTD "INVESTMENT TRADING GROUP"</t>
  </si>
  <si>
    <t>List of bank beneficiaries indicating names of direct or indirect holders of 5% or more of shares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</si>
  <si>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</si>
  <si>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</si>
  <si>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</si>
  <si>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</si>
  <si>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</si>
  <si>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</si>
  <si>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</si>
  <si>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</si>
  <si>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</si>
  <si>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</si>
  <si>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</si>
  <si>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</si>
  <si>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</si>
  <si>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</si>
  <si>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</si>
  <si>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</si>
  <si>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</si>
  <si>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</si>
  <si>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</si>
  <si>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</si>
  <si>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</si>
  <si>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</si>
  <si>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</si>
  <si>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</si>
  <si>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</si>
  <si>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</si>
  <si>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</si>
  <si>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</si>
  <si>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</si>
  <si>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</si>
  <si>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</si>
  <si>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</si>
  <si>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</si>
  <si>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</si>
  <si>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</si>
  <si>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</si>
  <si>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</si>
  <si>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</si>
  <si>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</si>
  <si>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</si>
  <si>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</si>
  <si>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</si>
  <si>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</si>
  <si>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</si>
  <si>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</si>
  <si>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</si>
  <si>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</si>
  <si>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</si>
  <si>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</si>
  <si>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</si>
  <si>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</si>
  <si>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</si>
  <si>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</si>
  <si>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</si>
  <si>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</si>
  <si>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</si>
  <si>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</si>
  <si>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</si>
  <si>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</si>
  <si>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</si>
  <si>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</si>
  <si>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</si>
  <si>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</si>
  <si>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</si>
  <si>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</si>
  <si>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</si>
  <si>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</si>
  <si>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9.1</t>
  </si>
  <si>
    <t>Minimum Requirements</t>
  </si>
  <si>
    <t>Ratios</t>
  </si>
  <si>
    <t>Amounts (GEL)</t>
  </si>
  <si>
    <t>Pillar 1 Requirements</t>
  </si>
  <si>
    <t>1.1</t>
  </si>
  <si>
    <t>Minimum CET1 Requirement</t>
  </si>
  <si>
    <t>1.2</t>
  </si>
  <si>
    <t>Minimum Tier 1 Requirement</t>
  </si>
  <si>
    <t>1.3</t>
  </si>
  <si>
    <t>Minimum Regulatory Capital Requirement</t>
  </si>
  <si>
    <t>2</t>
  </si>
  <si>
    <t>Combined Buffer</t>
  </si>
  <si>
    <t>2.1</t>
  </si>
  <si>
    <t>Capital Conservation Buffer</t>
  </si>
  <si>
    <t>2.2</t>
  </si>
  <si>
    <t>Countercyclical Buffer</t>
  </si>
  <si>
    <t>2.3</t>
  </si>
  <si>
    <t>Systemic Risk Buffer</t>
  </si>
  <si>
    <t>3</t>
  </si>
  <si>
    <t>Pillar 2 Requirements*</t>
  </si>
  <si>
    <t>≥0%</t>
  </si>
  <si>
    <t>CET1 Pillar 2 Requirement</t>
  </si>
  <si>
    <t>Tier 1 Pillar2 Requirement</t>
  </si>
  <si>
    <t>Regulatory capital Pillar 2 Requirement</t>
  </si>
  <si>
    <t>Existing Ratios/Amounts</t>
  </si>
  <si>
    <t>CET1</t>
  </si>
  <si>
    <t>6</t>
  </si>
  <si>
    <t>Total regulatory Capital</t>
  </si>
  <si>
    <t>Table 10</t>
  </si>
  <si>
    <t xml:space="preserve"> Reconcilation of balance sheet to regulatory capital</t>
  </si>
  <si>
    <t>linkage  to capital table</t>
  </si>
  <si>
    <t>table 9 (Capital), N39</t>
  </si>
  <si>
    <t>6.2.1</t>
  </si>
  <si>
    <t>1.25% of risk weighted assets</t>
  </si>
  <si>
    <t>6.2.2</t>
  </si>
  <si>
    <t>Loan loss Reserve classified as standard category</t>
  </si>
  <si>
    <t>Of which significant investments subject to limited recognition</t>
  </si>
  <si>
    <t>Of which intangible assets</t>
  </si>
  <si>
    <t>table 9 (Capital), N10</t>
  </si>
  <si>
    <t>Provision on Off balance items classified as standard category</t>
  </si>
  <si>
    <t>Of which tier II capital qualifying instruments</t>
  </si>
  <si>
    <t>table 9 (Capital), N37</t>
  </si>
  <si>
    <t>table 9 (Capital), N2</t>
  </si>
  <si>
    <t>table 9 (Capital), N6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</si>
  <si>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</si>
  <si>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</si>
  <si>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</si>
  <si>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</si>
  <si>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</si>
  <si>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</si>
  <si>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</si>
  <si>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</si>
  <si>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</si>
  <si>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</si>
  <si>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</si>
  <si>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</si>
  <si>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</si>
  <si>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</si>
  <si>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</si>
  <si>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</si>
  <si>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</si>
  <si>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</si>
  <si>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</si>
  <si>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</si>
  <si>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</si>
  <si>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</si>
  <si>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</si>
  <si>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</si>
  <si>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</si>
  <si>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</si>
  <si>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</si>
  <si>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</si>
  <si>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</si>
  <si>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</si>
  <si>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</si>
  <si>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</si>
  <si>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</si>
  <si>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</si>
  <si>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</si>
  <si>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</si>
  <si>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</si>
  <si>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</si>
  <si>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</si>
  <si>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</si>
  <si>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</si>
  <si>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</si>
  <si>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</si>
  <si>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</si>
  <si>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</si>
  <si>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</si>
  <si>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</si>
  <si>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</si>
  <si>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</si>
  <si>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</si>
  <si>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</si>
  <si>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</si>
  <si>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</si>
  <si>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</si>
  <si>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</si>
  <si>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</si>
  <si>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</si>
  <si>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</si>
  <si>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</si>
  <si>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</si>
  <si>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</si>
  <si>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</si>
  <si>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</si>
  <si>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</si>
  <si>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</si>
  <si>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</si>
  <si>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</si>
  <si>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</si>
  <si>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</si>
  <si>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</si>
  <si>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Total unweighted value (daily average**)</t>
  </si>
  <si>
    <t>Total weighted values according to NBG's methodology* (daily average**)</t>
  </si>
  <si>
    <t>Total weighted values according to Basel methodology (daily average**)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</si>
  <si>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</si>
  <si>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</si>
  <si>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</si>
  <si>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</si>
  <si>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</si>
  <si>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</si>
  <si>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</si>
  <si>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</si>
  <si>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</si>
  <si>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</si>
  <si>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</si>
  <si>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</si>
  <si>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</si>
  <si>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</si>
  <si>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</si>
  <si>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</si>
  <si>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</si>
  <si>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</si>
  <si>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** Instead of daily average, values are given for the last day of reporting period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</si>
  <si>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</si>
  <si>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</si>
  <si>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</si>
  <si>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</si>
  <si>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</si>
  <si>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</si>
  <si>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</si>
  <si>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</si>
  <si>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</si>
  <si>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</si>
  <si>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</si>
  <si>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</si>
  <si>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</si>
  <si>
    <t>≥4,5%</t>
  </si>
  <si>
    <t>≥6%</t>
  </si>
  <si>
    <t>≥8%</t>
  </si>
  <si>
    <t>≥2,5%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</si>
</sst>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mmm\-yy;@"/>
    <numFmt numFmtId="165" formatCode="#,##0_ ;[Red]\-#,##0\ "/>
    <numFmt numFmtId="166" formatCode="_(* #,##0_);_(* \(#,##0\);_(* &quot;-&quot;??_);_(@_)"/>
    <numFmt numFmtId="167" formatCode="_(#,##0_);_(\(#,##0\);_(\ \-\ _);_(@_)"/>
    <numFmt numFmtId="168" formatCode="#,##0.000000;[Red]#,##0.000000"/>
    <numFmt numFmtId="169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b/>
      <i/>
      <sz val="10"/>
      <color theme="1"/>
      <name val="Sylfaen"/>
      <family val="1"/>
    </font>
    <font>
      <sz val="10"/>
      <color theme="1"/>
      <name val="Calibri"/>
      <family val="1"/>
      <scheme val="minor"/>
    </font>
    <font>
      <b/>
      <sz val="10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S Sans Serif"/>
      <family val="2"/>
    </font>
    <font>
      <b/>
      <i/>
      <sz val="10"/>
      <name val="Calibri"/>
      <family val="2"/>
      <scheme val="minor"/>
    </font>
    <font>
      <sz val="10"/>
      <color rgb="FF333333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SPKolheti"/>
      <family val="1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F5F5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15" fillId="3" borderId="0"/>
    <xf numFmtId="9" fontId="3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73">
    <xf numFmtId="0" fontId="0" fillId="0" borderId="0" xfId="0"/>
    <xf numFmtId="0" fontId="2" fillId="0" borderId="1" xfId="0" applyFont="1" applyBorder="1"/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0" applyFont="1" applyBorder="1"/>
    <xf numFmtId="0" fontId="6" fillId="2" borderId="1" xfId="3" applyFont="1" applyFill="1" applyBorder="1" applyAlignment="1" applyProtection="1">
      <alignment horizontal="right" indent="1"/>
    </xf>
    <xf numFmtId="0" fontId="7" fillId="2" borderId="1" xfId="3" applyFont="1" applyFill="1" applyBorder="1" applyAlignment="1" applyProtection="1">
      <alignment horizontal="left" wrapText="1" indent="1"/>
    </xf>
    <xf numFmtId="0" fontId="8" fillId="0" borderId="1" xfId="0" applyFont="1" applyBorder="1"/>
    <xf numFmtId="0" fontId="1" fillId="0" borderId="0" xfId="0" applyFont="1"/>
    <xf numFmtId="0" fontId="7" fillId="0" borderId="1" xfId="3" applyFont="1" applyFill="1" applyBorder="1" applyAlignment="1" applyProtection="1">
      <alignment horizontal="left" wrapText="1" indent="1"/>
    </xf>
    <xf numFmtId="0" fontId="6" fillId="2" borderId="2" xfId="3" applyFont="1" applyFill="1" applyBorder="1" applyAlignment="1" applyProtection="1">
      <alignment horizontal="right" indent="1"/>
    </xf>
    <xf numFmtId="0" fontId="7" fillId="0" borderId="2" xfId="3" applyFont="1" applyFill="1" applyBorder="1" applyAlignment="1" applyProtection="1">
      <alignment horizontal="left" wrapText="1" indent="1"/>
    </xf>
    <xf numFmtId="0" fontId="9" fillId="0" borderId="1" xfId="4" applyBorder="1" applyAlignment="1" applyProtection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6" fillId="2" borderId="1" xfId="3" applyFont="1" applyFill="1" applyBorder="1" applyAlignment="1" applyProtection="1"/>
    <xf numFmtId="0" fontId="9" fillId="0" borderId="1" xfId="4" applyFill="1" applyBorder="1" applyAlignment="1" applyProtection="1"/>
    <xf numFmtId="0" fontId="0" fillId="0" borderId="0" xfId="0" applyAlignment="1"/>
    <xf numFmtId="0" fontId="9" fillId="0" borderId="1" xfId="4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0" fontId="9" fillId="0" borderId="1" xfId="4" applyFill="1" applyBorder="1" applyAlignment="1" applyProtection="1">
      <alignment horizontal="left" vertical="center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7" fillId="0" borderId="0" xfId="5" applyFont="1" applyFill="1" applyBorder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Border="1"/>
    <xf numFmtId="0" fontId="2" fillId="0" borderId="0" xfId="0" applyFont="1" applyBorder="1"/>
    <xf numFmtId="0" fontId="0" fillId="0" borderId="0" xfId="0" applyBorder="1"/>
    <xf numFmtId="0" fontId="7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5" fillId="3" borderId="0" xfId="6" applyBorder="1"/>
    <xf numFmtId="164" fontId="15" fillId="3" borderId="10" xfId="6" applyBorder="1"/>
    <xf numFmtId="0" fontId="16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 wrapText="1"/>
    </xf>
    <xf numFmtId="165" fontId="2" fillId="0" borderId="11" xfId="0" applyNumberFormat="1" applyFont="1" applyFill="1" applyBorder="1" applyAlignment="1" applyProtection="1">
      <alignment vertical="center" wrapText="1"/>
    </xf>
    <xf numFmtId="164" fontId="15" fillId="3" borderId="0" xfId="6" applyBorder="1" applyProtection="1"/>
    <xf numFmtId="164" fontId="15" fillId="3" borderId="10" xfId="6" applyBorder="1" applyProtection="1"/>
    <xf numFmtId="165" fontId="6" fillId="0" borderId="1" xfId="0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 applyProtection="1">
      <alignment vertical="center" wrapText="1"/>
    </xf>
    <xf numFmtId="166" fontId="2" fillId="0" borderId="11" xfId="1" applyNumberFormat="1" applyFont="1" applyFill="1" applyBorder="1" applyAlignment="1" applyProtection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0" fontId="2" fillId="0" borderId="1" xfId="2" applyNumberFormat="1" applyFont="1" applyFill="1" applyBorder="1" applyAlignment="1" applyProtection="1">
      <alignment horizontal="right" vertical="center" wrapText="1"/>
    </xf>
    <xf numFmtId="10" fontId="2" fillId="0" borderId="1" xfId="2" applyNumberFormat="1" applyFont="1" applyBorder="1" applyAlignment="1" applyProtection="1">
      <alignment vertical="center" wrapText="1"/>
    </xf>
    <xf numFmtId="10" fontId="2" fillId="0" borderId="11" xfId="2" applyNumberFormat="1" applyFont="1" applyBorder="1" applyAlignment="1" applyProtection="1">
      <alignment vertical="center" wrapText="1"/>
    </xf>
    <xf numFmtId="10" fontId="15" fillId="3" borderId="0" xfId="2" applyNumberFormat="1" applyFont="1" applyFill="1" applyBorder="1" applyProtection="1"/>
    <xf numFmtId="10" fontId="15" fillId="3" borderId="10" xfId="2" applyNumberFormat="1" applyFont="1" applyFill="1" applyBorder="1" applyProtection="1"/>
    <xf numFmtId="0" fontId="7" fillId="4" borderId="9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10" fontId="7" fillId="4" borderId="1" xfId="2" applyNumberFormat="1" applyFont="1" applyFill="1" applyBorder="1" applyAlignment="1" applyProtection="1">
      <alignment vertical="center"/>
    </xf>
    <xf numFmtId="10" fontId="17" fillId="4" borderId="1" xfId="2" applyNumberFormat="1" applyFont="1" applyFill="1" applyBorder="1" applyAlignment="1" applyProtection="1">
      <alignment vertical="center"/>
    </xf>
    <xf numFmtId="10" fontId="17" fillId="4" borderId="11" xfId="2" applyNumberFormat="1" applyFont="1" applyFill="1" applyBorder="1" applyAlignment="1" applyProtection="1">
      <alignment vertical="center"/>
    </xf>
    <xf numFmtId="10" fontId="7" fillId="4" borderId="11" xfId="2" applyNumberFormat="1" applyFont="1" applyFill="1" applyBorder="1" applyAlignment="1" applyProtection="1">
      <alignment vertical="center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 applyProtection="1">
      <alignment vertical="center"/>
    </xf>
    <xf numFmtId="165" fontId="7" fillId="4" borderId="11" xfId="0" applyNumberFormat="1" applyFont="1" applyFill="1" applyBorder="1" applyAlignment="1" applyProtection="1">
      <alignment vertical="center"/>
      <protection locked="0"/>
    </xf>
    <xf numFmtId="165" fontId="17" fillId="4" borderId="1" xfId="0" applyNumberFormat="1" applyFont="1" applyFill="1" applyBorder="1" applyAlignment="1" applyProtection="1">
      <alignment vertical="center"/>
      <protection locked="0"/>
    </xf>
    <xf numFmtId="165" fontId="17" fillId="4" borderId="11" xfId="0" applyNumberFormat="1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>
      <alignment horizontal="right" vertical="center"/>
    </xf>
    <xf numFmtId="165" fontId="7" fillId="4" borderId="13" xfId="0" applyNumberFormat="1" applyFont="1" applyFill="1" applyBorder="1" applyAlignment="1" applyProtection="1">
      <alignment vertical="center"/>
      <protection locked="0"/>
    </xf>
    <xf numFmtId="10" fontId="7" fillId="4" borderId="13" xfId="2" applyNumberFormat="1" applyFont="1" applyFill="1" applyBorder="1" applyAlignment="1" applyProtection="1">
      <alignment vertical="center"/>
    </xf>
    <xf numFmtId="10" fontId="7" fillId="4" borderId="13" xfId="2" applyNumberFormat="1" applyFont="1" applyFill="1" applyBorder="1" applyAlignment="1" applyProtection="1">
      <alignment vertical="center"/>
      <protection locked="0"/>
    </xf>
    <xf numFmtId="10" fontId="7" fillId="4" borderId="14" xfId="2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5" applyFont="1" applyFill="1" applyBorder="1" applyProtection="1"/>
    <xf numFmtId="0" fontId="18" fillId="0" borderId="0" xfId="0" applyFont="1"/>
    <xf numFmtId="0" fontId="19" fillId="0" borderId="0" xfId="0" applyFont="1"/>
    <xf numFmtId="0" fontId="3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 vertical="center"/>
    </xf>
    <xf numFmtId="10" fontId="3" fillId="0" borderId="0" xfId="7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0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left" indent="1"/>
    </xf>
    <xf numFmtId="0" fontId="20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/>
    </xf>
    <xf numFmtId="165" fontId="3" fillId="0" borderId="1" xfId="1" applyNumberFormat="1" applyFont="1" applyFill="1" applyBorder="1" applyAlignment="1" applyProtection="1">
      <alignment horizontal="right"/>
    </xf>
    <xf numFmtId="165" fontId="3" fillId="5" borderId="1" xfId="1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3" fillId="5" borderId="11" xfId="0" applyNumberFormat="1" applyFont="1" applyFill="1" applyBorder="1" applyAlignment="1" applyProtection="1">
      <alignment horizontal="right"/>
    </xf>
    <xf numFmtId="165" fontId="19" fillId="0" borderId="0" xfId="0" applyNumberFormat="1" applyFont="1"/>
    <xf numFmtId="0" fontId="3" fillId="0" borderId="19" xfId="0" applyFont="1" applyFill="1" applyBorder="1" applyAlignment="1" applyProtection="1">
      <alignment horizontal="left" indent="2"/>
    </xf>
    <xf numFmtId="0" fontId="20" fillId="0" borderId="19" xfId="0" applyFont="1" applyFill="1" applyBorder="1" applyAlignment="1" applyProtection="1"/>
    <xf numFmtId="165" fontId="3" fillId="0" borderId="1" xfId="1" applyNumberFormat="1" applyFont="1" applyFill="1" applyBorder="1" applyAlignment="1" applyProtection="1">
      <alignment horizontal="right"/>
      <protection locked="0"/>
    </xf>
    <xf numFmtId="165" fontId="3" fillId="0" borderId="20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 indent="1"/>
    </xf>
    <xf numFmtId="0" fontId="20" fillId="0" borderId="1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0" fontId="20" fillId="0" borderId="21" xfId="0" applyFont="1" applyFill="1" applyBorder="1" applyAlignment="1" applyProtection="1"/>
    <xf numFmtId="165" fontId="3" fillId="5" borderId="13" xfId="1" applyNumberFormat="1" applyFont="1" applyFill="1" applyBorder="1" applyAlignment="1" applyProtection="1">
      <alignment horizontal="right"/>
    </xf>
    <xf numFmtId="165" fontId="3" fillId="5" borderId="14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vertical="center"/>
    </xf>
    <xf numFmtId="14" fontId="2" fillId="0" borderId="0" xfId="0" applyNumberFormat="1" applyFont="1"/>
    <xf numFmtId="0" fontId="7" fillId="0" borderId="0" xfId="0" applyFont="1" applyFill="1" applyBorder="1"/>
    <xf numFmtId="0" fontId="12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23" fillId="0" borderId="0" xfId="0" applyFont="1" applyFill="1"/>
    <xf numFmtId="0" fontId="24" fillId="0" borderId="6" xfId="0" applyFont="1" applyFill="1" applyBorder="1" applyAlignment="1">
      <alignment horizontal="left" vertical="center" indent="1"/>
    </xf>
    <xf numFmtId="0" fontId="24" fillId="0" borderId="7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4" fillId="0" borderId="9" xfId="0" applyFont="1" applyFill="1" applyBorder="1" applyAlignment="1">
      <alignment horizontal="left" vertical="center" inden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indent="1"/>
    </xf>
    <xf numFmtId="0" fontId="25" fillId="0" borderId="1" xfId="0" applyFont="1" applyFill="1" applyBorder="1" applyAlignment="1">
      <alignment horizontal="center"/>
    </xf>
    <xf numFmtId="38" fontId="24" fillId="0" borderId="1" xfId="0" applyNumberFormat="1" applyFont="1" applyFill="1" applyBorder="1" applyAlignment="1" applyProtection="1">
      <alignment horizontal="right"/>
      <protection locked="0"/>
    </xf>
    <xf numFmtId="38" fontId="24" fillId="0" borderId="11" xfId="0" applyNumberFormat="1" applyFont="1" applyFill="1" applyBorder="1" applyAlignment="1" applyProtection="1">
      <alignment horizontal="right"/>
      <protection locked="0"/>
    </xf>
    <xf numFmtId="0" fontId="24" fillId="0" borderId="1" xfId="0" applyFont="1" applyFill="1" applyBorder="1" applyAlignment="1">
      <alignment horizontal="left" wrapText="1" indent="1"/>
    </xf>
    <xf numFmtId="166" fontId="24" fillId="0" borderId="1" xfId="1" applyNumberFormat="1" applyFont="1" applyFill="1" applyBorder="1" applyAlignment="1" applyProtection="1">
      <alignment horizontal="right"/>
      <protection locked="0"/>
    </xf>
    <xf numFmtId="166" fontId="26" fillId="0" borderId="1" xfId="1" applyNumberFormat="1" applyFont="1" applyFill="1" applyBorder="1" applyAlignment="1" applyProtection="1">
      <alignment horizontal="right"/>
      <protection locked="0"/>
    </xf>
    <xf numFmtId="166" fontId="7" fillId="5" borderId="1" xfId="1" applyNumberFormat="1" applyFont="1" applyFill="1" applyBorder="1" applyAlignment="1" applyProtection="1">
      <alignment horizontal="right"/>
    </xf>
    <xf numFmtId="166" fontId="7" fillId="5" borderId="11" xfId="1" applyNumberFormat="1" applyFont="1" applyFill="1" applyBorder="1" applyAlignment="1" applyProtection="1">
      <alignment horizontal="right"/>
    </xf>
    <xf numFmtId="166" fontId="24" fillId="5" borderId="1" xfId="1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left" wrapText="1" indent="2"/>
    </xf>
    <xf numFmtId="0" fontId="27" fillId="0" borderId="0" xfId="0" applyFont="1"/>
    <xf numFmtId="0" fontId="25" fillId="0" borderId="1" xfId="0" applyFont="1" applyFill="1" applyBorder="1" applyAlignment="1"/>
    <xf numFmtId="43" fontId="27" fillId="0" borderId="0" xfId="0" applyNumberFormat="1" applyFont="1"/>
    <xf numFmtId="166" fontId="7" fillId="0" borderId="1" xfId="1" applyNumberFormat="1" applyFont="1" applyFill="1" applyBorder="1" applyAlignment="1" applyProtection="1">
      <alignment horizontal="right"/>
    </xf>
    <xf numFmtId="166" fontId="7" fillId="0" borderId="11" xfId="1" applyNumberFormat="1" applyFont="1" applyFill="1" applyBorder="1" applyAlignment="1" applyProtection="1">
      <alignment horizontal="right"/>
    </xf>
    <xf numFmtId="166" fontId="27" fillId="0" borderId="0" xfId="0" applyNumberFormat="1" applyFont="1"/>
    <xf numFmtId="0" fontId="25" fillId="0" borderId="1" xfId="0" applyFont="1" applyFill="1" applyBorder="1" applyAlignment="1">
      <alignment horizontal="left"/>
    </xf>
    <xf numFmtId="166" fontId="25" fillId="0" borderId="1" xfId="1" applyNumberFormat="1" applyFont="1" applyFill="1" applyBorder="1" applyAlignment="1">
      <alignment horizontal="center"/>
    </xf>
    <xf numFmtId="166" fontId="25" fillId="0" borderId="11" xfId="1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indent="1"/>
    </xf>
    <xf numFmtId="166" fontId="24" fillId="5" borderId="1" xfId="1" applyNumberFormat="1" applyFont="1" applyFill="1" applyBorder="1" applyAlignment="1" applyProtection="1">
      <alignment horizontal="right"/>
    </xf>
    <xf numFmtId="166" fontId="24" fillId="0" borderId="1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27" fillId="0" borderId="0" xfId="0" applyFont="1" applyAlignment="1">
      <alignment horizontal="left" indent="1"/>
    </xf>
    <xf numFmtId="0" fontId="25" fillId="0" borderId="1" xfId="0" applyFont="1" applyFill="1" applyBorder="1" applyAlignment="1">
      <alignment horizontal="left" inden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/>
    <xf numFmtId="166" fontId="24" fillId="5" borderId="13" xfId="1" applyNumberFormat="1" applyFont="1" applyFill="1" applyBorder="1" applyAlignment="1">
      <alignment horizontal="right"/>
    </xf>
    <xf numFmtId="166" fontId="7" fillId="5" borderId="13" xfId="1" applyNumberFormat="1" applyFont="1" applyFill="1" applyBorder="1" applyAlignment="1" applyProtection="1">
      <alignment horizontal="right"/>
    </xf>
    <xf numFmtId="166" fontId="7" fillId="5" borderId="14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left"/>
      <protection locked="0"/>
    </xf>
    <xf numFmtId="165" fontId="3" fillId="5" borderId="1" xfId="0" applyNumberFormat="1" applyFont="1" applyFill="1" applyBorder="1" applyAlignment="1" applyProtection="1">
      <alignment horizontal="right"/>
    </xf>
    <xf numFmtId="0" fontId="19" fillId="0" borderId="0" xfId="0" applyFont="1" applyFill="1"/>
    <xf numFmtId="0" fontId="3" fillId="0" borderId="1" xfId="0" applyFont="1" applyFill="1" applyBorder="1" applyAlignment="1" applyProtection="1">
      <alignment horizontal="left" indent="4"/>
      <protection locked="0"/>
    </xf>
    <xf numFmtId="0" fontId="20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 indent="4"/>
    </xf>
    <xf numFmtId="0" fontId="13" fillId="0" borderId="2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indent="11"/>
      <protection locked="0"/>
    </xf>
    <xf numFmtId="0" fontId="21" fillId="0" borderId="1" xfId="0" applyFont="1" applyFill="1" applyBorder="1" applyAlignment="1" applyProtection="1">
      <alignment horizontal="left" vertical="center" indent="17"/>
      <protection locked="0"/>
    </xf>
    <xf numFmtId="0" fontId="6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horizontal="right"/>
    </xf>
    <xf numFmtId="165" fontId="3" fillId="5" borderId="13" xfId="0" applyNumberFormat="1" applyFont="1" applyFill="1" applyBorder="1" applyAlignment="1" applyProtection="1">
      <alignment horizontal="right"/>
    </xf>
    <xf numFmtId="0" fontId="27" fillId="0" borderId="0" xfId="0" applyFont="1" applyBorder="1"/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3" fontId="30" fillId="5" borderId="1" xfId="0" applyNumberFormat="1" applyFont="1" applyFill="1" applyBorder="1" applyAlignment="1">
      <alignment vertical="center" wrapText="1"/>
    </xf>
    <xf numFmtId="3" fontId="30" fillId="5" borderId="11" xfId="0" applyNumberFormat="1" applyFont="1" applyFill="1" applyBorder="1" applyAlignment="1">
      <alignment vertical="center" wrapText="1"/>
    </xf>
    <xf numFmtId="14" fontId="6" fillId="2" borderId="1" xfId="8" quotePrefix="1" applyNumberFormat="1" applyFont="1" applyFill="1" applyBorder="1" applyAlignment="1" applyProtection="1">
      <alignment horizontal="left" vertical="center" wrapText="1" indent="2"/>
      <protection locked="0"/>
    </xf>
    <xf numFmtId="3" fontId="30" fillId="0" borderId="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 wrapText="1"/>
    </xf>
    <xf numFmtId="14" fontId="6" fillId="2" borderId="1" xfId="8" quotePrefix="1" applyNumberFormat="1" applyFont="1" applyFill="1" applyBorder="1" applyAlignment="1" applyProtection="1">
      <alignment horizontal="left" vertical="center" wrapText="1" indent="3"/>
      <protection locked="0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 indent="2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3" fontId="30" fillId="5" borderId="13" xfId="0" applyNumberFormat="1" applyFont="1" applyFill="1" applyBorder="1" applyAlignment="1">
      <alignment vertical="center" wrapText="1"/>
    </xf>
    <xf numFmtId="3" fontId="30" fillId="5" borderId="14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/>
    <xf numFmtId="0" fontId="7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/>
    <xf numFmtId="0" fontId="1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32" fillId="0" borderId="19" xfId="0" applyFont="1" applyBorder="1" applyAlignment="1">
      <alignment wrapText="1"/>
    </xf>
    <xf numFmtId="0" fontId="2" fillId="0" borderId="27" xfId="0" applyFont="1" applyBorder="1" applyAlignment="1"/>
    <xf numFmtId="0" fontId="32" fillId="0" borderId="19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27" xfId="0" applyFont="1" applyBorder="1" applyAlignment="1"/>
    <xf numFmtId="0" fontId="7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9" fontId="2" fillId="0" borderId="27" xfId="0" applyNumberFormat="1" applyFont="1" applyBorder="1" applyAlignment="1"/>
    <xf numFmtId="0" fontId="7" fillId="0" borderId="28" xfId="0" applyFont="1" applyBorder="1" applyAlignment="1">
      <alignment vertical="center"/>
    </xf>
    <xf numFmtId="0" fontId="32" fillId="0" borderId="3" xfId="0" applyFont="1" applyBorder="1" applyAlignment="1">
      <alignment wrapText="1"/>
    </xf>
    <xf numFmtId="9" fontId="2" fillId="0" borderId="29" xfId="0" applyNumberFormat="1" applyFont="1" applyBorder="1" applyAlignment="1"/>
    <xf numFmtId="0" fontId="7" fillId="0" borderId="12" xfId="0" applyFont="1" applyBorder="1"/>
    <xf numFmtId="0" fontId="32" fillId="0" borderId="30" xfId="0" applyFont="1" applyBorder="1" applyAlignment="1">
      <alignment wrapText="1"/>
    </xf>
    <xf numFmtId="0" fontId="2" fillId="0" borderId="31" xfId="0" applyFont="1" applyBorder="1" applyAlignment="1"/>
    <xf numFmtId="0" fontId="7" fillId="0" borderId="0" xfId="5" applyFont="1" applyFill="1" applyBorder="1" applyAlignment="1" applyProtection="1"/>
    <xf numFmtId="0" fontId="7" fillId="0" borderId="5" xfId="5" applyFont="1" applyFill="1" applyBorder="1" applyAlignment="1" applyProtection="1"/>
    <xf numFmtId="0" fontId="13" fillId="0" borderId="5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/>
    </xf>
    <xf numFmtId="0" fontId="6" fillId="0" borderId="6" xfId="5" applyFont="1" applyFill="1" applyBorder="1" applyAlignment="1" applyProtection="1">
      <alignment vertical="center"/>
    </xf>
    <xf numFmtId="0" fontId="6" fillId="0" borderId="7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vertical="center"/>
    </xf>
    <xf numFmtId="0" fontId="0" fillId="0" borderId="9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0" xfId="0" applyFont="1" applyFill="1"/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3" fontId="0" fillId="0" borderId="0" xfId="0" applyNumberFormat="1"/>
    <xf numFmtId="166" fontId="0" fillId="0" borderId="0" xfId="1" applyNumberFormat="1" applyFont="1"/>
    <xf numFmtId="0" fontId="33" fillId="0" borderId="20" xfId="0" applyFont="1" applyBorder="1" applyAlignment="1">
      <alignment vertical="center" wrapText="1"/>
    </xf>
    <xf numFmtId="166" fontId="34" fillId="0" borderId="1" xfId="1" applyNumberFormat="1" applyFont="1" applyBorder="1" applyAlignment="1">
      <alignment horizontal="center" vertical="center"/>
    </xf>
    <xf numFmtId="167" fontId="0" fillId="0" borderId="0" xfId="0" applyNumberFormat="1"/>
    <xf numFmtId="165" fontId="0" fillId="0" borderId="0" xfId="0" applyNumberFormat="1"/>
    <xf numFmtId="0" fontId="0" fillId="0" borderId="12" xfId="0" applyBorder="1"/>
    <xf numFmtId="0" fontId="14" fillId="5" borderId="26" xfId="0" applyFont="1" applyFill="1" applyBorder="1" applyAlignment="1">
      <alignment vertical="center" wrapText="1"/>
    </xf>
    <xf numFmtId="165" fontId="14" fillId="5" borderId="13" xfId="0" applyNumberFormat="1" applyFont="1" applyFill="1" applyBorder="1" applyAlignment="1">
      <alignment horizontal="center" vertical="center"/>
    </xf>
    <xf numFmtId="165" fontId="14" fillId="5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166" fontId="2" fillId="0" borderId="0" xfId="0" applyNumberFormat="1" applyFont="1"/>
    <xf numFmtId="0" fontId="13" fillId="0" borderId="0" xfId="5" applyFont="1" applyFill="1" applyBorder="1" applyAlignment="1" applyProtection="1">
      <alignment horizontal="center" vertical="center" wrapText="1"/>
    </xf>
    <xf numFmtId="0" fontId="23" fillId="0" borderId="0" xfId="5" applyFont="1" applyFill="1" applyBorder="1" applyAlignment="1" applyProtection="1">
      <alignment horizontal="right"/>
    </xf>
    <xf numFmtId="0" fontId="0" fillId="0" borderId="6" xfId="0" applyBorder="1" applyAlignment="1">
      <alignment horizontal="center" vertical="center"/>
    </xf>
    <xf numFmtId="0" fontId="14" fillId="5" borderId="16" xfId="0" applyFont="1" applyFill="1" applyBorder="1" applyAlignment="1">
      <alignment wrapText="1"/>
    </xf>
    <xf numFmtId="165" fontId="0" fillId="5" borderId="8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Fill="1" applyBorder="1" applyAlignment="1"/>
    <xf numFmtId="165" fontId="0" fillId="0" borderId="11" xfId="0" applyNumberFormat="1" applyBorder="1" applyAlignment="1"/>
    <xf numFmtId="165" fontId="0" fillId="0" borderId="0" xfId="0" applyNumberFormat="1" applyAlignment="1"/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165" fontId="0" fillId="0" borderId="1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5" borderId="33" xfId="0" applyFont="1" applyFill="1" applyBorder="1" applyAlignment="1">
      <alignment wrapText="1"/>
    </xf>
    <xf numFmtId="165" fontId="0" fillId="5" borderId="11" xfId="0" applyNumberForma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165" fontId="0" fillId="0" borderId="11" xfId="0" applyNumberFormat="1" applyFill="1" applyBorder="1" applyAlignment="1"/>
    <xf numFmtId="0" fontId="2" fillId="0" borderId="3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14" fillId="5" borderId="34" xfId="0" applyFont="1" applyFill="1" applyBorder="1" applyAlignment="1">
      <alignment wrapText="1"/>
    </xf>
    <xf numFmtId="165" fontId="0" fillId="5" borderId="14" xfId="0" applyNumberFormat="1" applyFill="1" applyBorder="1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/>
    </xf>
    <xf numFmtId="0" fontId="3" fillId="0" borderId="0" xfId="5" applyFont="1" applyFill="1" applyBorder="1" applyAlignment="1" applyProtection="1"/>
    <xf numFmtId="0" fontId="18" fillId="0" borderId="0" xfId="0" applyFont="1" applyFill="1"/>
    <xf numFmtId="0" fontId="28" fillId="0" borderId="0" xfId="0" applyFont="1" applyAlignment="1">
      <alignment horizontal="center"/>
    </xf>
    <xf numFmtId="0" fontId="3" fillId="0" borderId="6" xfId="9" applyFont="1" applyFill="1" applyBorder="1" applyAlignment="1" applyProtection="1">
      <alignment horizontal="center" vertical="center"/>
      <protection locked="0"/>
    </xf>
    <xf numFmtId="0" fontId="20" fillId="2" borderId="23" xfId="9" applyFont="1" applyFill="1" applyBorder="1" applyAlignment="1" applyProtection="1">
      <alignment horizontal="center" vertical="center" wrapText="1"/>
      <protection locked="0"/>
    </xf>
    <xf numFmtId="166" fontId="3" fillId="2" borderId="8" xfId="10" applyNumberFormat="1" applyFont="1" applyFill="1" applyBorder="1" applyAlignment="1" applyProtection="1">
      <alignment horizontal="center" vertical="center"/>
      <protection locked="0"/>
    </xf>
    <xf numFmtId="0" fontId="3" fillId="0" borderId="9" xfId="9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>
      <alignment horizontal="left" vertical="top" wrapText="1"/>
    </xf>
    <xf numFmtId="165" fontId="3" fillId="5" borderId="11" xfId="10" applyNumberFormat="1" applyFont="1" applyFill="1" applyBorder="1" applyAlignment="1" applyProtection="1">
      <alignment vertical="top"/>
    </xf>
    <xf numFmtId="0" fontId="3" fillId="2" borderId="25" xfId="11" applyFont="1" applyFill="1" applyBorder="1" applyAlignment="1" applyProtection="1">
      <alignment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/>
      <protection locked="0"/>
    </xf>
    <xf numFmtId="0" fontId="3" fillId="2" borderId="1" xfId="11" applyFont="1" applyFill="1" applyBorder="1" applyAlignment="1" applyProtection="1">
      <alignment vertical="center" wrapText="1"/>
      <protection locked="0"/>
    </xf>
    <xf numFmtId="0" fontId="3" fillId="2" borderId="2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</xf>
    <xf numFmtId="0" fontId="18" fillId="0" borderId="0" xfId="0" applyFont="1" applyAlignment="1">
      <alignment wrapText="1"/>
    </xf>
    <xf numFmtId="0" fontId="3" fillId="2" borderId="25" xfId="11" applyFont="1" applyFill="1" applyBorder="1" applyAlignment="1" applyProtection="1">
      <alignment horizontal="left"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/>
      <protection locked="0"/>
    </xf>
    <xf numFmtId="0" fontId="3" fillId="2" borderId="1" xfId="9" applyFont="1" applyFill="1" applyBorder="1" applyAlignment="1" applyProtection="1">
      <alignment horizontal="left" vertical="center" wrapText="1"/>
      <protection locked="0"/>
    </xf>
    <xf numFmtId="0" fontId="3" fillId="0" borderId="1" xfId="11" applyFont="1" applyBorder="1" applyAlignment="1" applyProtection="1">
      <alignment horizontal="left" vertical="center" wrapText="1"/>
      <protection locked="0"/>
    </xf>
    <xf numFmtId="0" fontId="3" fillId="0" borderId="0" xfId="11" applyFont="1" applyBorder="1" applyAlignment="1" applyProtection="1">
      <alignment wrapText="1"/>
      <protection locked="0"/>
    </xf>
    <xf numFmtId="0" fontId="3" fillId="0" borderId="1" xfId="11" applyFont="1" applyFill="1" applyBorder="1" applyAlignment="1" applyProtection="1">
      <alignment horizontal="left" vertical="center" wrapText="1"/>
      <protection locked="0"/>
    </xf>
    <xf numFmtId="1" fontId="20" fillId="5" borderId="1" xfId="10" applyNumberFormat="1" applyFont="1" applyFill="1" applyBorder="1" applyAlignment="1" applyProtection="1">
      <alignment horizontal="left" vertical="top" wrapText="1"/>
    </xf>
    <xf numFmtId="0" fontId="3" fillId="0" borderId="9" xfId="9" applyFont="1" applyFill="1" applyBorder="1" applyAlignment="1" applyProtection="1">
      <alignment horizontal="center" vertical="center" wrapText="1"/>
      <protection locked="0"/>
    </xf>
    <xf numFmtId="0" fontId="20" fillId="2" borderId="1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 indent="2"/>
      <protection locked="0"/>
    </xf>
    <xf numFmtId="0" fontId="20" fillId="5" borderId="1" xfId="11" applyFont="1" applyFill="1" applyBorder="1" applyAlignment="1" applyProtection="1">
      <alignment vertical="center" wrapText="1"/>
      <protection locked="0"/>
    </xf>
    <xf numFmtId="0" fontId="3" fillId="0" borderId="12" xfId="9" applyFont="1" applyFill="1" applyBorder="1" applyAlignment="1" applyProtection="1">
      <alignment horizontal="center" vertical="center" wrapText="1"/>
      <protection locked="0"/>
    </xf>
    <xf numFmtId="0" fontId="20" fillId="5" borderId="13" xfId="11" applyFont="1" applyFill="1" applyBorder="1" applyAlignment="1" applyProtection="1">
      <alignment vertical="center" wrapText="1"/>
      <protection locked="0"/>
    </xf>
    <xf numFmtId="165" fontId="3" fillId="5" borderId="14" xfId="10" applyNumberFormat="1" applyFont="1" applyFill="1" applyBorder="1" applyAlignment="1" applyProtection="1">
      <alignment vertical="top" wrapText="1"/>
    </xf>
    <xf numFmtId="0" fontId="14" fillId="0" borderId="0" xfId="12" applyFont="1" applyFill="1" applyAlignment="1" applyProtection="1">
      <alignment horizontal="left" vertical="center"/>
      <protection locked="0"/>
    </xf>
    <xf numFmtId="0" fontId="14" fillId="5" borderId="35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5" borderId="9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9" fontId="14" fillId="5" borderId="1" xfId="2" applyFont="1" applyFill="1" applyBorder="1" applyAlignment="1">
      <alignment horizontal="left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9" fontId="11" fillId="0" borderId="1" xfId="2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35" fillId="0" borderId="12" xfId="13" applyNumberFormat="1" applyFont="1" applyFill="1" applyBorder="1" applyAlignment="1" applyProtection="1">
      <alignment horizontal="left" vertical="center"/>
      <protection locked="0"/>
    </xf>
    <xf numFmtId="0" fontId="36" fillId="0" borderId="13" xfId="9" applyFont="1" applyFill="1" applyBorder="1" applyAlignment="1" applyProtection="1">
      <alignment horizontal="left" vertical="center" wrapText="1"/>
      <protection locked="0"/>
    </xf>
    <xf numFmtId="9" fontId="36" fillId="0" borderId="13" xfId="2" applyFont="1" applyFill="1" applyBorder="1" applyAlignment="1" applyProtection="1">
      <alignment horizontal="left" vertical="center"/>
    </xf>
    <xf numFmtId="37" fontId="6" fillId="0" borderId="14" xfId="14" applyNumberFormat="1" applyFont="1" applyFill="1" applyBorder="1" applyAlignment="1" applyProtection="1">
      <alignment horizontal="left" vertical="center"/>
    </xf>
    <xf numFmtId="0" fontId="20" fillId="0" borderId="0" xfId="5" applyFont="1" applyFill="1" applyBorder="1" applyAlignment="1" applyProtection="1"/>
    <xf numFmtId="0" fontId="20" fillId="0" borderId="0" xfId="5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/>
      <protection locked="0"/>
    </xf>
    <xf numFmtId="0" fontId="1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39" xfId="0" applyFont="1" applyBorder="1" applyAlignment="1">
      <alignment wrapText="1"/>
    </xf>
    <xf numFmtId="165" fontId="18" fillId="0" borderId="40" xfId="0" applyNumberFormat="1" applyFont="1" applyBorder="1" applyAlignment="1">
      <alignment vertical="center"/>
    </xf>
    <xf numFmtId="167" fontId="18" fillId="0" borderId="41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0" fontId="18" fillId="0" borderId="42" xfId="0" applyFont="1" applyBorder="1" applyAlignment="1">
      <alignment wrapText="1"/>
    </xf>
    <xf numFmtId="165" fontId="18" fillId="0" borderId="43" xfId="0" applyNumberFormat="1" applyFont="1" applyBorder="1" applyAlignment="1">
      <alignment vertical="center"/>
    </xf>
    <xf numFmtId="167" fontId="18" fillId="0" borderId="44" xfId="0" applyNumberFormat="1" applyFont="1" applyBorder="1" applyAlignment="1">
      <alignment horizontal="center"/>
    </xf>
    <xf numFmtId="0" fontId="18" fillId="0" borderId="42" xfId="0" applyFont="1" applyBorder="1" applyAlignment="1">
      <alignment horizontal="left" wrapText="1" indent="1"/>
    </xf>
    <xf numFmtId="165" fontId="22" fillId="0" borderId="43" xfId="0" applyNumberFormat="1" applyFont="1" applyBorder="1" applyAlignment="1">
      <alignment vertical="center"/>
    </xf>
    <xf numFmtId="167" fontId="22" fillId="0" borderId="44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22" fillId="0" borderId="42" xfId="0" applyFont="1" applyBorder="1" applyAlignment="1">
      <alignment horizontal="left" wrapText="1" indent="1"/>
    </xf>
    <xf numFmtId="0" fontId="5" fillId="0" borderId="9" xfId="0" applyFont="1" applyBorder="1" applyAlignment="1">
      <alignment horizontal="center"/>
    </xf>
    <xf numFmtId="165" fontId="18" fillId="5" borderId="43" xfId="0" applyNumberFormat="1" applyFont="1" applyFill="1" applyBorder="1" applyAlignment="1">
      <alignment vertical="center"/>
    </xf>
    <xf numFmtId="0" fontId="18" fillId="0" borderId="42" xfId="0" applyFont="1" applyFill="1" applyBorder="1" applyAlignment="1">
      <alignment wrapText="1"/>
    </xf>
    <xf numFmtId="0" fontId="22" fillId="0" borderId="42" xfId="0" applyFont="1" applyBorder="1" applyAlignment="1">
      <alignment horizontal="right" wrapText="1"/>
    </xf>
    <xf numFmtId="167" fontId="21" fillId="6" borderId="44" xfId="0" applyNumberFormat="1" applyFont="1" applyFill="1" applyBorder="1" applyAlignment="1">
      <alignment horizontal="center"/>
    </xf>
    <xf numFmtId="0" fontId="18" fillId="0" borderId="45" xfId="0" applyFont="1" applyBorder="1" applyAlignment="1">
      <alignment wrapText="1"/>
    </xf>
    <xf numFmtId="165" fontId="18" fillId="0" borderId="46" xfId="0" applyNumberFormat="1" applyFont="1" applyBorder="1" applyAlignment="1">
      <alignment vertical="center"/>
    </xf>
    <xf numFmtId="167" fontId="18" fillId="0" borderId="47" xfId="0" applyNumberFormat="1" applyFont="1" applyBorder="1" applyAlignment="1">
      <alignment horizontal="center"/>
    </xf>
    <xf numFmtId="0" fontId="28" fillId="5" borderId="48" xfId="0" applyFont="1" applyFill="1" applyBorder="1" applyAlignment="1">
      <alignment wrapText="1"/>
    </xf>
    <xf numFmtId="165" fontId="28" fillId="5" borderId="49" xfId="0" applyNumberFormat="1" applyFont="1" applyFill="1" applyBorder="1" applyAlignment="1">
      <alignment vertical="center"/>
    </xf>
    <xf numFmtId="167" fontId="28" fillId="5" borderId="50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165" fontId="18" fillId="0" borderId="51" xfId="0" applyNumberFormat="1" applyFont="1" applyBorder="1" applyAlignment="1">
      <alignment vertical="center"/>
    </xf>
    <xf numFmtId="167" fontId="18" fillId="0" borderId="52" xfId="0" applyNumberFormat="1" applyFont="1" applyBorder="1" applyAlignment="1">
      <alignment horizontal="center"/>
    </xf>
    <xf numFmtId="0" fontId="22" fillId="0" borderId="45" xfId="0" applyFont="1" applyBorder="1" applyAlignment="1">
      <alignment horizontal="right" wrapText="1"/>
    </xf>
    <xf numFmtId="167" fontId="18" fillId="0" borderId="5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8" fillId="5" borderId="54" xfId="0" applyFont="1" applyFill="1" applyBorder="1" applyAlignment="1">
      <alignment wrapText="1"/>
    </xf>
    <xf numFmtId="165" fontId="28" fillId="5" borderId="55" xfId="0" applyNumberFormat="1" applyFont="1" applyFill="1" applyBorder="1" applyAlignment="1">
      <alignment vertical="center"/>
    </xf>
    <xf numFmtId="167" fontId="28" fillId="5" borderId="5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2" fillId="0" borderId="57" xfId="0" applyFont="1" applyBorder="1"/>
    <xf numFmtId="0" fontId="2" fillId="0" borderId="58" xfId="0" applyFont="1" applyBorder="1"/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9" xfId="0" applyFont="1" applyBorder="1"/>
    <xf numFmtId="0" fontId="2" fillId="0" borderId="2" xfId="0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39" fillId="2" borderId="60" xfId="1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9" fontId="40" fillId="0" borderId="1" xfId="0" applyNumberFormat="1" applyFont="1" applyFill="1" applyBorder="1" applyAlignment="1">
      <alignment horizontal="center" vertical="center"/>
    </xf>
    <xf numFmtId="0" fontId="39" fillId="2" borderId="32" xfId="1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vertical="center"/>
    </xf>
    <xf numFmtId="0" fontId="6" fillId="2" borderId="1" xfId="11" applyFont="1" applyFill="1" applyBorder="1" applyAlignment="1" applyProtection="1">
      <alignment horizontal="left" vertical="center"/>
      <protection locked="0"/>
    </xf>
    <xf numFmtId="166" fontId="2" fillId="0" borderId="1" xfId="1" applyNumberFormat="1" applyFont="1" applyBorder="1" applyAlignment="1"/>
    <xf numFmtId="166" fontId="2" fillId="0" borderId="19" xfId="1" applyNumberFormat="1" applyFont="1" applyBorder="1" applyAlignment="1"/>
    <xf numFmtId="166" fontId="2" fillId="0" borderId="11" xfId="1" applyNumberFormat="1" applyFont="1" applyBorder="1" applyAlignment="1"/>
    <xf numFmtId="0" fontId="27" fillId="0" borderId="0" xfId="0" applyFont="1" applyAlignment="1"/>
    <xf numFmtId="0" fontId="6" fillId="2" borderId="12" xfId="9" applyFont="1" applyFill="1" applyBorder="1" applyAlignment="1" applyProtection="1">
      <alignment horizontal="left" vertical="center"/>
      <protection locked="0"/>
    </xf>
    <xf numFmtId="0" fontId="13" fillId="2" borderId="13" xfId="15" applyFont="1" applyFill="1" applyBorder="1" applyAlignment="1" applyProtection="1">
      <protection locked="0"/>
    </xf>
    <xf numFmtId="166" fontId="2" fillId="5" borderId="13" xfId="1" applyNumberFormat="1" applyFont="1" applyFill="1" applyBorder="1"/>
    <xf numFmtId="166" fontId="2" fillId="5" borderId="14" xfId="1" applyNumberFormat="1" applyFont="1" applyFill="1" applyBorder="1"/>
    <xf numFmtId="166" fontId="2" fillId="0" borderId="0" xfId="1" applyNumberFormat="1" applyFont="1"/>
    <xf numFmtId="0" fontId="41" fillId="0" borderId="0" xfId="0" applyFont="1"/>
    <xf numFmtId="0" fontId="18" fillId="0" borderId="6" xfId="0" applyFont="1" applyBorder="1"/>
    <xf numFmtId="0" fontId="18" fillId="0" borderId="8" xfId="0" applyFont="1" applyBorder="1"/>
    <xf numFmtId="166" fontId="20" fillId="2" borderId="35" xfId="14" applyNumberFormat="1" applyFont="1" applyFill="1" applyBorder="1" applyAlignment="1" applyProtection="1">
      <alignment horizontal="center"/>
      <protection locked="0"/>
    </xf>
    <xf numFmtId="166" fontId="20" fillId="2" borderId="16" xfId="14" applyNumberFormat="1" applyFont="1" applyFill="1" applyBorder="1" applyAlignment="1" applyProtection="1">
      <alignment horizontal="center"/>
      <protection locked="0"/>
    </xf>
    <xf numFmtId="166" fontId="20" fillId="2" borderId="18" xfId="14" applyNumberFormat="1" applyFont="1" applyFill="1" applyBorder="1" applyAlignment="1" applyProtection="1">
      <alignment horizontal="center"/>
      <protection locked="0"/>
    </xf>
    <xf numFmtId="166" fontId="20" fillId="0" borderId="6" xfId="14" applyNumberFormat="1" applyFont="1" applyFill="1" applyBorder="1" applyAlignment="1" applyProtection="1">
      <alignment horizontal="center"/>
      <protection locked="0"/>
    </xf>
    <xf numFmtId="166" fontId="20" fillId="0" borderId="7" xfId="14" applyNumberFormat="1" applyFont="1" applyFill="1" applyBorder="1" applyAlignment="1" applyProtection="1">
      <alignment horizontal="center"/>
      <protection locked="0"/>
    </xf>
    <xf numFmtId="166" fontId="20" fillId="0" borderId="8" xfId="14" applyNumberFormat="1" applyFont="1" applyFill="1" applyBorder="1" applyAlignment="1" applyProtection="1">
      <alignment horizontal="center"/>
      <protection locked="0"/>
    </xf>
    <xf numFmtId="166" fontId="20" fillId="0" borderId="61" xfId="14" applyNumberFormat="1" applyFont="1" applyFill="1" applyBorder="1" applyAlignment="1" applyProtection="1">
      <alignment horizontal="center" vertical="center" wrapText="1"/>
      <protection locked="0"/>
    </xf>
    <xf numFmtId="0" fontId="28" fillId="0" borderId="6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6" fontId="3" fillId="2" borderId="9" xfId="14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" applyFont="1" applyFill="1" applyBorder="1" applyAlignment="1" applyProtection="1">
      <alignment horizontal="center" vertical="center" wrapText="1"/>
      <protection locked="0"/>
    </xf>
    <xf numFmtId="166" fontId="3" fillId="2" borderId="1" xfId="14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1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4" applyNumberFormat="1" applyFont="1" applyFill="1" applyBorder="1" applyAlignment="1" applyProtection="1">
      <alignment horizontal="center" vertical="center" wrapText="1"/>
      <protection locked="0"/>
    </xf>
    <xf numFmtId="166" fontId="20" fillId="0" borderId="63" xfId="14" applyNumberFormat="1" applyFont="1" applyFill="1" applyBorder="1" applyAlignment="1" applyProtection="1">
      <alignment horizontal="center" vertical="center" wrapText="1"/>
      <protection locked="0"/>
    </xf>
    <xf numFmtId="0" fontId="28" fillId="0" borderId="6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2" borderId="9" xfId="13" applyFont="1" applyFill="1" applyBorder="1" applyAlignment="1" applyProtection="1">
      <alignment horizontal="right" vertical="center"/>
      <protection locked="0"/>
    </xf>
    <xf numFmtId="0" fontId="3" fillId="2" borderId="1" xfId="5" applyFont="1" applyFill="1" applyBorder="1" applyAlignment="1">
      <alignment horizontal="left" vertical="center" wrapText="1"/>
    </xf>
    <xf numFmtId="165" fontId="18" fillId="0" borderId="9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11" xfId="0" applyNumberFormat="1" applyFont="1" applyBorder="1" applyAlignment="1"/>
    <xf numFmtId="165" fontId="18" fillId="0" borderId="27" xfId="0" applyNumberFormat="1" applyFont="1" applyBorder="1" applyAlignment="1"/>
    <xf numFmtId="165" fontId="18" fillId="5" borderId="64" xfId="0" applyNumberFormat="1" applyFont="1" applyFill="1" applyBorder="1" applyAlignment="1"/>
    <xf numFmtId="0" fontId="41" fillId="0" borderId="0" xfId="0" applyFont="1" applyAlignment="1"/>
    <xf numFmtId="0" fontId="3" fillId="2" borderId="12" xfId="9" applyFont="1" applyFill="1" applyBorder="1" applyAlignment="1" applyProtection="1">
      <alignment horizontal="left" vertical="center"/>
      <protection locked="0"/>
    </xf>
    <xf numFmtId="0" fontId="20" fillId="2" borderId="14" xfId="15" applyFont="1" applyFill="1" applyBorder="1" applyAlignment="1" applyProtection="1">
      <protection locked="0"/>
    </xf>
    <xf numFmtId="165" fontId="18" fillId="5" borderId="12" xfId="0" applyNumberFormat="1" applyFont="1" applyFill="1" applyBorder="1"/>
    <xf numFmtId="165" fontId="18" fillId="5" borderId="13" xfId="0" applyNumberFormat="1" applyFont="1" applyFill="1" applyBorder="1"/>
    <xf numFmtId="165" fontId="18" fillId="5" borderId="14" xfId="0" applyNumberFormat="1" applyFont="1" applyFill="1" applyBorder="1"/>
    <xf numFmtId="165" fontId="18" fillId="5" borderId="65" xfId="0" applyNumberFormat="1" applyFont="1" applyFill="1" applyBorder="1"/>
    <xf numFmtId="0" fontId="18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7" xfId="0" applyFont="1" applyBorder="1"/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1" fillId="0" borderId="0" xfId="0" applyFont="1" applyAlignment="1">
      <alignment wrapText="1"/>
    </xf>
    <xf numFmtId="0" fontId="18" fillId="0" borderId="9" xfId="0" applyFont="1" applyBorder="1"/>
    <xf numFmtId="0" fontId="28" fillId="0" borderId="66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wrapText="1"/>
    </xf>
    <xf numFmtId="0" fontId="28" fillId="0" borderId="67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2" fillId="0" borderId="19" xfId="0" applyNumberFormat="1" applyFont="1" applyBorder="1"/>
    <xf numFmtId="9" fontId="2" fillId="0" borderId="11" xfId="2" applyFont="1" applyBorder="1"/>
    <xf numFmtId="0" fontId="18" fillId="0" borderId="12" xfId="0" applyFont="1" applyBorder="1"/>
    <xf numFmtId="0" fontId="28" fillId="0" borderId="13" xfId="0" applyFont="1" applyBorder="1"/>
    <xf numFmtId="165" fontId="2" fillId="5" borderId="13" xfId="0" applyNumberFormat="1" applyFont="1" applyFill="1" applyBorder="1"/>
    <xf numFmtId="9" fontId="2" fillId="5" borderId="14" xfId="2" applyFont="1" applyFill="1" applyBorder="1"/>
    <xf numFmtId="0" fontId="14" fillId="0" borderId="0" xfId="0" applyFont="1" applyFill="1" applyAlignment="1">
      <alignment horizontal="center"/>
    </xf>
    <xf numFmtId="0" fontId="33" fillId="0" borderId="57" xfId="0" applyFont="1" applyFill="1" applyBorder="1" applyAlignment="1">
      <alignment horizontal="left" vertical="center"/>
    </xf>
    <xf numFmtId="0" fontId="33" fillId="0" borderId="5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33" fillId="2" borderId="69" xfId="0" applyFont="1" applyFill="1" applyBorder="1" applyAlignment="1">
      <alignment horizontal="left"/>
    </xf>
    <xf numFmtId="0" fontId="33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6" fontId="2" fillId="2" borderId="33" xfId="1" applyNumberFormat="1" applyFont="1" applyFill="1" applyBorder="1" applyAlignment="1">
      <alignment vertical="center"/>
    </xf>
    <xf numFmtId="166" fontId="2" fillId="2" borderId="27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15" fillId="3" borderId="58" xfId="6" applyBorder="1"/>
    <xf numFmtId="166" fontId="2" fillId="0" borderId="15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5" fillId="3" borderId="30" xfId="6" applyBorder="1"/>
    <xf numFmtId="164" fontId="15" fillId="3" borderId="34" xfId="6" applyBorder="1"/>
    <xf numFmtId="164" fontId="15" fillId="3" borderId="26" xfId="6" applyBorder="1"/>
    <xf numFmtId="166" fontId="2" fillId="0" borderId="3" xfId="1" applyNumberFormat="1" applyFont="1" applyFill="1" applyBorder="1" applyAlignment="1">
      <alignment vertical="center"/>
    </xf>
    <xf numFmtId="166" fontId="2" fillId="0" borderId="60" xfId="1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164" fontId="15" fillId="3" borderId="72" xfId="6" applyBorder="1"/>
    <xf numFmtId="9" fontId="2" fillId="0" borderId="73" xfId="2" applyFont="1" applyFill="1" applyBorder="1" applyAlignment="1">
      <alignment vertical="center"/>
    </xf>
    <xf numFmtId="9" fontId="2" fillId="0" borderId="74" xfId="2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20" fillId="0" borderId="0" xfId="8" applyFont="1" applyFill="1" applyBorder="1" applyAlignment="1" applyProtection="1">
      <alignment horizontal="center" vertical="center"/>
      <protection locked="0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2" borderId="9" xfId="13" applyFont="1" applyFill="1" applyBorder="1" applyAlignment="1" applyProtection="1">
      <alignment horizontal="left" vertical="center"/>
      <protection locked="0"/>
    </xf>
    <xf numFmtId="0" fontId="3" fillId="2" borderId="1" xfId="13" applyFont="1" applyFill="1" applyBorder="1" applyProtection="1">
      <protection locked="0"/>
    </xf>
    <xf numFmtId="0" fontId="3" fillId="2" borderId="1" xfId="11" applyFont="1" applyFill="1" applyBorder="1" applyAlignment="1" applyProtection="1">
      <alignment horizontal="center" vertical="center" wrapText="1"/>
      <protection locked="0"/>
    </xf>
    <xf numFmtId="3" fontId="3" fillId="2" borderId="1" xfId="14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16" applyNumberFormat="1" applyFont="1" applyFill="1" applyBorder="1" applyAlignment="1" applyProtection="1">
      <alignment horizontal="center" vertical="center"/>
      <protection locked="0"/>
    </xf>
    <xf numFmtId="0" fontId="3" fillId="2" borderId="1" xfId="5" applyFont="1" applyFill="1" applyBorder="1" applyAlignment="1">
      <alignment horizontal="center" vertical="center" wrapText="1"/>
    </xf>
    <xf numFmtId="0" fontId="42" fillId="2" borderId="1" xfId="5" applyFont="1" applyFill="1" applyBorder="1" applyAlignment="1">
      <alignment horizontal="left" vertical="center"/>
    </xf>
    <xf numFmtId="0" fontId="43" fillId="2" borderId="1" xfId="5" applyFont="1" applyFill="1" applyBorder="1" applyAlignment="1">
      <alignment wrapText="1"/>
    </xf>
    <xf numFmtId="165" fontId="3" fillId="5" borderId="1" xfId="13" applyNumberFormat="1" applyFont="1" applyFill="1" applyBorder="1" applyProtection="1">
      <protection locked="0"/>
    </xf>
    <xf numFmtId="165" fontId="3" fillId="5" borderId="1" xfId="14" applyNumberFormat="1" applyFont="1" applyFill="1" applyBorder="1" applyProtection="1">
      <protection locked="0"/>
    </xf>
    <xf numFmtId="165" fontId="3" fillId="2" borderId="1" xfId="13" applyNumberFormat="1" applyFont="1" applyFill="1" applyBorder="1" applyProtection="1">
      <protection locked="0"/>
    </xf>
    <xf numFmtId="3" fontId="3" fillId="5" borderId="11" xfId="13" applyNumberFormat="1" applyFont="1" applyFill="1" applyBorder="1" applyProtection="1">
      <protection locked="0"/>
    </xf>
    <xf numFmtId="0" fontId="42" fillId="2" borderId="1" xfId="5" applyFont="1" applyFill="1" applyBorder="1" applyAlignment="1">
      <alignment horizontal="left" vertical="center" wrapText="1"/>
    </xf>
    <xf numFmtId="169" fontId="3" fillId="2" borderId="1" xfId="8" applyNumberFormat="1" applyFont="1" applyFill="1" applyBorder="1" applyAlignment="1" applyProtection="1">
      <alignment horizontal="right" wrapText="1"/>
      <protection locked="0"/>
    </xf>
    <xf numFmtId="0" fontId="42" fillId="0" borderId="1" xfId="5" applyFont="1" applyFill="1" applyBorder="1" applyAlignment="1">
      <alignment horizontal="left" vertical="center" wrapText="1"/>
    </xf>
    <xf numFmtId="169" fontId="3" fillId="7" borderId="1" xfId="8" applyNumberFormat="1" applyFont="1" applyFill="1" applyBorder="1" applyAlignment="1" applyProtection="1">
      <alignment horizontal="right" wrapText="1"/>
      <protection locked="0"/>
    </xf>
    <xf numFmtId="0" fontId="43" fillId="0" borderId="1" xfId="5" applyFont="1" applyFill="1" applyBorder="1" applyAlignment="1">
      <alignment wrapText="1"/>
    </xf>
    <xf numFmtId="165" fontId="3" fillId="0" borderId="1" xfId="14" applyNumberFormat="1" applyFont="1" applyFill="1" applyBorder="1" applyProtection="1">
      <protection locked="0"/>
    </xf>
    <xf numFmtId="0" fontId="42" fillId="2" borderId="1" xfId="9" applyFont="1" applyFill="1" applyBorder="1" applyAlignment="1" applyProtection="1">
      <alignment horizontal="left" vertical="center"/>
      <protection locked="0"/>
    </xf>
    <xf numFmtId="0" fontId="43" fillId="2" borderId="1" xfId="17" applyFont="1" applyFill="1" applyBorder="1" applyAlignment="1" applyProtection="1"/>
    <xf numFmtId="165" fontId="20" fillId="5" borderId="13" xfId="15" applyNumberFormat="1" applyFont="1" applyFill="1" applyBorder="1" applyAlignment="1" applyProtection="1">
      <protection locked="0"/>
    </xf>
    <xf numFmtId="3" fontId="20" fillId="5" borderId="13" xfId="15" applyNumberFormat="1" applyFont="1" applyFill="1" applyBorder="1" applyAlignment="1" applyProtection="1">
      <protection locked="0"/>
    </xf>
    <xf numFmtId="165" fontId="20" fillId="5" borderId="13" xfId="14" applyNumberFormat="1" applyFont="1" applyFill="1" applyBorder="1" applyAlignment="1" applyProtection="1">
      <protection locked="0"/>
    </xf>
    <xf numFmtId="165" fontId="3" fillId="2" borderId="13" xfId="13" applyNumberFormat="1" applyFont="1" applyFill="1" applyBorder="1" applyProtection="1">
      <protection locked="0"/>
    </xf>
    <xf numFmtId="166" fontId="20" fillId="5" borderId="14" xfId="14" applyNumberFormat="1" applyFont="1" applyFill="1" applyBorder="1" applyAlignment="1" applyProtection="1">
      <protection locked="0"/>
    </xf>
    <xf numFmtId="165" fontId="18" fillId="0" borderId="0" xfId="0" applyNumberFormat="1" applyFont="1"/>
  </cellXfs>
  <cellStyles count="18">
    <cellStyle name="1Normal 2" xfId="6"/>
    <cellStyle name="Comma" xfId="1" builtinId="3"/>
    <cellStyle name="Comma 2" xfId="14"/>
    <cellStyle name="Comma 3" xfId="10"/>
    <cellStyle name="Hyperlink" xfId="4" builtinId="8"/>
    <cellStyle name="Normal" xfId="0" builtinId="0"/>
    <cellStyle name="Normal 121 2" xfId="12"/>
    <cellStyle name="Normal 122" xfId="3"/>
    <cellStyle name="Normal 2" xfId="5"/>
    <cellStyle name="Normal 2 2" xfId="13"/>
    <cellStyle name="Normal 4" xfId="11"/>
    <cellStyle name="Normal_Capital &amp; RWA N" xfId="8"/>
    <cellStyle name="Normal_Capital &amp; RWA N 2" xfId="15"/>
    <cellStyle name="Normal_Capital &amp; RWA N 2 2" xfId="17"/>
    <cellStyle name="Normal_Casestdy draft" xfId="16"/>
    <cellStyle name="Normal_Casestdy draft 2" xfId="9"/>
    <cellStyle name="Percent" xfId="2" builtinId="5"/>
    <cellStyle name="Percent 2" xfId="7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2" name="Straight Connector 1"/>
        <xdr:cNvCxnSpPr/>
      </xdr:nvCxnSpPr>
      <xdr:spPr>
        <a:xfrm>
          <a:off x="704850" y="981075"/>
          <a:ext cx="6324600" cy="75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a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C26"/>
  <sheetViews>
    <sheetView view="pageBreakPreview" zoomScale="60" zoomScaleNormal="100" workbookViewId="0">
      <selection activeCell="C31" sqref="C31"/>
    </sheetView>
  </sheetViews>
  <sheetFormatPr defaultRowHeight="15" x14ac:dyDescent="0.25"/>
  <cols>
    <col min="1" max="1" width="10.28515625" style="24" customWidth="1"/>
    <col min="2" max="2" width="134.7109375" bestFit="1" customWidth="1"/>
    <col min="3" max="3" width="39.42578125" customWidth="1"/>
    <col min="7" max="7" width="25" customWidth="1"/>
  </cols>
  <sheetData>
    <row r="1" spans="1:3" ht="15.75" x14ac:dyDescent="0.3">
      <c r="A1" s="1"/>
      <c r="B1" s="2" t="s">
        <v>0</v>
      </c>
      <c r="C1" s="3"/>
    </row>
    <row r="2" spans="1:3" s="7" customFormat="1" ht="15.75" x14ac:dyDescent="0.3">
      <c r="A2" s="4">
        <v>1</v>
      </c>
      <c r="B2" s="5" t="s">
        <v>1</v>
      </c>
      <c r="C2" s="6" t="s">
        <v>2</v>
      </c>
    </row>
    <row r="3" spans="1:3" s="7" customFormat="1" ht="15.75" x14ac:dyDescent="0.3">
      <c r="A3" s="4">
        <v>2</v>
      </c>
      <c r="B3" s="8" t="s">
        <v>3</v>
      </c>
      <c r="C3" s="6" t="s">
        <v>4</v>
      </c>
    </row>
    <row r="4" spans="1:3" s="7" customFormat="1" ht="15.75" x14ac:dyDescent="0.3">
      <c r="A4" s="4">
        <v>3</v>
      </c>
      <c r="B4" s="8" t="s">
        <v>5</v>
      </c>
      <c r="C4" s="6" t="s">
        <v>6</v>
      </c>
    </row>
    <row r="5" spans="1:3" s="7" customFormat="1" ht="15.75" x14ac:dyDescent="0.3">
      <c r="A5" s="9">
        <v>4</v>
      </c>
      <c r="B5" s="10" t="s">
        <v>7</v>
      </c>
      <c r="C5" s="11" t="s">
        <v>8</v>
      </c>
    </row>
    <row r="6" spans="1:3" s="14" customFormat="1" ht="65.25" customHeight="1" x14ac:dyDescent="0.3">
      <c r="A6" s="12" t="s">
        <v>9</v>
      </c>
      <c r="B6" s="13"/>
      <c r="C6" s="13"/>
    </row>
    <row r="7" spans="1:3" x14ac:dyDescent="0.25">
      <c r="A7" s="15" t="s">
        <v>10</v>
      </c>
      <c r="B7" s="2" t="s">
        <v>11</v>
      </c>
    </row>
    <row r="8" spans="1:3" x14ac:dyDescent="0.25">
      <c r="A8" s="1">
        <v>1</v>
      </c>
      <c r="B8" s="16" t="s">
        <v>12</v>
      </c>
    </row>
    <row r="9" spans="1:3" x14ac:dyDescent="0.25">
      <c r="A9" s="1">
        <v>2</v>
      </c>
      <c r="B9" s="16" t="s">
        <v>13</v>
      </c>
    </row>
    <row r="10" spans="1:3" x14ac:dyDescent="0.25">
      <c r="A10" s="1">
        <v>3</v>
      </c>
      <c r="B10" s="16" t="s">
        <v>14</v>
      </c>
    </row>
    <row r="11" spans="1:3" x14ac:dyDescent="0.25">
      <c r="A11" s="1">
        <v>4</v>
      </c>
      <c r="B11" s="16" t="s">
        <v>15</v>
      </c>
      <c r="C11" s="17"/>
    </row>
    <row r="12" spans="1:3" x14ac:dyDescent="0.25">
      <c r="A12" s="1">
        <v>5</v>
      </c>
      <c r="B12" s="16" t="s">
        <v>16</v>
      </c>
    </row>
    <row r="13" spans="1:3" x14ac:dyDescent="0.25">
      <c r="A13" s="1">
        <v>6</v>
      </c>
      <c r="B13" s="18" t="s">
        <v>17</v>
      </c>
    </row>
    <row r="14" spans="1:3" x14ac:dyDescent="0.25">
      <c r="A14" s="1">
        <v>7</v>
      </c>
      <c r="B14" s="16" t="s">
        <v>18</v>
      </c>
    </row>
    <row r="15" spans="1:3" x14ac:dyDescent="0.25">
      <c r="A15" s="1">
        <v>8</v>
      </c>
      <c r="B15" s="16" t="s">
        <v>19</v>
      </c>
    </row>
    <row r="16" spans="1:3" x14ac:dyDescent="0.25">
      <c r="A16" s="1">
        <v>9</v>
      </c>
      <c r="B16" s="16" t="s">
        <v>20</v>
      </c>
    </row>
    <row r="17" spans="1:2" x14ac:dyDescent="0.25">
      <c r="A17" s="19" t="s">
        <v>21</v>
      </c>
      <c r="B17" s="16" t="s">
        <v>22</v>
      </c>
    </row>
    <row r="18" spans="1:2" x14ac:dyDescent="0.25">
      <c r="A18" s="1">
        <v>10</v>
      </c>
      <c r="B18" s="16" t="s">
        <v>23</v>
      </c>
    </row>
    <row r="19" spans="1:2" x14ac:dyDescent="0.25">
      <c r="A19" s="1">
        <v>11</v>
      </c>
      <c r="B19" s="18" t="s">
        <v>24</v>
      </c>
    </row>
    <row r="20" spans="1:2" x14ac:dyDescent="0.25">
      <c r="A20" s="1">
        <v>12</v>
      </c>
      <c r="B20" s="18" t="s">
        <v>25</v>
      </c>
    </row>
    <row r="21" spans="1:2" x14ac:dyDescent="0.25">
      <c r="A21" s="1">
        <v>13</v>
      </c>
      <c r="B21" s="20" t="s">
        <v>26</v>
      </c>
    </row>
    <row r="22" spans="1:2" x14ac:dyDescent="0.25">
      <c r="A22" s="1">
        <v>14</v>
      </c>
      <c r="B22" s="11" t="s">
        <v>27</v>
      </c>
    </row>
    <row r="23" spans="1:2" x14ac:dyDescent="0.25">
      <c r="A23" s="21">
        <v>15</v>
      </c>
      <c r="B23" s="18" t="s">
        <v>28</v>
      </c>
    </row>
    <row r="24" spans="1:2" x14ac:dyDescent="0.25">
      <c r="A24" s="22"/>
      <c r="B24" s="23"/>
    </row>
    <row r="25" spans="1:2" x14ac:dyDescent="0.25">
      <c r="A25" s="22"/>
      <c r="B25" s="23"/>
    </row>
    <row r="26" spans="1:2" x14ac:dyDescent="0.25">
      <c r="A26" s="22"/>
      <c r="B26" s="23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scale="7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C55"/>
  <sheetViews>
    <sheetView view="pageBreakPreview" zoomScale="60" zoomScaleNormal="90" workbookViewId="0">
      <pane xSplit="1" ySplit="5" topLeftCell="B34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2.75" x14ac:dyDescent="0.2"/>
  <cols>
    <col min="1" max="1" width="9.5703125" style="307" bestFit="1" customWidth="1"/>
    <col min="2" max="2" width="132.42578125" style="85" customWidth="1"/>
    <col min="3" max="3" width="18.42578125" style="85" customWidth="1"/>
    <col min="4" max="16384" width="9.140625" style="85"/>
  </cols>
  <sheetData>
    <row r="1" spans="1:3" x14ac:dyDescent="0.2">
      <c r="A1" s="84" t="s">
        <v>29</v>
      </c>
      <c r="B1" s="26" t="str">
        <f>Info!C2</f>
        <v>Terabank</v>
      </c>
    </row>
    <row r="2" spans="1:3" s="306" customFormat="1" ht="15.75" customHeight="1" x14ac:dyDescent="0.2">
      <c r="A2" s="306" t="s">
        <v>30</v>
      </c>
      <c r="B2" s="27">
        <v>43190</v>
      </c>
    </row>
    <row r="3" spans="1:3" s="306" customFormat="1" ht="15.75" customHeight="1" x14ac:dyDescent="0.2"/>
    <row r="4" spans="1:3" ht="13.5" thickBot="1" x14ac:dyDescent="0.25">
      <c r="A4" s="307" t="s">
        <v>279</v>
      </c>
      <c r="B4" s="308" t="s">
        <v>280</v>
      </c>
    </row>
    <row r="5" spans="1:3" x14ac:dyDescent="0.2">
      <c r="A5" s="309" t="s">
        <v>33</v>
      </c>
      <c r="B5" s="310"/>
      <c r="C5" s="311" t="s">
        <v>75</v>
      </c>
    </row>
    <row r="6" spans="1:3" x14ac:dyDescent="0.2">
      <c r="A6" s="312">
        <v>1</v>
      </c>
      <c r="B6" s="313" t="s">
        <v>281</v>
      </c>
      <c r="C6" s="314">
        <f>SUM(C7:C11)</f>
        <v>120995850.12</v>
      </c>
    </row>
    <row r="7" spans="1:3" x14ac:dyDescent="0.2">
      <c r="A7" s="312">
        <v>2</v>
      </c>
      <c r="B7" s="315" t="s">
        <v>282</v>
      </c>
      <c r="C7" s="316">
        <v>121372000</v>
      </c>
    </row>
    <row r="8" spans="1:3" x14ac:dyDescent="0.2">
      <c r="A8" s="312">
        <v>3</v>
      </c>
      <c r="B8" s="317" t="s">
        <v>283</v>
      </c>
      <c r="C8" s="316">
        <v>0</v>
      </c>
    </row>
    <row r="9" spans="1:3" x14ac:dyDescent="0.2">
      <c r="A9" s="312">
        <v>4</v>
      </c>
      <c r="B9" s="317" t="s">
        <v>284</v>
      </c>
      <c r="C9" s="316">
        <v>0</v>
      </c>
    </row>
    <row r="10" spans="1:3" x14ac:dyDescent="0.2">
      <c r="A10" s="312">
        <v>5</v>
      </c>
      <c r="B10" s="317" t="s">
        <v>285</v>
      </c>
      <c r="C10" s="316">
        <v>0</v>
      </c>
    </row>
    <row r="11" spans="1:3" x14ac:dyDescent="0.2">
      <c r="A11" s="312">
        <v>6</v>
      </c>
      <c r="B11" s="318" t="s">
        <v>286</v>
      </c>
      <c r="C11" s="316">
        <v>-376149.87999999337</v>
      </c>
    </row>
    <row r="12" spans="1:3" s="320" customFormat="1" x14ac:dyDescent="0.2">
      <c r="A12" s="312">
        <v>7</v>
      </c>
      <c r="B12" s="313" t="s">
        <v>287</v>
      </c>
      <c r="C12" s="319">
        <f>SUM(C13:C27)</f>
        <v>28170798</v>
      </c>
    </row>
    <row r="13" spans="1:3" s="320" customFormat="1" x14ac:dyDescent="0.2">
      <c r="A13" s="312">
        <v>8</v>
      </c>
      <c r="B13" s="321" t="s">
        <v>288</v>
      </c>
      <c r="C13" s="322">
        <v>0</v>
      </c>
    </row>
    <row r="14" spans="1:3" s="320" customFormat="1" ht="25.5" x14ac:dyDescent="0.2">
      <c r="A14" s="312">
        <v>9</v>
      </c>
      <c r="B14" s="323" t="s">
        <v>289</v>
      </c>
      <c r="C14" s="322">
        <v>0</v>
      </c>
    </row>
    <row r="15" spans="1:3" s="320" customFormat="1" x14ac:dyDescent="0.2">
      <c r="A15" s="312">
        <v>10</v>
      </c>
      <c r="B15" s="324" t="s">
        <v>290</v>
      </c>
      <c r="C15" s="322">
        <v>28170798</v>
      </c>
    </row>
    <row r="16" spans="1:3" s="320" customFormat="1" x14ac:dyDescent="0.2">
      <c r="A16" s="312">
        <v>11</v>
      </c>
      <c r="B16" s="325" t="s">
        <v>291</v>
      </c>
      <c r="C16" s="322">
        <v>0</v>
      </c>
    </row>
    <row r="17" spans="1:3" s="320" customFormat="1" x14ac:dyDescent="0.2">
      <c r="A17" s="312">
        <v>12</v>
      </c>
      <c r="B17" s="324" t="s">
        <v>292</v>
      </c>
      <c r="C17" s="322">
        <v>0</v>
      </c>
    </row>
    <row r="18" spans="1:3" s="320" customFormat="1" x14ac:dyDescent="0.2">
      <c r="A18" s="312">
        <v>13</v>
      </c>
      <c r="B18" s="324" t="s">
        <v>293</v>
      </c>
      <c r="C18" s="322">
        <v>0</v>
      </c>
    </row>
    <row r="19" spans="1:3" s="320" customFormat="1" x14ac:dyDescent="0.2">
      <c r="A19" s="312">
        <v>14</v>
      </c>
      <c r="B19" s="324" t="s">
        <v>294</v>
      </c>
      <c r="C19" s="322">
        <v>0</v>
      </c>
    </row>
    <row r="20" spans="1:3" s="320" customFormat="1" x14ac:dyDescent="0.2">
      <c r="A20" s="312">
        <v>15</v>
      </c>
      <c r="B20" s="324" t="s">
        <v>295</v>
      </c>
      <c r="C20" s="322">
        <v>0</v>
      </c>
    </row>
    <row r="21" spans="1:3" s="320" customFormat="1" ht="25.5" x14ac:dyDescent="0.2">
      <c r="A21" s="312">
        <v>16</v>
      </c>
      <c r="B21" s="323" t="s">
        <v>296</v>
      </c>
      <c r="C21" s="322">
        <v>0</v>
      </c>
    </row>
    <row r="22" spans="1:3" s="320" customFormat="1" x14ac:dyDescent="0.2">
      <c r="A22" s="312">
        <v>17</v>
      </c>
      <c r="B22" s="326" t="s">
        <v>297</v>
      </c>
      <c r="C22" s="322">
        <v>0</v>
      </c>
    </row>
    <row r="23" spans="1:3" s="320" customFormat="1" x14ac:dyDescent="0.2">
      <c r="A23" s="312">
        <v>18</v>
      </c>
      <c r="B23" s="323" t="s">
        <v>298</v>
      </c>
      <c r="C23" s="322">
        <v>0</v>
      </c>
    </row>
    <row r="24" spans="1:3" s="320" customFormat="1" ht="25.5" x14ac:dyDescent="0.2">
      <c r="A24" s="312">
        <v>19</v>
      </c>
      <c r="B24" s="323" t="s">
        <v>299</v>
      </c>
      <c r="C24" s="322">
        <v>0</v>
      </c>
    </row>
    <row r="25" spans="1:3" s="320" customFormat="1" x14ac:dyDescent="0.2">
      <c r="A25" s="312">
        <v>20</v>
      </c>
      <c r="B25" s="327" t="s">
        <v>300</v>
      </c>
      <c r="C25" s="322">
        <v>0</v>
      </c>
    </row>
    <row r="26" spans="1:3" s="320" customFormat="1" x14ac:dyDescent="0.2">
      <c r="A26" s="312">
        <v>21</v>
      </c>
      <c r="B26" s="327" t="s">
        <v>301</v>
      </c>
      <c r="C26" s="322">
        <v>0</v>
      </c>
    </row>
    <row r="27" spans="1:3" s="320" customFormat="1" x14ac:dyDescent="0.2">
      <c r="A27" s="312">
        <v>22</v>
      </c>
      <c r="B27" s="327" t="s">
        <v>302</v>
      </c>
      <c r="C27" s="322">
        <v>0</v>
      </c>
    </row>
    <row r="28" spans="1:3" s="320" customFormat="1" x14ac:dyDescent="0.2">
      <c r="A28" s="312">
        <v>23</v>
      </c>
      <c r="B28" s="328" t="s">
        <v>303</v>
      </c>
      <c r="C28" s="319">
        <f>C6-C12</f>
        <v>92825052.120000005</v>
      </c>
    </row>
    <row r="29" spans="1:3" s="320" customFormat="1" x14ac:dyDescent="0.2">
      <c r="A29" s="329"/>
      <c r="B29" s="330"/>
      <c r="C29" s="322"/>
    </row>
    <row r="30" spans="1:3" s="320" customFormat="1" x14ac:dyDescent="0.2">
      <c r="A30" s="329">
        <v>24</v>
      </c>
      <c r="B30" s="328" t="s">
        <v>304</v>
      </c>
      <c r="C30" s="319">
        <f>C31+C34</f>
        <v>0</v>
      </c>
    </row>
    <row r="31" spans="1:3" s="320" customFormat="1" x14ac:dyDescent="0.2">
      <c r="A31" s="329">
        <v>25</v>
      </c>
      <c r="B31" s="317" t="s">
        <v>305</v>
      </c>
      <c r="C31" s="331">
        <f>C32+C33</f>
        <v>0</v>
      </c>
    </row>
    <row r="32" spans="1:3" s="320" customFormat="1" x14ac:dyDescent="0.2">
      <c r="A32" s="329">
        <v>26</v>
      </c>
      <c r="B32" s="332" t="s">
        <v>306</v>
      </c>
      <c r="C32" s="322">
        <v>0</v>
      </c>
    </row>
    <row r="33" spans="1:3" s="320" customFormat="1" x14ac:dyDescent="0.2">
      <c r="A33" s="329">
        <v>27</v>
      </c>
      <c r="B33" s="332" t="s">
        <v>307</v>
      </c>
      <c r="C33" s="322">
        <v>0</v>
      </c>
    </row>
    <row r="34" spans="1:3" s="320" customFormat="1" x14ac:dyDescent="0.2">
      <c r="A34" s="329">
        <v>28</v>
      </c>
      <c r="B34" s="317" t="s">
        <v>308</v>
      </c>
      <c r="C34" s="322">
        <v>0</v>
      </c>
    </row>
    <row r="35" spans="1:3" s="320" customFormat="1" x14ac:dyDescent="0.2">
      <c r="A35" s="329">
        <v>29</v>
      </c>
      <c r="B35" s="328" t="s">
        <v>309</v>
      </c>
      <c r="C35" s="319">
        <f>SUM(C36:C40)</f>
        <v>0</v>
      </c>
    </row>
    <row r="36" spans="1:3" s="320" customFormat="1" x14ac:dyDescent="0.2">
      <c r="A36" s="329">
        <v>30</v>
      </c>
      <c r="B36" s="323" t="s">
        <v>310</v>
      </c>
      <c r="C36" s="322">
        <v>0</v>
      </c>
    </row>
    <row r="37" spans="1:3" s="320" customFormat="1" x14ac:dyDescent="0.2">
      <c r="A37" s="329">
        <v>31</v>
      </c>
      <c r="B37" s="324" t="s">
        <v>311</v>
      </c>
      <c r="C37" s="322">
        <v>0</v>
      </c>
    </row>
    <row r="38" spans="1:3" s="320" customFormat="1" ht="25.5" x14ac:dyDescent="0.2">
      <c r="A38" s="329">
        <v>32</v>
      </c>
      <c r="B38" s="323" t="s">
        <v>312</v>
      </c>
      <c r="C38" s="322">
        <v>0</v>
      </c>
    </row>
    <row r="39" spans="1:3" s="320" customFormat="1" ht="25.5" x14ac:dyDescent="0.2">
      <c r="A39" s="329">
        <v>33</v>
      </c>
      <c r="B39" s="323" t="s">
        <v>299</v>
      </c>
      <c r="C39" s="322">
        <v>0</v>
      </c>
    </row>
    <row r="40" spans="1:3" s="320" customFormat="1" x14ac:dyDescent="0.2">
      <c r="A40" s="329">
        <v>34</v>
      </c>
      <c r="B40" s="327" t="s">
        <v>313</v>
      </c>
      <c r="C40" s="322">
        <v>0</v>
      </c>
    </row>
    <row r="41" spans="1:3" s="320" customFormat="1" x14ac:dyDescent="0.2">
      <c r="A41" s="329">
        <v>35</v>
      </c>
      <c r="B41" s="328" t="s">
        <v>314</v>
      </c>
      <c r="C41" s="319">
        <f>C30-C35</f>
        <v>0</v>
      </c>
    </row>
    <row r="42" spans="1:3" s="320" customFormat="1" x14ac:dyDescent="0.2">
      <c r="A42" s="329"/>
      <c r="B42" s="330"/>
      <c r="C42" s="322"/>
    </row>
    <row r="43" spans="1:3" s="320" customFormat="1" x14ac:dyDescent="0.2">
      <c r="A43" s="329">
        <v>36</v>
      </c>
      <c r="B43" s="333" t="s">
        <v>315</v>
      </c>
      <c r="C43" s="319">
        <f>SUM(C44:C46)</f>
        <v>40128468.617057972</v>
      </c>
    </row>
    <row r="44" spans="1:3" s="320" customFormat="1" x14ac:dyDescent="0.2">
      <c r="A44" s="329">
        <v>37</v>
      </c>
      <c r="B44" s="317" t="s">
        <v>316</v>
      </c>
      <c r="C44" s="322">
        <v>31871321</v>
      </c>
    </row>
    <row r="45" spans="1:3" s="320" customFormat="1" x14ac:dyDescent="0.2">
      <c r="A45" s="329">
        <v>38</v>
      </c>
      <c r="B45" s="317" t="s">
        <v>317</v>
      </c>
      <c r="C45" s="322">
        <v>0</v>
      </c>
    </row>
    <row r="46" spans="1:3" s="320" customFormat="1" x14ac:dyDescent="0.2">
      <c r="A46" s="329">
        <v>39</v>
      </c>
      <c r="B46" s="317" t="s">
        <v>318</v>
      </c>
      <c r="C46" s="322">
        <v>8257147.6170579735</v>
      </c>
    </row>
    <row r="47" spans="1:3" s="320" customFormat="1" x14ac:dyDescent="0.2">
      <c r="A47" s="329">
        <v>40</v>
      </c>
      <c r="B47" s="333" t="s">
        <v>319</v>
      </c>
      <c r="C47" s="319">
        <f>SUM(C48:C51)</f>
        <v>0</v>
      </c>
    </row>
    <row r="48" spans="1:3" s="320" customFormat="1" x14ac:dyDescent="0.2">
      <c r="A48" s="329">
        <v>41</v>
      </c>
      <c r="B48" s="323" t="s">
        <v>320</v>
      </c>
      <c r="C48" s="322">
        <v>0</v>
      </c>
    </row>
    <row r="49" spans="1:3" s="320" customFormat="1" x14ac:dyDescent="0.2">
      <c r="A49" s="329">
        <v>42</v>
      </c>
      <c r="B49" s="324" t="s">
        <v>321</v>
      </c>
      <c r="C49" s="322">
        <v>0</v>
      </c>
    </row>
    <row r="50" spans="1:3" s="320" customFormat="1" x14ac:dyDescent="0.2">
      <c r="A50" s="329">
        <v>43</v>
      </c>
      <c r="B50" s="323" t="s">
        <v>322</v>
      </c>
      <c r="C50" s="322">
        <v>0</v>
      </c>
    </row>
    <row r="51" spans="1:3" s="320" customFormat="1" ht="25.5" x14ac:dyDescent="0.2">
      <c r="A51" s="329">
        <v>44</v>
      </c>
      <c r="B51" s="323" t="s">
        <v>299</v>
      </c>
      <c r="C51" s="322">
        <v>0</v>
      </c>
    </row>
    <row r="52" spans="1:3" s="320" customFormat="1" ht="13.5" thickBot="1" x14ac:dyDescent="0.25">
      <c r="A52" s="334">
        <v>45</v>
      </c>
      <c r="B52" s="335" t="s">
        <v>323</v>
      </c>
      <c r="C52" s="336">
        <f>C43-C47</f>
        <v>40128468.617057972</v>
      </c>
    </row>
    <row r="55" spans="1:3" x14ac:dyDescent="0.2">
      <c r="B55" s="85" t="s">
        <v>324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F22"/>
  <sheetViews>
    <sheetView tabSelected="1" view="pageBreakPreview" zoomScale="60" zoomScaleNormal="100" workbookViewId="0">
      <selection activeCell="O42" sqref="O42"/>
    </sheetView>
  </sheetViews>
  <sheetFormatPr defaultColWidth="9.140625" defaultRowHeight="12.75" x14ac:dyDescent="0.2"/>
  <cols>
    <col min="1" max="1" width="9.42578125" style="24" bestFit="1" customWidth="1"/>
    <col min="2" max="2" width="59" style="24" customWidth="1"/>
    <col min="3" max="3" width="16.7109375" style="24" bestFit="1" customWidth="1"/>
    <col min="4" max="4" width="13.28515625" style="24" bestFit="1" customWidth="1"/>
    <col min="5" max="16384" width="9.140625" style="24"/>
  </cols>
  <sheetData>
    <row r="1" spans="1:4" ht="15" x14ac:dyDescent="0.3">
      <c r="A1" s="25" t="s">
        <v>29</v>
      </c>
      <c r="B1" s="26" t="str">
        <f>Info!C2</f>
        <v>Terabank</v>
      </c>
    </row>
    <row r="2" spans="1:4" s="245" customFormat="1" ht="15.75" customHeight="1" x14ac:dyDescent="0.3">
      <c r="A2" s="245" t="s">
        <v>30</v>
      </c>
      <c r="B2" s="27">
        <v>43190</v>
      </c>
    </row>
    <row r="3" spans="1:4" s="245" customFormat="1" ht="15.75" customHeight="1" x14ac:dyDescent="0.3"/>
    <row r="4" spans="1:4" ht="13.5" thickBot="1" x14ac:dyDescent="0.25">
      <c r="A4" s="22" t="s">
        <v>325</v>
      </c>
      <c r="B4" s="337" t="s">
        <v>22</v>
      </c>
    </row>
    <row r="5" spans="1:4" s="342" customFormat="1" x14ac:dyDescent="0.25">
      <c r="A5" s="338" t="s">
        <v>326</v>
      </c>
      <c r="B5" s="339"/>
      <c r="C5" s="340" t="s">
        <v>327</v>
      </c>
      <c r="D5" s="341" t="s">
        <v>328</v>
      </c>
    </row>
    <row r="6" spans="1:4" s="346" customFormat="1" x14ac:dyDescent="0.25">
      <c r="A6" s="343">
        <v>1</v>
      </c>
      <c r="B6" s="344" t="s">
        <v>329</v>
      </c>
      <c r="C6" s="344"/>
      <c r="D6" s="345"/>
    </row>
    <row r="7" spans="1:4" s="346" customFormat="1" x14ac:dyDescent="0.25">
      <c r="A7" s="347" t="s">
        <v>330</v>
      </c>
      <c r="B7" s="348" t="s">
        <v>331</v>
      </c>
      <c r="C7" s="348" t="s">
        <v>475</v>
      </c>
      <c r="D7" s="349">
        <v>33647774.810552448</v>
      </c>
    </row>
    <row r="8" spans="1:4" s="346" customFormat="1" x14ac:dyDescent="0.25">
      <c r="A8" s="347" t="s">
        <v>332</v>
      </c>
      <c r="B8" s="348" t="s">
        <v>333</v>
      </c>
      <c r="C8" s="348" t="s">
        <v>476</v>
      </c>
      <c r="D8" s="349">
        <v>44863699.747403264</v>
      </c>
    </row>
    <row r="9" spans="1:4" s="346" customFormat="1" x14ac:dyDescent="0.25">
      <c r="A9" s="347" t="s">
        <v>334</v>
      </c>
      <c r="B9" s="348" t="s">
        <v>335</v>
      </c>
      <c r="C9" s="348" t="s">
        <v>477</v>
      </c>
      <c r="D9" s="349">
        <v>59818266.329871029</v>
      </c>
    </row>
    <row r="10" spans="1:4" s="346" customFormat="1" x14ac:dyDescent="0.25">
      <c r="A10" s="343" t="s">
        <v>336</v>
      </c>
      <c r="B10" s="344" t="s">
        <v>337</v>
      </c>
      <c r="C10" s="344"/>
      <c r="D10" s="345"/>
    </row>
    <row r="11" spans="1:4" s="353" customFormat="1" x14ac:dyDescent="0.25">
      <c r="A11" s="350" t="s">
        <v>338</v>
      </c>
      <c r="B11" s="351" t="s">
        <v>339</v>
      </c>
      <c r="C11" s="351" t="s">
        <v>478</v>
      </c>
      <c r="D11" s="352">
        <v>18693208.228084695</v>
      </c>
    </row>
    <row r="12" spans="1:4" s="353" customFormat="1" x14ac:dyDescent="0.25">
      <c r="A12" s="350" t="s">
        <v>340</v>
      </c>
      <c r="B12" s="351" t="s">
        <v>341</v>
      </c>
      <c r="C12" s="351" t="s">
        <v>346</v>
      </c>
      <c r="D12" s="352">
        <v>0</v>
      </c>
    </row>
    <row r="13" spans="1:4" s="353" customFormat="1" x14ac:dyDescent="0.25">
      <c r="A13" s="350" t="s">
        <v>342</v>
      </c>
      <c r="B13" s="351" t="s">
        <v>343</v>
      </c>
      <c r="C13" s="351" t="s">
        <v>346</v>
      </c>
      <c r="D13" s="352">
        <v>0</v>
      </c>
    </row>
    <row r="14" spans="1:4" s="353" customFormat="1" x14ac:dyDescent="0.25">
      <c r="A14" s="343" t="s">
        <v>344</v>
      </c>
      <c r="B14" s="344" t="s">
        <v>345</v>
      </c>
      <c r="C14" s="354" t="s">
        <v>346</v>
      </c>
      <c r="D14" s="345"/>
    </row>
    <row r="15" spans="1:4" s="353" customFormat="1" x14ac:dyDescent="0.25">
      <c r="A15" s="350">
        <v>3.1</v>
      </c>
      <c r="B15" s="351" t="s">
        <v>347</v>
      </c>
      <c r="C15" s="351">
        <v>1.4630309968997203E-2</v>
      </c>
      <c r="D15" s="352">
        <v>10939497.227675522</v>
      </c>
    </row>
    <row r="16" spans="1:4" s="353" customFormat="1" x14ac:dyDescent="0.25">
      <c r="A16" s="350">
        <v>3.2</v>
      </c>
      <c r="B16" s="351" t="s">
        <v>348</v>
      </c>
      <c r="C16" s="351">
        <v>1.9594165137049823E-2</v>
      </c>
      <c r="D16" s="352">
        <v>14651112.358494001</v>
      </c>
    </row>
    <row r="17" spans="1:6" s="346" customFormat="1" ht="13.5" thickBot="1" x14ac:dyDescent="0.3">
      <c r="A17" s="350">
        <v>3.3</v>
      </c>
      <c r="B17" s="351" t="s">
        <v>349</v>
      </c>
      <c r="C17" s="351">
        <v>5.6145553516066433E-2</v>
      </c>
      <c r="D17" s="352">
        <v>41981620.918276101</v>
      </c>
    </row>
    <row r="18" spans="1:6" s="342" customFormat="1" x14ac:dyDescent="0.25">
      <c r="A18" s="355" t="s">
        <v>350</v>
      </c>
      <c r="B18" s="356"/>
      <c r="C18" s="340" t="s">
        <v>327</v>
      </c>
      <c r="D18" s="341" t="s">
        <v>328</v>
      </c>
    </row>
    <row r="19" spans="1:6" s="346" customFormat="1" x14ac:dyDescent="0.25">
      <c r="A19" s="357">
        <v>4</v>
      </c>
      <c r="B19" s="351" t="s">
        <v>351</v>
      </c>
      <c r="C19" s="358">
        <v>0.12414275145737096</v>
      </c>
      <c r="D19" s="359">
        <v>92825052.120000005</v>
      </c>
    </row>
    <row r="20" spans="1:6" s="346" customFormat="1" x14ac:dyDescent="0.25">
      <c r="A20" s="357">
        <v>5</v>
      </c>
      <c r="B20" s="351" t="s">
        <v>42</v>
      </c>
      <c r="C20" s="358">
        <v>0.12414275145737096</v>
      </c>
      <c r="D20" s="359">
        <v>92825052.120000005</v>
      </c>
    </row>
    <row r="21" spans="1:6" s="346" customFormat="1" ht="13.5" thickBot="1" x14ac:dyDescent="0.3">
      <c r="A21" s="360" t="s">
        <v>352</v>
      </c>
      <c r="B21" s="361" t="s">
        <v>353</v>
      </c>
      <c r="C21" s="362">
        <v>0.17780992849759797</v>
      </c>
      <c r="D21" s="363">
        <v>132953520.73705798</v>
      </c>
    </row>
    <row r="22" spans="1:6" x14ac:dyDescent="0.2">
      <c r="F22" s="22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F43"/>
  <sheetViews>
    <sheetView view="pageBreakPreview" zoomScale="60"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4.25" x14ac:dyDescent="0.2"/>
  <cols>
    <col min="1" max="1" width="10.7109375" style="85" customWidth="1"/>
    <col min="2" max="2" width="91.85546875" style="85" customWidth="1"/>
    <col min="3" max="3" width="53.140625" style="85" customWidth="1"/>
    <col min="4" max="4" width="32.28515625" style="85" customWidth="1"/>
    <col min="5" max="5" width="9.42578125" style="86" customWidth="1"/>
    <col min="6" max="16384" width="9.140625" style="86"/>
  </cols>
  <sheetData>
    <row r="1" spans="1:6" x14ac:dyDescent="0.2">
      <c r="A1" s="84" t="s">
        <v>29</v>
      </c>
      <c r="B1" s="26" t="str">
        <f>Info!C2</f>
        <v>Terabank</v>
      </c>
      <c r="E1" s="85"/>
      <c r="F1" s="85"/>
    </row>
    <row r="2" spans="1:6" s="306" customFormat="1" ht="15.75" customHeight="1" x14ac:dyDescent="0.2">
      <c r="A2" s="84" t="s">
        <v>30</v>
      </c>
      <c r="B2" s="27">
        <v>43190</v>
      </c>
    </row>
    <row r="3" spans="1:6" s="306" customFormat="1" ht="15.75" customHeight="1" x14ac:dyDescent="0.2">
      <c r="A3" s="364"/>
    </row>
    <row r="4" spans="1:6" s="306" customFormat="1" ht="15.75" customHeight="1" thickBot="1" x14ac:dyDescent="0.25">
      <c r="A4" s="306" t="s">
        <v>354</v>
      </c>
      <c r="B4" s="365" t="s">
        <v>355</v>
      </c>
      <c r="D4" s="366" t="s">
        <v>75</v>
      </c>
    </row>
    <row r="5" spans="1:6" ht="25.5" x14ac:dyDescent="0.2">
      <c r="A5" s="367" t="s">
        <v>33</v>
      </c>
      <c r="B5" s="368" t="s">
        <v>176</v>
      </c>
      <c r="C5" s="369" t="s">
        <v>263</v>
      </c>
      <c r="D5" s="370" t="s">
        <v>356</v>
      </c>
    </row>
    <row r="6" spans="1:6" x14ac:dyDescent="0.2">
      <c r="A6" s="371">
        <v>1</v>
      </c>
      <c r="B6" s="372" t="s">
        <v>82</v>
      </c>
      <c r="C6" s="373">
        <v>36370669.350000001</v>
      </c>
      <c r="D6" s="374"/>
      <c r="E6" s="375"/>
    </row>
    <row r="7" spans="1:6" x14ac:dyDescent="0.2">
      <c r="A7" s="371">
        <v>2</v>
      </c>
      <c r="B7" s="376" t="s">
        <v>83</v>
      </c>
      <c r="C7" s="377">
        <v>83167680.88000001</v>
      </c>
      <c r="D7" s="378"/>
      <c r="E7" s="375"/>
    </row>
    <row r="8" spans="1:6" x14ac:dyDescent="0.2">
      <c r="A8" s="371">
        <v>3</v>
      </c>
      <c r="B8" s="376" t="s">
        <v>84</v>
      </c>
      <c r="C8" s="377">
        <v>26540701.740000002</v>
      </c>
      <c r="D8" s="378"/>
      <c r="E8" s="375"/>
    </row>
    <row r="9" spans="1:6" x14ac:dyDescent="0.2">
      <c r="A9" s="371">
        <v>4</v>
      </c>
      <c r="B9" s="376" t="s">
        <v>85</v>
      </c>
      <c r="C9" s="377">
        <v>0</v>
      </c>
      <c r="D9" s="378"/>
      <c r="E9" s="375"/>
    </row>
    <row r="10" spans="1:6" x14ac:dyDescent="0.2">
      <c r="A10" s="371">
        <v>5</v>
      </c>
      <c r="B10" s="376" t="s">
        <v>86</v>
      </c>
      <c r="C10" s="377">
        <v>45152249.909999996</v>
      </c>
      <c r="D10" s="378"/>
      <c r="E10" s="375"/>
    </row>
    <row r="11" spans="1:6" x14ac:dyDescent="0.2">
      <c r="A11" s="371">
        <v>6.1</v>
      </c>
      <c r="B11" s="379" t="s">
        <v>87</v>
      </c>
      <c r="C11" s="380">
        <v>612299977.3700006</v>
      </c>
      <c r="D11" s="381"/>
      <c r="E11" s="382"/>
    </row>
    <row r="12" spans="1:6" x14ac:dyDescent="0.2">
      <c r="A12" s="371">
        <v>6.2</v>
      </c>
      <c r="B12" s="383" t="s">
        <v>88</v>
      </c>
      <c r="C12" s="380">
        <v>-41699385.810000047</v>
      </c>
      <c r="D12" s="381" t="s">
        <v>357</v>
      </c>
      <c r="E12" s="382"/>
    </row>
    <row r="13" spans="1:6" ht="15.75" x14ac:dyDescent="0.3">
      <c r="A13" s="384" t="s">
        <v>358</v>
      </c>
      <c r="B13" s="383" t="s">
        <v>359</v>
      </c>
      <c r="C13" s="380">
        <v>-8257147.6170579735</v>
      </c>
      <c r="D13" s="381" t="s">
        <v>357</v>
      </c>
      <c r="E13" s="382"/>
    </row>
    <row r="14" spans="1:6" ht="15.75" x14ac:dyDescent="0.3">
      <c r="A14" s="384" t="s">
        <v>360</v>
      </c>
      <c r="B14" s="383" t="s">
        <v>361</v>
      </c>
      <c r="C14" s="380">
        <v>-10621371.690000042</v>
      </c>
      <c r="D14" s="381" t="s">
        <v>357</v>
      </c>
      <c r="E14" s="382"/>
    </row>
    <row r="15" spans="1:6" x14ac:dyDescent="0.2">
      <c r="A15" s="371">
        <v>6</v>
      </c>
      <c r="B15" s="376" t="s">
        <v>89</v>
      </c>
      <c r="C15" s="385">
        <f>C11+C12</f>
        <v>570600591.56000054</v>
      </c>
      <c r="D15" s="381"/>
      <c r="E15" s="375"/>
    </row>
    <row r="16" spans="1:6" x14ac:dyDescent="0.2">
      <c r="A16" s="371">
        <v>7</v>
      </c>
      <c r="B16" s="376" t="s">
        <v>90</v>
      </c>
      <c r="C16" s="377">
        <v>4231093.58</v>
      </c>
      <c r="D16" s="378"/>
      <c r="E16" s="375"/>
    </row>
    <row r="17" spans="1:5" x14ac:dyDescent="0.2">
      <c r="A17" s="371">
        <v>8</v>
      </c>
      <c r="B17" s="386" t="s">
        <v>91</v>
      </c>
      <c r="C17" s="377">
        <v>5391923.4099999983</v>
      </c>
      <c r="D17" s="378"/>
      <c r="E17" s="375"/>
    </row>
    <row r="18" spans="1:5" x14ac:dyDescent="0.2">
      <c r="A18" s="371">
        <v>9</v>
      </c>
      <c r="B18" s="376" t="s">
        <v>92</v>
      </c>
      <c r="C18" s="377">
        <v>0</v>
      </c>
      <c r="D18" s="378"/>
      <c r="E18" s="375"/>
    </row>
    <row r="19" spans="1:5" x14ac:dyDescent="0.2">
      <c r="A19" s="371">
        <v>9.1999999999999993</v>
      </c>
      <c r="B19" s="387" t="s">
        <v>362</v>
      </c>
      <c r="C19" s="380">
        <v>0</v>
      </c>
      <c r="D19" s="378"/>
      <c r="E19" s="375"/>
    </row>
    <row r="20" spans="1:5" x14ac:dyDescent="0.2">
      <c r="A20" s="371">
        <v>10</v>
      </c>
      <c r="B20" s="376" t="s">
        <v>93</v>
      </c>
      <c r="C20" s="377">
        <v>45161892.469999999</v>
      </c>
      <c r="D20" s="378"/>
      <c r="E20" s="375"/>
    </row>
    <row r="21" spans="1:5" x14ac:dyDescent="0.2">
      <c r="A21" s="371">
        <v>10.1</v>
      </c>
      <c r="B21" s="387" t="s">
        <v>363</v>
      </c>
      <c r="C21" s="377">
        <v>28170798</v>
      </c>
      <c r="D21" s="388" t="s">
        <v>364</v>
      </c>
      <c r="E21" s="375"/>
    </row>
    <row r="22" spans="1:5" x14ac:dyDescent="0.2">
      <c r="A22" s="371">
        <v>11</v>
      </c>
      <c r="B22" s="389" t="s">
        <v>94</v>
      </c>
      <c r="C22" s="390">
        <v>5605672.4945999999</v>
      </c>
      <c r="D22" s="391"/>
      <c r="E22" s="375"/>
    </row>
    <row r="23" spans="1:5" ht="15" x14ac:dyDescent="0.25">
      <c r="A23" s="371">
        <v>12</v>
      </c>
      <c r="B23" s="392" t="s">
        <v>95</v>
      </c>
      <c r="C23" s="393">
        <f>SUM(C6:C10,C15:C18,C20,C22)</f>
        <v>822222475.39460063</v>
      </c>
      <c r="D23" s="394"/>
      <c r="E23" s="395"/>
    </row>
    <row r="24" spans="1:5" x14ac:dyDescent="0.2">
      <c r="A24" s="371">
        <v>13</v>
      </c>
      <c r="B24" s="376" t="s">
        <v>97</v>
      </c>
      <c r="C24" s="396">
        <v>7722297.1600000001</v>
      </c>
      <c r="D24" s="397"/>
      <c r="E24" s="375"/>
    </row>
    <row r="25" spans="1:5" x14ac:dyDescent="0.2">
      <c r="A25" s="371">
        <v>14</v>
      </c>
      <c r="B25" s="376" t="s">
        <v>98</v>
      </c>
      <c r="C25" s="377">
        <v>121299568.48000798</v>
      </c>
      <c r="D25" s="378"/>
      <c r="E25" s="375"/>
    </row>
    <row r="26" spans="1:5" x14ac:dyDescent="0.2">
      <c r="A26" s="371">
        <v>15</v>
      </c>
      <c r="B26" s="376" t="s">
        <v>99</v>
      </c>
      <c r="C26" s="377">
        <v>229214439.47</v>
      </c>
      <c r="D26" s="378"/>
      <c r="E26" s="375"/>
    </row>
    <row r="27" spans="1:5" x14ac:dyDescent="0.2">
      <c r="A27" s="371">
        <v>16</v>
      </c>
      <c r="B27" s="376" t="s">
        <v>100</v>
      </c>
      <c r="C27" s="377">
        <v>221428863.0800001</v>
      </c>
      <c r="D27" s="378"/>
      <c r="E27" s="375"/>
    </row>
    <row r="28" spans="1:5" x14ac:dyDescent="0.2">
      <c r="A28" s="371">
        <v>17</v>
      </c>
      <c r="B28" s="376" t="s">
        <v>101</v>
      </c>
      <c r="C28" s="377">
        <v>0</v>
      </c>
      <c r="D28" s="378"/>
      <c r="E28" s="375"/>
    </row>
    <row r="29" spans="1:5" x14ac:dyDescent="0.2">
      <c r="A29" s="371">
        <v>18</v>
      </c>
      <c r="B29" s="376" t="s">
        <v>102</v>
      </c>
      <c r="C29" s="377">
        <v>67682528</v>
      </c>
      <c r="D29" s="378"/>
      <c r="E29" s="375"/>
    </row>
    <row r="30" spans="1:5" x14ac:dyDescent="0.2">
      <c r="A30" s="371">
        <v>19</v>
      </c>
      <c r="B30" s="376" t="s">
        <v>103</v>
      </c>
      <c r="C30" s="377">
        <v>3599716.1199999996</v>
      </c>
      <c r="D30" s="378"/>
      <c r="E30" s="375"/>
    </row>
    <row r="31" spans="1:5" x14ac:dyDescent="0.2">
      <c r="A31" s="371">
        <v>20</v>
      </c>
      <c r="B31" s="376" t="s">
        <v>104</v>
      </c>
      <c r="C31" s="377">
        <v>14785546.329999998</v>
      </c>
      <c r="D31" s="378" t="s">
        <v>357</v>
      </c>
      <c r="E31" s="375"/>
    </row>
    <row r="32" spans="1:5" x14ac:dyDescent="0.2">
      <c r="A32" s="371">
        <v>20.100000000000001</v>
      </c>
      <c r="B32" s="389" t="s">
        <v>365</v>
      </c>
      <c r="C32" s="377">
        <v>1099764.24</v>
      </c>
      <c r="D32" s="391" t="s">
        <v>357</v>
      </c>
      <c r="E32" s="375"/>
    </row>
    <row r="33" spans="1:5" x14ac:dyDescent="0.2">
      <c r="A33" s="371">
        <v>21</v>
      </c>
      <c r="B33" s="389" t="s">
        <v>105</v>
      </c>
      <c r="C33" s="377">
        <v>35493665.600000001</v>
      </c>
      <c r="D33" s="391"/>
      <c r="E33" s="375"/>
    </row>
    <row r="34" spans="1:5" x14ac:dyDescent="0.2">
      <c r="A34" s="371">
        <v>21.1</v>
      </c>
      <c r="B34" s="398" t="s">
        <v>366</v>
      </c>
      <c r="C34" s="377">
        <v>31871321</v>
      </c>
      <c r="D34" s="399" t="s">
        <v>367</v>
      </c>
      <c r="E34" s="375"/>
    </row>
    <row r="35" spans="1:5" ht="15" x14ac:dyDescent="0.25">
      <c r="A35" s="371">
        <v>22</v>
      </c>
      <c r="B35" s="392" t="s">
        <v>106</v>
      </c>
      <c r="C35" s="393">
        <f>SUM(C24:C33)</f>
        <v>702326388.48000824</v>
      </c>
      <c r="D35" s="394"/>
      <c r="E35" s="395"/>
    </row>
    <row r="36" spans="1:5" x14ac:dyDescent="0.2">
      <c r="A36" s="371">
        <v>23</v>
      </c>
      <c r="B36" s="389" t="s">
        <v>108</v>
      </c>
      <c r="C36" s="377">
        <v>121372000</v>
      </c>
      <c r="D36" s="378" t="s">
        <v>368</v>
      </c>
      <c r="E36" s="375"/>
    </row>
    <row r="37" spans="1:5" x14ac:dyDescent="0.2">
      <c r="A37" s="371">
        <v>24</v>
      </c>
      <c r="B37" s="389" t="s">
        <v>109</v>
      </c>
      <c r="C37" s="377">
        <v>0</v>
      </c>
      <c r="D37" s="378"/>
      <c r="E37" s="375"/>
    </row>
    <row r="38" spans="1:5" x14ac:dyDescent="0.2">
      <c r="A38" s="371">
        <v>25</v>
      </c>
      <c r="B38" s="389" t="s">
        <v>110</v>
      </c>
      <c r="C38" s="377">
        <v>0</v>
      </c>
      <c r="D38" s="378"/>
      <c r="E38" s="375"/>
    </row>
    <row r="39" spans="1:5" x14ac:dyDescent="0.2">
      <c r="A39" s="371">
        <v>26</v>
      </c>
      <c r="B39" s="389" t="s">
        <v>111</v>
      </c>
      <c r="C39" s="377">
        <v>0</v>
      </c>
      <c r="D39" s="378"/>
      <c r="E39" s="375"/>
    </row>
    <row r="40" spans="1:5" x14ac:dyDescent="0.2">
      <c r="A40" s="371">
        <v>27</v>
      </c>
      <c r="B40" s="389" t="s">
        <v>112</v>
      </c>
      <c r="C40" s="377">
        <v>0</v>
      </c>
      <c r="D40" s="378"/>
      <c r="E40" s="375"/>
    </row>
    <row r="41" spans="1:5" x14ac:dyDescent="0.2">
      <c r="A41" s="371">
        <v>28</v>
      </c>
      <c r="B41" s="389" t="s">
        <v>113</v>
      </c>
      <c r="C41" s="377">
        <v>-376149.87999999151</v>
      </c>
      <c r="D41" s="378" t="s">
        <v>369</v>
      </c>
      <c r="E41" s="375"/>
    </row>
    <row r="42" spans="1:5" x14ac:dyDescent="0.2">
      <c r="A42" s="371">
        <v>29</v>
      </c>
      <c r="B42" s="389" t="s">
        <v>114</v>
      </c>
      <c r="C42" s="377">
        <v>0</v>
      </c>
      <c r="D42" s="378"/>
      <c r="E42" s="375"/>
    </row>
    <row r="43" spans="1:5" ht="15.75" thickBot="1" x14ac:dyDescent="0.3">
      <c r="A43" s="400">
        <v>30</v>
      </c>
      <c r="B43" s="401" t="s">
        <v>115</v>
      </c>
      <c r="C43" s="402">
        <f>SUM(C36:C42)</f>
        <v>120995850.12</v>
      </c>
      <c r="D43" s="403"/>
      <c r="E43" s="395"/>
    </row>
  </sheetData>
  <pageMargins left="0.7" right="0.7" top="0.75" bottom="0.75" header="0.3" footer="0.3"/>
  <pageSetup paperSize="9" scale="46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S25"/>
  <sheetViews>
    <sheetView view="pageBreakPreview" zoomScale="60" zoomScaleNormal="7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2.75" x14ac:dyDescent="0.2"/>
  <cols>
    <col min="1" max="1" width="10.5703125" style="24" bestFit="1" customWidth="1"/>
    <col min="2" max="2" width="105.140625" style="24" bestFit="1" customWidth="1"/>
    <col min="3" max="3" width="16.28515625" style="24" bestFit="1" customWidth="1"/>
    <col min="4" max="4" width="13.42578125" style="24" bestFit="1" customWidth="1"/>
    <col min="5" max="5" width="16.140625" style="24" bestFit="1" customWidth="1"/>
    <col min="6" max="6" width="13.42578125" style="24" bestFit="1" customWidth="1"/>
    <col min="7" max="7" width="9.5703125" style="24" bestFit="1" customWidth="1"/>
    <col min="8" max="8" width="13.42578125" style="24" bestFit="1" customWidth="1"/>
    <col min="9" max="9" width="15.5703125" style="24" bestFit="1" customWidth="1"/>
    <col min="10" max="10" width="13.42578125" style="24" bestFit="1" customWidth="1"/>
    <col min="11" max="11" width="17" style="24" bestFit="1" customWidth="1"/>
    <col min="12" max="12" width="14.7109375" style="24" bestFit="1" customWidth="1"/>
    <col min="13" max="13" width="17.28515625" style="24" bestFit="1" customWidth="1"/>
    <col min="14" max="14" width="16.28515625" style="24" bestFit="1" customWidth="1"/>
    <col min="15" max="15" width="15.140625" style="24" bestFit="1" customWidth="1"/>
    <col min="16" max="16" width="13.42578125" style="24" bestFit="1" customWidth="1"/>
    <col min="17" max="17" width="9.5703125" style="24" bestFit="1" customWidth="1"/>
    <col min="18" max="18" width="13.42578125" style="24" bestFit="1" customWidth="1"/>
    <col min="19" max="19" width="33.140625" style="24" bestFit="1" customWidth="1"/>
    <col min="20" max="16384" width="9.140625" style="148"/>
  </cols>
  <sheetData>
    <row r="1" spans="1:19" x14ac:dyDescent="0.2">
      <c r="A1" s="24" t="s">
        <v>29</v>
      </c>
      <c r="B1" s="26" t="str">
        <f>Info!C2</f>
        <v>Terabank</v>
      </c>
    </row>
    <row r="2" spans="1:19" x14ac:dyDescent="0.2">
      <c r="A2" s="24" t="s">
        <v>30</v>
      </c>
      <c r="B2" s="27">
        <v>43190</v>
      </c>
    </row>
    <row r="4" spans="1:19" ht="26.25" thickBot="1" x14ac:dyDescent="0.25">
      <c r="A4" s="404" t="s">
        <v>370</v>
      </c>
      <c r="B4" s="405" t="s">
        <v>371</v>
      </c>
    </row>
    <row r="5" spans="1:19" x14ac:dyDescent="0.2">
      <c r="A5" s="406"/>
      <c r="B5" s="407"/>
      <c r="C5" s="408" t="s">
        <v>259</v>
      </c>
      <c r="D5" s="408" t="s">
        <v>260</v>
      </c>
      <c r="E5" s="408" t="s">
        <v>261</v>
      </c>
      <c r="F5" s="408" t="s">
        <v>372</v>
      </c>
      <c r="G5" s="408" t="s">
        <v>373</v>
      </c>
      <c r="H5" s="408" t="s">
        <v>374</v>
      </c>
      <c r="I5" s="408" t="s">
        <v>375</v>
      </c>
      <c r="J5" s="408" t="s">
        <v>376</v>
      </c>
      <c r="K5" s="408" t="s">
        <v>377</v>
      </c>
      <c r="L5" s="408" t="s">
        <v>378</v>
      </c>
      <c r="M5" s="408" t="s">
        <v>379</v>
      </c>
      <c r="N5" s="408" t="s">
        <v>380</v>
      </c>
      <c r="O5" s="408" t="s">
        <v>381</v>
      </c>
      <c r="P5" s="408" t="s">
        <v>382</v>
      </c>
      <c r="Q5" s="408" t="s">
        <v>383</v>
      </c>
      <c r="R5" s="409" t="s">
        <v>384</v>
      </c>
      <c r="S5" s="410" t="s">
        <v>385</v>
      </c>
    </row>
    <row r="6" spans="1:19" ht="46.5" customHeight="1" x14ac:dyDescent="0.2">
      <c r="A6" s="411"/>
      <c r="B6" s="412" t="s">
        <v>386</v>
      </c>
      <c r="C6" s="413">
        <v>0</v>
      </c>
      <c r="D6" s="414"/>
      <c r="E6" s="413">
        <v>0.2</v>
      </c>
      <c r="F6" s="414"/>
      <c r="G6" s="413">
        <v>0.35</v>
      </c>
      <c r="H6" s="414"/>
      <c r="I6" s="413">
        <v>0.5</v>
      </c>
      <c r="J6" s="414"/>
      <c r="K6" s="413">
        <v>0.75</v>
      </c>
      <c r="L6" s="414"/>
      <c r="M6" s="413">
        <v>1</v>
      </c>
      <c r="N6" s="414"/>
      <c r="O6" s="413">
        <v>1.5</v>
      </c>
      <c r="P6" s="414"/>
      <c r="Q6" s="413">
        <v>2.5</v>
      </c>
      <c r="R6" s="414"/>
      <c r="S6" s="415" t="s">
        <v>387</v>
      </c>
    </row>
    <row r="7" spans="1:19" x14ac:dyDescent="0.2">
      <c r="A7" s="411"/>
      <c r="B7" s="416"/>
      <c r="C7" s="417" t="s">
        <v>388</v>
      </c>
      <c r="D7" s="417" t="s">
        <v>389</v>
      </c>
      <c r="E7" s="417" t="s">
        <v>388</v>
      </c>
      <c r="F7" s="417" t="s">
        <v>389</v>
      </c>
      <c r="G7" s="417" t="s">
        <v>388</v>
      </c>
      <c r="H7" s="417" t="s">
        <v>389</v>
      </c>
      <c r="I7" s="417" t="s">
        <v>388</v>
      </c>
      <c r="J7" s="417" t="s">
        <v>389</v>
      </c>
      <c r="K7" s="417" t="s">
        <v>388</v>
      </c>
      <c r="L7" s="417" t="s">
        <v>389</v>
      </c>
      <c r="M7" s="417" t="s">
        <v>388</v>
      </c>
      <c r="N7" s="417" t="s">
        <v>389</v>
      </c>
      <c r="O7" s="417" t="s">
        <v>388</v>
      </c>
      <c r="P7" s="417" t="s">
        <v>389</v>
      </c>
      <c r="Q7" s="417" t="s">
        <v>388</v>
      </c>
      <c r="R7" s="417" t="s">
        <v>389</v>
      </c>
      <c r="S7" s="418"/>
    </row>
    <row r="8" spans="1:19" s="424" customFormat="1" x14ac:dyDescent="0.2">
      <c r="A8" s="419">
        <v>1</v>
      </c>
      <c r="B8" s="420" t="s">
        <v>390</v>
      </c>
      <c r="C8" s="421">
        <v>62104699.659999996</v>
      </c>
      <c r="D8" s="421">
        <v>0</v>
      </c>
      <c r="E8" s="421">
        <v>0</v>
      </c>
      <c r="F8" s="422">
        <v>0</v>
      </c>
      <c r="G8" s="421">
        <v>0</v>
      </c>
      <c r="H8" s="421">
        <v>0</v>
      </c>
      <c r="I8" s="421">
        <v>0</v>
      </c>
      <c r="J8" s="421">
        <v>0</v>
      </c>
      <c r="K8" s="421">
        <v>0</v>
      </c>
      <c r="L8" s="421">
        <v>0</v>
      </c>
      <c r="M8" s="421">
        <v>67390880.359999999</v>
      </c>
      <c r="N8" s="421">
        <v>0</v>
      </c>
      <c r="O8" s="421">
        <v>0</v>
      </c>
      <c r="P8" s="421">
        <v>0</v>
      </c>
      <c r="Q8" s="421">
        <v>0</v>
      </c>
      <c r="R8" s="422">
        <v>0</v>
      </c>
      <c r="S8" s="423">
        <f>$C$6*SUM(C8:D8)+$E$6*SUM(E8:F8)+$G$6*SUM(G8:H8)+$I$6*SUM(I8:J8)+$K$6*SUM(K8:L8)+$M$6*SUM(M8:N8)+$O$6*SUM(O8:P8)+$Q$6*SUM(Q8:R8)</f>
        <v>67390880.359999999</v>
      </c>
    </row>
    <row r="9" spans="1:19" s="424" customFormat="1" x14ac:dyDescent="0.2">
      <c r="A9" s="419">
        <v>2</v>
      </c>
      <c r="B9" s="420" t="s">
        <v>391</v>
      </c>
      <c r="C9" s="421">
        <v>0</v>
      </c>
      <c r="D9" s="421">
        <v>0</v>
      </c>
      <c r="E9" s="421">
        <v>0</v>
      </c>
      <c r="F9" s="421">
        <v>0</v>
      </c>
      <c r="G9" s="421">
        <v>0</v>
      </c>
      <c r="H9" s="421">
        <v>0</v>
      </c>
      <c r="I9" s="421">
        <v>0</v>
      </c>
      <c r="J9" s="421">
        <v>0</v>
      </c>
      <c r="K9" s="421">
        <v>0</v>
      </c>
      <c r="L9" s="421">
        <v>0</v>
      </c>
      <c r="M9" s="421">
        <v>0</v>
      </c>
      <c r="N9" s="421">
        <v>0</v>
      </c>
      <c r="O9" s="421">
        <v>0</v>
      </c>
      <c r="P9" s="421">
        <v>0</v>
      </c>
      <c r="Q9" s="421">
        <v>0</v>
      </c>
      <c r="R9" s="422">
        <v>0</v>
      </c>
      <c r="S9" s="423">
        <f t="shared" ref="S9:S21" si="0">$C$6*SUM(C9:D9)+$E$6*SUM(E9:F9)+$G$6*SUM(G9:H9)+$I$6*SUM(I9:J9)+$K$6*SUM(K9:L9)+$M$6*SUM(M9:N9)+$O$6*SUM(O9:P9)+$Q$6*SUM(Q9:R9)</f>
        <v>0</v>
      </c>
    </row>
    <row r="10" spans="1:19" s="424" customFormat="1" x14ac:dyDescent="0.2">
      <c r="A10" s="419">
        <v>3</v>
      </c>
      <c r="B10" s="420" t="s">
        <v>392</v>
      </c>
      <c r="C10" s="421">
        <v>0</v>
      </c>
      <c r="D10" s="421">
        <v>0</v>
      </c>
      <c r="E10" s="421">
        <v>0</v>
      </c>
      <c r="F10" s="421">
        <v>0</v>
      </c>
      <c r="G10" s="421">
        <v>0</v>
      </c>
      <c r="H10" s="421">
        <v>0</v>
      </c>
      <c r="I10" s="421">
        <v>0</v>
      </c>
      <c r="J10" s="421">
        <v>0</v>
      </c>
      <c r="K10" s="421">
        <v>0</v>
      </c>
      <c r="L10" s="421">
        <v>0</v>
      </c>
      <c r="M10" s="421">
        <v>0</v>
      </c>
      <c r="N10" s="421">
        <v>0</v>
      </c>
      <c r="O10" s="421">
        <v>0</v>
      </c>
      <c r="P10" s="421">
        <v>0</v>
      </c>
      <c r="Q10" s="421">
        <v>0</v>
      </c>
      <c r="R10" s="422">
        <v>0</v>
      </c>
      <c r="S10" s="423">
        <f t="shared" si="0"/>
        <v>0</v>
      </c>
    </row>
    <row r="11" spans="1:19" s="424" customFormat="1" x14ac:dyDescent="0.2">
      <c r="A11" s="419">
        <v>4</v>
      </c>
      <c r="B11" s="420" t="s">
        <v>393</v>
      </c>
      <c r="C11" s="421">
        <v>0</v>
      </c>
      <c r="D11" s="421">
        <v>0</v>
      </c>
      <c r="E11" s="421">
        <v>0</v>
      </c>
      <c r="F11" s="421">
        <v>0</v>
      </c>
      <c r="G11" s="421">
        <v>0</v>
      </c>
      <c r="H11" s="421">
        <v>0</v>
      </c>
      <c r="I11" s="421">
        <v>0</v>
      </c>
      <c r="J11" s="421">
        <v>0</v>
      </c>
      <c r="K11" s="421">
        <v>0</v>
      </c>
      <c r="L11" s="421">
        <v>0</v>
      </c>
      <c r="M11" s="421">
        <v>0</v>
      </c>
      <c r="N11" s="421">
        <v>0</v>
      </c>
      <c r="O11" s="421">
        <v>0</v>
      </c>
      <c r="P11" s="421">
        <v>0</v>
      </c>
      <c r="Q11" s="421">
        <v>0</v>
      </c>
      <c r="R11" s="422">
        <v>0</v>
      </c>
      <c r="S11" s="423">
        <f t="shared" si="0"/>
        <v>0</v>
      </c>
    </row>
    <row r="12" spans="1:19" s="424" customFormat="1" x14ac:dyDescent="0.2">
      <c r="A12" s="419">
        <v>5</v>
      </c>
      <c r="B12" s="420" t="s">
        <v>394</v>
      </c>
      <c r="C12" s="421">
        <v>0</v>
      </c>
      <c r="D12" s="421">
        <v>0</v>
      </c>
      <c r="E12" s="421">
        <v>0</v>
      </c>
      <c r="F12" s="421">
        <v>0</v>
      </c>
      <c r="G12" s="421">
        <v>0</v>
      </c>
      <c r="H12" s="421">
        <v>0</v>
      </c>
      <c r="I12" s="421">
        <v>0</v>
      </c>
      <c r="J12" s="421">
        <v>0</v>
      </c>
      <c r="K12" s="421">
        <v>0</v>
      </c>
      <c r="L12" s="421">
        <v>0</v>
      </c>
      <c r="M12" s="421">
        <v>0</v>
      </c>
      <c r="N12" s="421">
        <v>0</v>
      </c>
      <c r="O12" s="421">
        <v>0</v>
      </c>
      <c r="P12" s="421">
        <v>0</v>
      </c>
      <c r="Q12" s="421">
        <v>0</v>
      </c>
      <c r="R12" s="422">
        <v>0</v>
      </c>
      <c r="S12" s="423">
        <f t="shared" si="0"/>
        <v>0</v>
      </c>
    </row>
    <row r="13" spans="1:19" s="424" customFormat="1" x14ac:dyDescent="0.2">
      <c r="A13" s="419">
        <v>6</v>
      </c>
      <c r="B13" s="420" t="s">
        <v>395</v>
      </c>
      <c r="C13" s="421">
        <v>0</v>
      </c>
      <c r="D13" s="421">
        <v>0</v>
      </c>
      <c r="E13" s="421">
        <v>16392879.770000001</v>
      </c>
      <c r="F13" s="421">
        <v>0</v>
      </c>
      <c r="G13" s="421">
        <v>0</v>
      </c>
      <c r="H13" s="421">
        <v>0</v>
      </c>
      <c r="I13" s="421">
        <v>9721357.040000001</v>
      </c>
      <c r="J13" s="421">
        <v>0</v>
      </c>
      <c r="K13" s="421">
        <v>0</v>
      </c>
      <c r="L13" s="421">
        <v>0</v>
      </c>
      <c r="M13" s="421">
        <v>426464.94999999995</v>
      </c>
      <c r="N13" s="421">
        <v>0</v>
      </c>
      <c r="O13" s="421">
        <v>0</v>
      </c>
      <c r="P13" s="421">
        <v>0</v>
      </c>
      <c r="Q13" s="421">
        <v>0</v>
      </c>
      <c r="R13" s="422">
        <v>0</v>
      </c>
      <c r="S13" s="423">
        <f t="shared" si="0"/>
        <v>8565719.4240000006</v>
      </c>
    </row>
    <row r="14" spans="1:19" s="424" customFormat="1" x14ac:dyDescent="0.2">
      <c r="A14" s="419">
        <v>7</v>
      </c>
      <c r="B14" s="420" t="s">
        <v>396</v>
      </c>
      <c r="C14" s="421">
        <v>0</v>
      </c>
      <c r="D14" s="421">
        <v>0</v>
      </c>
      <c r="E14" s="421">
        <v>0</v>
      </c>
      <c r="F14" s="421">
        <v>0</v>
      </c>
      <c r="G14" s="421">
        <v>0</v>
      </c>
      <c r="H14" s="421">
        <v>0</v>
      </c>
      <c r="I14" s="421">
        <v>0</v>
      </c>
      <c r="J14" s="421">
        <v>0</v>
      </c>
      <c r="K14" s="421">
        <v>0</v>
      </c>
      <c r="L14" s="421">
        <v>0</v>
      </c>
      <c r="M14" s="421">
        <v>116766322.19</v>
      </c>
      <c r="N14" s="421">
        <v>28334501.125</v>
      </c>
      <c r="O14" s="421">
        <v>0</v>
      </c>
      <c r="P14" s="421">
        <v>0</v>
      </c>
      <c r="Q14" s="421">
        <v>0</v>
      </c>
      <c r="R14" s="422">
        <v>0</v>
      </c>
      <c r="S14" s="423">
        <f t="shared" si="0"/>
        <v>145100823.315</v>
      </c>
    </row>
    <row r="15" spans="1:19" s="424" customFormat="1" x14ac:dyDescent="0.2">
      <c r="A15" s="419">
        <v>8</v>
      </c>
      <c r="B15" s="420" t="s">
        <v>397</v>
      </c>
      <c r="C15" s="421">
        <v>0</v>
      </c>
      <c r="D15" s="421">
        <v>0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0</v>
      </c>
      <c r="K15" s="421">
        <v>186681644.27000016</v>
      </c>
      <c r="L15" s="421">
        <v>5899908.5789999999</v>
      </c>
      <c r="M15" s="421">
        <v>0</v>
      </c>
      <c r="N15" s="421">
        <v>0</v>
      </c>
      <c r="O15" s="421">
        <v>0</v>
      </c>
      <c r="P15" s="421">
        <v>0</v>
      </c>
      <c r="Q15" s="421">
        <v>0</v>
      </c>
      <c r="R15" s="422">
        <v>0</v>
      </c>
      <c r="S15" s="423">
        <f t="shared" si="0"/>
        <v>144436164.6367501</v>
      </c>
    </row>
    <row r="16" spans="1:19" s="424" customFormat="1" x14ac:dyDescent="0.2">
      <c r="A16" s="419">
        <v>9</v>
      </c>
      <c r="B16" s="420" t="s">
        <v>398</v>
      </c>
      <c r="C16" s="421">
        <v>0</v>
      </c>
      <c r="D16" s="421">
        <v>0</v>
      </c>
      <c r="E16" s="421">
        <v>0</v>
      </c>
      <c r="F16" s="421">
        <v>0</v>
      </c>
      <c r="G16" s="421">
        <v>0</v>
      </c>
      <c r="H16" s="421">
        <v>0</v>
      </c>
      <c r="I16" s="421">
        <v>0</v>
      </c>
      <c r="J16" s="421">
        <v>0</v>
      </c>
      <c r="K16" s="421">
        <v>0</v>
      </c>
      <c r="L16" s="421">
        <v>0</v>
      </c>
      <c r="M16" s="421">
        <v>0</v>
      </c>
      <c r="N16" s="421">
        <v>0</v>
      </c>
      <c r="O16" s="421">
        <v>0</v>
      </c>
      <c r="P16" s="421">
        <v>0</v>
      </c>
      <c r="Q16" s="421">
        <v>0</v>
      </c>
      <c r="R16" s="422">
        <v>0</v>
      </c>
      <c r="S16" s="423">
        <f t="shared" si="0"/>
        <v>0</v>
      </c>
    </row>
    <row r="17" spans="1:19" s="424" customFormat="1" x14ac:dyDescent="0.2">
      <c r="A17" s="419">
        <v>10</v>
      </c>
      <c r="B17" s="420" t="s">
        <v>399</v>
      </c>
      <c r="C17" s="421">
        <v>0</v>
      </c>
      <c r="D17" s="421">
        <v>0</v>
      </c>
      <c r="E17" s="421">
        <v>0</v>
      </c>
      <c r="F17" s="421">
        <v>0</v>
      </c>
      <c r="G17" s="421">
        <v>0</v>
      </c>
      <c r="H17" s="421">
        <v>0</v>
      </c>
      <c r="I17" s="421">
        <v>0</v>
      </c>
      <c r="J17" s="421">
        <v>0</v>
      </c>
      <c r="K17" s="421">
        <v>0</v>
      </c>
      <c r="L17" s="421">
        <v>0</v>
      </c>
      <c r="M17" s="421">
        <v>16815279.31000001</v>
      </c>
      <c r="N17" s="421">
        <v>0</v>
      </c>
      <c r="O17" s="421">
        <v>1606359.9600000002</v>
      </c>
      <c r="P17" s="421">
        <v>0</v>
      </c>
      <c r="Q17" s="421">
        <v>0</v>
      </c>
      <c r="R17" s="422">
        <v>0</v>
      </c>
      <c r="S17" s="423">
        <f t="shared" si="0"/>
        <v>19224819.250000011</v>
      </c>
    </row>
    <row r="18" spans="1:19" s="424" customFormat="1" x14ac:dyDescent="0.2">
      <c r="A18" s="419">
        <v>11</v>
      </c>
      <c r="B18" s="420" t="s">
        <v>400</v>
      </c>
      <c r="C18" s="421">
        <v>0</v>
      </c>
      <c r="D18" s="421">
        <v>0</v>
      </c>
      <c r="E18" s="421">
        <v>0</v>
      </c>
      <c r="F18" s="421">
        <v>0</v>
      </c>
      <c r="G18" s="421">
        <v>0</v>
      </c>
      <c r="H18" s="421">
        <v>0</v>
      </c>
      <c r="I18" s="421">
        <v>0</v>
      </c>
      <c r="J18" s="421">
        <v>0</v>
      </c>
      <c r="K18" s="421">
        <v>0</v>
      </c>
      <c r="L18" s="421">
        <v>0</v>
      </c>
      <c r="M18" s="421">
        <v>50149137.980000004</v>
      </c>
      <c r="N18" s="421">
        <v>0</v>
      </c>
      <c r="O18" s="421">
        <v>23474870.360000074</v>
      </c>
      <c r="P18" s="421">
        <v>0</v>
      </c>
      <c r="Q18" s="421">
        <v>0</v>
      </c>
      <c r="R18" s="422">
        <v>0</v>
      </c>
      <c r="S18" s="423">
        <f t="shared" si="0"/>
        <v>85361443.520000115</v>
      </c>
    </row>
    <row r="19" spans="1:19" s="424" customFormat="1" x14ac:dyDescent="0.2">
      <c r="A19" s="419">
        <v>12</v>
      </c>
      <c r="B19" s="420" t="s">
        <v>401</v>
      </c>
      <c r="C19" s="421">
        <v>0</v>
      </c>
      <c r="D19" s="421">
        <v>0</v>
      </c>
      <c r="E19" s="421">
        <v>0</v>
      </c>
      <c r="F19" s="421">
        <v>0</v>
      </c>
      <c r="G19" s="421">
        <v>0</v>
      </c>
      <c r="H19" s="421">
        <v>0</v>
      </c>
      <c r="I19" s="421">
        <v>0</v>
      </c>
      <c r="J19" s="421">
        <v>0</v>
      </c>
      <c r="K19" s="421">
        <v>0</v>
      </c>
      <c r="L19" s="421">
        <v>0</v>
      </c>
      <c r="M19" s="421">
        <v>0</v>
      </c>
      <c r="N19" s="421">
        <v>0</v>
      </c>
      <c r="O19" s="421">
        <v>0</v>
      </c>
      <c r="P19" s="421">
        <v>0</v>
      </c>
      <c r="Q19" s="421">
        <v>0</v>
      </c>
      <c r="R19" s="422">
        <v>0</v>
      </c>
      <c r="S19" s="423">
        <f t="shared" si="0"/>
        <v>0</v>
      </c>
    </row>
    <row r="20" spans="1:19" s="424" customFormat="1" x14ac:dyDescent="0.2">
      <c r="A20" s="419">
        <v>13</v>
      </c>
      <c r="B20" s="420" t="s">
        <v>402</v>
      </c>
      <c r="C20" s="421">
        <v>0</v>
      </c>
      <c r="D20" s="421">
        <v>0</v>
      </c>
      <c r="E20" s="421">
        <v>0</v>
      </c>
      <c r="F20" s="421">
        <v>0</v>
      </c>
      <c r="G20" s="421">
        <v>0</v>
      </c>
      <c r="H20" s="421">
        <v>0</v>
      </c>
      <c r="I20" s="421">
        <v>0</v>
      </c>
      <c r="J20" s="421">
        <v>0</v>
      </c>
      <c r="K20" s="421">
        <v>0</v>
      </c>
      <c r="L20" s="421">
        <v>0</v>
      </c>
      <c r="M20" s="421">
        <v>0</v>
      </c>
      <c r="N20" s="421">
        <v>0</v>
      </c>
      <c r="O20" s="421">
        <v>0</v>
      </c>
      <c r="P20" s="421">
        <v>0</v>
      </c>
      <c r="Q20" s="421">
        <v>0</v>
      </c>
      <c r="R20" s="422">
        <v>0</v>
      </c>
      <c r="S20" s="423">
        <f t="shared" si="0"/>
        <v>0</v>
      </c>
    </row>
    <row r="21" spans="1:19" s="424" customFormat="1" x14ac:dyDescent="0.2">
      <c r="A21" s="419">
        <v>14</v>
      </c>
      <c r="B21" s="420" t="s">
        <v>403</v>
      </c>
      <c r="C21" s="421">
        <v>36358216.729999997</v>
      </c>
      <c r="D21" s="421">
        <v>0</v>
      </c>
      <c r="E21" s="421">
        <v>12452.62</v>
      </c>
      <c r="F21" s="421">
        <v>0</v>
      </c>
      <c r="G21" s="421">
        <v>0</v>
      </c>
      <c r="H21" s="421">
        <v>0</v>
      </c>
      <c r="I21" s="421">
        <v>0</v>
      </c>
      <c r="J21" s="421">
        <v>0</v>
      </c>
      <c r="K21" s="421">
        <v>0</v>
      </c>
      <c r="L21" s="421">
        <v>0</v>
      </c>
      <c r="M21" s="421">
        <v>216772484.12000003</v>
      </c>
      <c r="N21" s="421">
        <v>8582027.8230000008</v>
      </c>
      <c r="O21" s="421">
        <v>0</v>
      </c>
      <c r="P21" s="421">
        <v>0</v>
      </c>
      <c r="Q21" s="421">
        <v>0</v>
      </c>
      <c r="R21" s="422">
        <v>0</v>
      </c>
      <c r="S21" s="423">
        <f t="shared" si="0"/>
        <v>225357002.46700004</v>
      </c>
    </row>
    <row r="22" spans="1:19" ht="13.5" thickBot="1" x14ac:dyDescent="0.25">
      <c r="A22" s="425"/>
      <c r="B22" s="426" t="s">
        <v>179</v>
      </c>
      <c r="C22" s="427">
        <f>SUM(C8:C21)</f>
        <v>98462916.389999986</v>
      </c>
      <c r="D22" s="427">
        <f t="shared" ref="D22:S22" si="1">SUM(D8:D21)</f>
        <v>0</v>
      </c>
      <c r="E22" s="427">
        <f t="shared" si="1"/>
        <v>16405332.390000001</v>
      </c>
      <c r="F22" s="427">
        <f t="shared" si="1"/>
        <v>0</v>
      </c>
      <c r="G22" s="427">
        <f t="shared" si="1"/>
        <v>0</v>
      </c>
      <c r="H22" s="427">
        <f t="shared" si="1"/>
        <v>0</v>
      </c>
      <c r="I22" s="427">
        <f t="shared" si="1"/>
        <v>9721357.040000001</v>
      </c>
      <c r="J22" s="427">
        <f t="shared" si="1"/>
        <v>0</v>
      </c>
      <c r="K22" s="427">
        <f t="shared" si="1"/>
        <v>186681644.27000016</v>
      </c>
      <c r="L22" s="427">
        <f t="shared" si="1"/>
        <v>5899908.5789999999</v>
      </c>
      <c r="M22" s="427">
        <f t="shared" si="1"/>
        <v>468320568.91000009</v>
      </c>
      <c r="N22" s="427">
        <f t="shared" si="1"/>
        <v>36916528.947999999</v>
      </c>
      <c r="O22" s="427">
        <f t="shared" si="1"/>
        <v>25081230.320000075</v>
      </c>
      <c r="P22" s="427">
        <f t="shared" si="1"/>
        <v>0</v>
      </c>
      <c r="Q22" s="427">
        <f t="shared" si="1"/>
        <v>0</v>
      </c>
      <c r="R22" s="427">
        <f t="shared" si="1"/>
        <v>0</v>
      </c>
      <c r="S22" s="428">
        <f t="shared" si="1"/>
        <v>695436852.97275019</v>
      </c>
    </row>
    <row r="24" spans="1:19" x14ac:dyDescent="0.2">
      <c r="S24" s="219"/>
    </row>
    <row r="25" spans="1:19" x14ac:dyDescent="0.2">
      <c r="N25" s="429"/>
      <c r="S25" s="219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V28"/>
  <sheetViews>
    <sheetView view="pageBreakPreview" zoomScale="60" zoomScaleNormal="100" workbookViewId="0">
      <pane xSplit="2" ySplit="6" topLeftCell="G7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2.75" x14ac:dyDescent="0.2"/>
  <cols>
    <col min="1" max="1" width="10.5703125" style="85" bestFit="1" customWidth="1"/>
    <col min="2" max="2" width="63.7109375" style="85" bestFit="1" customWidth="1"/>
    <col min="3" max="3" width="19" style="85" customWidth="1"/>
    <col min="4" max="4" width="19.5703125" style="85" customWidth="1"/>
    <col min="5" max="5" width="31.140625" style="85" customWidth="1"/>
    <col min="6" max="6" width="29.140625" style="85" customWidth="1"/>
    <col min="7" max="7" width="28.5703125" style="85" customWidth="1"/>
    <col min="8" max="8" width="26.42578125" style="85" customWidth="1"/>
    <col min="9" max="9" width="23.7109375" style="85" customWidth="1"/>
    <col min="10" max="10" width="21.5703125" style="85" customWidth="1"/>
    <col min="11" max="11" width="15.7109375" style="85" customWidth="1"/>
    <col min="12" max="12" width="13.28515625" style="85" customWidth="1"/>
    <col min="13" max="13" width="20.85546875" style="85" customWidth="1"/>
    <col min="14" max="14" width="19.28515625" style="85" customWidth="1"/>
    <col min="15" max="15" width="18.42578125" style="85" customWidth="1"/>
    <col min="16" max="16" width="19" style="85" customWidth="1"/>
    <col min="17" max="17" width="20.28515625" style="85" customWidth="1"/>
    <col min="18" max="18" width="18" style="85" customWidth="1"/>
    <col min="19" max="19" width="36" style="85" customWidth="1"/>
    <col min="20" max="20" width="26.140625" style="85" customWidth="1"/>
    <col min="21" max="21" width="24.85546875" style="85" customWidth="1"/>
    <col min="22" max="22" width="20" style="85" customWidth="1"/>
    <col min="23" max="16384" width="9.140625" style="430"/>
  </cols>
  <sheetData>
    <row r="1" spans="1:22" x14ac:dyDescent="0.2">
      <c r="A1" s="84" t="s">
        <v>29</v>
      </c>
      <c r="B1" s="26" t="str">
        <f>Info!C2</f>
        <v>Terabank</v>
      </c>
    </row>
    <row r="2" spans="1:22" x14ac:dyDescent="0.2">
      <c r="A2" s="84" t="s">
        <v>30</v>
      </c>
      <c r="B2" s="27">
        <v>43190</v>
      </c>
    </row>
    <row r="4" spans="1:22" ht="13.5" thickBot="1" x14ac:dyDescent="0.25">
      <c r="A4" s="85" t="s">
        <v>404</v>
      </c>
      <c r="B4" s="308" t="s">
        <v>405</v>
      </c>
      <c r="V4" s="366" t="s">
        <v>75</v>
      </c>
    </row>
    <row r="5" spans="1:22" ht="12.75" customHeight="1" x14ac:dyDescent="0.2">
      <c r="A5" s="431"/>
      <c r="B5" s="432"/>
      <c r="C5" s="433" t="s">
        <v>406</v>
      </c>
      <c r="D5" s="434"/>
      <c r="E5" s="434"/>
      <c r="F5" s="434"/>
      <c r="G5" s="434"/>
      <c r="H5" s="434"/>
      <c r="I5" s="434"/>
      <c r="J5" s="434"/>
      <c r="K5" s="434"/>
      <c r="L5" s="435"/>
      <c r="M5" s="436" t="s">
        <v>407</v>
      </c>
      <c r="N5" s="437"/>
      <c r="O5" s="437"/>
      <c r="P5" s="437"/>
      <c r="Q5" s="437"/>
      <c r="R5" s="437"/>
      <c r="S5" s="438"/>
      <c r="T5" s="439" t="s">
        <v>408</v>
      </c>
      <c r="U5" s="439" t="s">
        <v>409</v>
      </c>
      <c r="V5" s="440" t="s">
        <v>410</v>
      </c>
    </row>
    <row r="6" spans="1:22" s="451" customFormat="1" ht="102" x14ac:dyDescent="0.25">
      <c r="A6" s="441"/>
      <c r="B6" s="442"/>
      <c r="C6" s="443" t="s">
        <v>411</v>
      </c>
      <c r="D6" s="444" t="s">
        <v>412</v>
      </c>
      <c r="E6" s="445" t="s">
        <v>413</v>
      </c>
      <c r="F6" s="445" t="s">
        <v>414</v>
      </c>
      <c r="G6" s="444" t="s">
        <v>415</v>
      </c>
      <c r="H6" s="444" t="s">
        <v>416</v>
      </c>
      <c r="I6" s="444" t="s">
        <v>417</v>
      </c>
      <c r="J6" s="444" t="s">
        <v>418</v>
      </c>
      <c r="K6" s="446" t="s">
        <v>419</v>
      </c>
      <c r="L6" s="447" t="s">
        <v>420</v>
      </c>
      <c r="M6" s="443" t="s">
        <v>421</v>
      </c>
      <c r="N6" s="446" t="s">
        <v>422</v>
      </c>
      <c r="O6" s="446" t="s">
        <v>423</v>
      </c>
      <c r="P6" s="446" t="s">
        <v>424</v>
      </c>
      <c r="Q6" s="446" t="s">
        <v>425</v>
      </c>
      <c r="R6" s="446" t="s">
        <v>426</v>
      </c>
      <c r="S6" s="448" t="s">
        <v>427</v>
      </c>
      <c r="T6" s="449"/>
      <c r="U6" s="449"/>
      <c r="V6" s="450"/>
    </row>
    <row r="7" spans="1:22" s="459" customFormat="1" x14ac:dyDescent="0.2">
      <c r="A7" s="452">
        <v>1</v>
      </c>
      <c r="B7" s="453" t="s">
        <v>390</v>
      </c>
      <c r="C7" s="454">
        <v>0</v>
      </c>
      <c r="D7" s="455">
        <v>0</v>
      </c>
      <c r="E7" s="455">
        <v>0</v>
      </c>
      <c r="F7" s="455">
        <v>0</v>
      </c>
      <c r="G7" s="455">
        <v>0</v>
      </c>
      <c r="H7" s="455">
        <v>0</v>
      </c>
      <c r="I7" s="455">
        <v>0</v>
      </c>
      <c r="J7" s="455">
        <v>0</v>
      </c>
      <c r="K7" s="455">
        <v>0</v>
      </c>
      <c r="L7" s="456">
        <v>0</v>
      </c>
      <c r="M7" s="454">
        <v>0</v>
      </c>
      <c r="N7" s="455">
        <v>0</v>
      </c>
      <c r="O7" s="455">
        <v>0</v>
      </c>
      <c r="P7" s="455">
        <v>0</v>
      </c>
      <c r="Q7" s="455">
        <v>0</v>
      </c>
      <c r="R7" s="455">
        <v>0</v>
      </c>
      <c r="S7" s="456">
        <v>0</v>
      </c>
      <c r="T7" s="457">
        <v>0</v>
      </c>
      <c r="U7" s="457">
        <v>0</v>
      </c>
      <c r="V7" s="458">
        <f>SUM(C7:S7)</f>
        <v>0</v>
      </c>
    </row>
    <row r="8" spans="1:22" s="459" customFormat="1" x14ac:dyDescent="0.2">
      <c r="A8" s="452">
        <v>2</v>
      </c>
      <c r="B8" s="453" t="s">
        <v>391</v>
      </c>
      <c r="C8" s="454">
        <v>0</v>
      </c>
      <c r="D8" s="455">
        <v>0</v>
      </c>
      <c r="E8" s="455">
        <v>0</v>
      </c>
      <c r="F8" s="455">
        <v>0</v>
      </c>
      <c r="G8" s="455">
        <v>0</v>
      </c>
      <c r="H8" s="455">
        <v>0</v>
      </c>
      <c r="I8" s="455">
        <v>0</v>
      </c>
      <c r="J8" s="455">
        <v>0</v>
      </c>
      <c r="K8" s="455">
        <v>0</v>
      </c>
      <c r="L8" s="456">
        <v>0</v>
      </c>
      <c r="M8" s="454">
        <v>0</v>
      </c>
      <c r="N8" s="455">
        <v>0</v>
      </c>
      <c r="O8" s="455">
        <v>0</v>
      </c>
      <c r="P8" s="455">
        <v>0</v>
      </c>
      <c r="Q8" s="455">
        <v>0</v>
      </c>
      <c r="R8" s="455">
        <v>0</v>
      </c>
      <c r="S8" s="456">
        <v>0</v>
      </c>
      <c r="T8" s="457">
        <v>0</v>
      </c>
      <c r="U8" s="457">
        <v>0</v>
      </c>
      <c r="V8" s="458">
        <f t="shared" ref="V8:V20" si="0">SUM(C8:S8)</f>
        <v>0</v>
      </c>
    </row>
    <row r="9" spans="1:22" s="459" customFormat="1" x14ac:dyDescent="0.2">
      <c r="A9" s="452">
        <v>3</v>
      </c>
      <c r="B9" s="453" t="s">
        <v>428</v>
      </c>
      <c r="C9" s="454">
        <v>0</v>
      </c>
      <c r="D9" s="455">
        <v>0</v>
      </c>
      <c r="E9" s="455">
        <v>0</v>
      </c>
      <c r="F9" s="455">
        <v>0</v>
      </c>
      <c r="G9" s="455">
        <v>0</v>
      </c>
      <c r="H9" s="455">
        <v>0</v>
      </c>
      <c r="I9" s="455">
        <v>0</v>
      </c>
      <c r="J9" s="455">
        <v>0</v>
      </c>
      <c r="K9" s="455">
        <v>0</v>
      </c>
      <c r="L9" s="456">
        <v>0</v>
      </c>
      <c r="M9" s="454">
        <v>0</v>
      </c>
      <c r="N9" s="455">
        <v>0</v>
      </c>
      <c r="O9" s="455">
        <v>0</v>
      </c>
      <c r="P9" s="455">
        <v>0</v>
      </c>
      <c r="Q9" s="455">
        <v>0</v>
      </c>
      <c r="R9" s="455">
        <v>0</v>
      </c>
      <c r="S9" s="456">
        <v>0</v>
      </c>
      <c r="T9" s="457">
        <v>0</v>
      </c>
      <c r="U9" s="457">
        <v>0</v>
      </c>
      <c r="V9" s="458">
        <f t="shared" si="0"/>
        <v>0</v>
      </c>
    </row>
    <row r="10" spans="1:22" s="459" customFormat="1" x14ac:dyDescent="0.2">
      <c r="A10" s="452">
        <v>4</v>
      </c>
      <c r="B10" s="453" t="s">
        <v>393</v>
      </c>
      <c r="C10" s="454">
        <v>0</v>
      </c>
      <c r="D10" s="455">
        <v>0</v>
      </c>
      <c r="E10" s="455">
        <v>0</v>
      </c>
      <c r="F10" s="455">
        <v>0</v>
      </c>
      <c r="G10" s="455">
        <v>0</v>
      </c>
      <c r="H10" s="455">
        <v>0</v>
      </c>
      <c r="I10" s="455">
        <v>0</v>
      </c>
      <c r="J10" s="455">
        <v>0</v>
      </c>
      <c r="K10" s="455">
        <v>0</v>
      </c>
      <c r="L10" s="456">
        <v>0</v>
      </c>
      <c r="M10" s="454">
        <v>0</v>
      </c>
      <c r="N10" s="455">
        <v>0</v>
      </c>
      <c r="O10" s="455">
        <v>0</v>
      </c>
      <c r="P10" s="455">
        <v>0</v>
      </c>
      <c r="Q10" s="455">
        <v>0</v>
      </c>
      <c r="R10" s="455">
        <v>0</v>
      </c>
      <c r="S10" s="456">
        <v>0</v>
      </c>
      <c r="T10" s="457">
        <v>0</v>
      </c>
      <c r="U10" s="457">
        <v>0</v>
      </c>
      <c r="V10" s="458">
        <f t="shared" si="0"/>
        <v>0</v>
      </c>
    </row>
    <row r="11" spans="1:22" s="459" customFormat="1" x14ac:dyDescent="0.2">
      <c r="A11" s="452">
        <v>5</v>
      </c>
      <c r="B11" s="453" t="s">
        <v>394</v>
      </c>
      <c r="C11" s="454">
        <v>0</v>
      </c>
      <c r="D11" s="455">
        <v>0</v>
      </c>
      <c r="E11" s="455">
        <v>0</v>
      </c>
      <c r="F11" s="455">
        <v>0</v>
      </c>
      <c r="G11" s="455">
        <v>0</v>
      </c>
      <c r="H11" s="455">
        <v>0</v>
      </c>
      <c r="I11" s="455">
        <v>0</v>
      </c>
      <c r="J11" s="455">
        <v>0</v>
      </c>
      <c r="K11" s="455">
        <v>0</v>
      </c>
      <c r="L11" s="456">
        <v>0</v>
      </c>
      <c r="M11" s="454">
        <v>0</v>
      </c>
      <c r="N11" s="455">
        <v>0</v>
      </c>
      <c r="O11" s="455">
        <v>0</v>
      </c>
      <c r="P11" s="455">
        <v>0</v>
      </c>
      <c r="Q11" s="455">
        <v>0</v>
      </c>
      <c r="R11" s="455">
        <v>0</v>
      </c>
      <c r="S11" s="456">
        <v>0</v>
      </c>
      <c r="T11" s="457">
        <v>0</v>
      </c>
      <c r="U11" s="457">
        <v>0</v>
      </c>
      <c r="V11" s="458">
        <f t="shared" si="0"/>
        <v>0</v>
      </c>
    </row>
    <row r="12" spans="1:22" s="459" customFormat="1" x14ac:dyDescent="0.2">
      <c r="A12" s="452">
        <v>6</v>
      </c>
      <c r="B12" s="453" t="s">
        <v>395</v>
      </c>
      <c r="C12" s="454">
        <v>0</v>
      </c>
      <c r="D12" s="455">
        <v>0</v>
      </c>
      <c r="E12" s="455">
        <v>0</v>
      </c>
      <c r="F12" s="455">
        <v>0</v>
      </c>
      <c r="G12" s="455">
        <v>0</v>
      </c>
      <c r="H12" s="455">
        <v>0</v>
      </c>
      <c r="I12" s="455">
        <v>0</v>
      </c>
      <c r="J12" s="455">
        <v>0</v>
      </c>
      <c r="K12" s="455">
        <v>0</v>
      </c>
      <c r="L12" s="456">
        <v>0</v>
      </c>
      <c r="M12" s="454">
        <v>0</v>
      </c>
      <c r="N12" s="455">
        <v>0</v>
      </c>
      <c r="O12" s="455">
        <v>0</v>
      </c>
      <c r="P12" s="455">
        <v>0</v>
      </c>
      <c r="Q12" s="455">
        <v>0</v>
      </c>
      <c r="R12" s="455">
        <v>0</v>
      </c>
      <c r="S12" s="456">
        <v>0</v>
      </c>
      <c r="T12" s="457">
        <v>0</v>
      </c>
      <c r="U12" s="457">
        <v>0</v>
      </c>
      <c r="V12" s="458">
        <f t="shared" si="0"/>
        <v>0</v>
      </c>
    </row>
    <row r="13" spans="1:22" s="459" customFormat="1" x14ac:dyDescent="0.2">
      <c r="A13" s="452">
        <v>7</v>
      </c>
      <c r="B13" s="453" t="s">
        <v>396</v>
      </c>
      <c r="C13" s="454">
        <v>0</v>
      </c>
      <c r="D13" s="455">
        <v>21649581.9113</v>
      </c>
      <c r="E13" s="455">
        <v>0</v>
      </c>
      <c r="F13" s="455">
        <v>0</v>
      </c>
      <c r="G13" s="455">
        <v>0</v>
      </c>
      <c r="H13" s="455">
        <v>0</v>
      </c>
      <c r="I13" s="455">
        <v>0</v>
      </c>
      <c r="J13" s="455">
        <v>0</v>
      </c>
      <c r="K13" s="455">
        <v>0</v>
      </c>
      <c r="L13" s="456">
        <v>0</v>
      </c>
      <c r="M13" s="454">
        <v>0</v>
      </c>
      <c r="N13" s="455">
        <v>0</v>
      </c>
      <c r="O13" s="455">
        <v>0</v>
      </c>
      <c r="P13" s="455">
        <v>0</v>
      </c>
      <c r="Q13" s="455">
        <v>0</v>
      </c>
      <c r="R13" s="455">
        <v>0</v>
      </c>
      <c r="S13" s="456">
        <v>0</v>
      </c>
      <c r="T13" s="457">
        <v>12571903.066</v>
      </c>
      <c r="U13" s="457">
        <v>9077678.8453000002</v>
      </c>
      <c r="V13" s="458">
        <f t="shared" si="0"/>
        <v>21649581.9113</v>
      </c>
    </row>
    <row r="14" spans="1:22" s="459" customFormat="1" x14ac:dyDescent="0.2">
      <c r="A14" s="452">
        <v>8</v>
      </c>
      <c r="B14" s="453" t="s">
        <v>397</v>
      </c>
      <c r="C14" s="454">
        <v>0</v>
      </c>
      <c r="D14" s="455">
        <v>2140636.6144125001</v>
      </c>
      <c r="E14" s="455">
        <v>0</v>
      </c>
      <c r="F14" s="455">
        <v>0</v>
      </c>
      <c r="G14" s="455">
        <v>0</v>
      </c>
      <c r="H14" s="455">
        <v>0</v>
      </c>
      <c r="I14" s="455">
        <v>0</v>
      </c>
      <c r="J14" s="455">
        <v>0</v>
      </c>
      <c r="K14" s="455">
        <v>0</v>
      </c>
      <c r="L14" s="456">
        <v>0</v>
      </c>
      <c r="M14" s="454">
        <v>0</v>
      </c>
      <c r="N14" s="455">
        <v>0</v>
      </c>
      <c r="O14" s="455">
        <v>0</v>
      </c>
      <c r="P14" s="455">
        <v>0</v>
      </c>
      <c r="Q14" s="455">
        <v>0</v>
      </c>
      <c r="R14" s="455">
        <v>0</v>
      </c>
      <c r="S14" s="456">
        <v>0</v>
      </c>
      <c r="T14" s="457">
        <v>1334908.7420999999</v>
      </c>
      <c r="U14" s="457">
        <v>805727.87231250014</v>
      </c>
      <c r="V14" s="458">
        <f t="shared" si="0"/>
        <v>2140636.6144125001</v>
      </c>
    </row>
    <row r="15" spans="1:22" s="459" customFormat="1" x14ac:dyDescent="0.2">
      <c r="A15" s="452">
        <v>9</v>
      </c>
      <c r="B15" s="453" t="s">
        <v>398</v>
      </c>
      <c r="C15" s="454">
        <v>0</v>
      </c>
      <c r="D15" s="455">
        <v>0</v>
      </c>
      <c r="E15" s="455">
        <v>0</v>
      </c>
      <c r="F15" s="455">
        <v>0</v>
      </c>
      <c r="G15" s="455">
        <v>0</v>
      </c>
      <c r="H15" s="455">
        <v>0</v>
      </c>
      <c r="I15" s="455">
        <v>0</v>
      </c>
      <c r="J15" s="455">
        <v>0</v>
      </c>
      <c r="K15" s="455">
        <v>0</v>
      </c>
      <c r="L15" s="456">
        <v>0</v>
      </c>
      <c r="M15" s="454">
        <v>0</v>
      </c>
      <c r="N15" s="455">
        <v>0</v>
      </c>
      <c r="O15" s="455">
        <v>0</v>
      </c>
      <c r="P15" s="455">
        <v>0</v>
      </c>
      <c r="Q15" s="455">
        <v>0</v>
      </c>
      <c r="R15" s="455">
        <v>0</v>
      </c>
      <c r="S15" s="456">
        <v>0</v>
      </c>
      <c r="T15" s="457">
        <v>0</v>
      </c>
      <c r="U15" s="457">
        <v>0</v>
      </c>
      <c r="V15" s="458">
        <f t="shared" si="0"/>
        <v>0</v>
      </c>
    </row>
    <row r="16" spans="1:22" s="459" customFormat="1" x14ac:dyDescent="0.2">
      <c r="A16" s="452">
        <v>10</v>
      </c>
      <c r="B16" s="453" t="s">
        <v>399</v>
      </c>
      <c r="C16" s="454">
        <v>0</v>
      </c>
      <c r="D16" s="455">
        <v>0</v>
      </c>
      <c r="E16" s="455">
        <v>0</v>
      </c>
      <c r="F16" s="455">
        <v>0</v>
      </c>
      <c r="G16" s="455">
        <v>0</v>
      </c>
      <c r="H16" s="455">
        <v>0</v>
      </c>
      <c r="I16" s="455">
        <v>0</v>
      </c>
      <c r="J16" s="455">
        <v>0</v>
      </c>
      <c r="K16" s="455">
        <v>0</v>
      </c>
      <c r="L16" s="456">
        <v>0</v>
      </c>
      <c r="M16" s="454">
        <v>0</v>
      </c>
      <c r="N16" s="455">
        <v>0</v>
      </c>
      <c r="O16" s="455">
        <v>0</v>
      </c>
      <c r="P16" s="455">
        <v>0</v>
      </c>
      <c r="Q16" s="455">
        <v>0</v>
      </c>
      <c r="R16" s="455">
        <v>0</v>
      </c>
      <c r="S16" s="456">
        <v>0</v>
      </c>
      <c r="T16" s="457">
        <v>0</v>
      </c>
      <c r="U16" s="457">
        <v>0</v>
      </c>
      <c r="V16" s="458">
        <f t="shared" si="0"/>
        <v>0</v>
      </c>
    </row>
    <row r="17" spans="1:22" s="459" customFormat="1" x14ac:dyDescent="0.2">
      <c r="A17" s="452">
        <v>11</v>
      </c>
      <c r="B17" s="453" t="s">
        <v>400</v>
      </c>
      <c r="C17" s="454">
        <v>0</v>
      </c>
      <c r="D17" s="455">
        <v>0</v>
      </c>
      <c r="E17" s="455">
        <v>0</v>
      </c>
      <c r="F17" s="455">
        <v>0</v>
      </c>
      <c r="G17" s="455">
        <v>0</v>
      </c>
      <c r="H17" s="455">
        <v>0</v>
      </c>
      <c r="I17" s="455">
        <v>0</v>
      </c>
      <c r="J17" s="455">
        <v>0</v>
      </c>
      <c r="K17" s="455">
        <v>0</v>
      </c>
      <c r="L17" s="456">
        <v>0</v>
      </c>
      <c r="M17" s="454">
        <v>0</v>
      </c>
      <c r="N17" s="455">
        <v>0</v>
      </c>
      <c r="O17" s="455">
        <v>0</v>
      </c>
      <c r="P17" s="455">
        <v>0</v>
      </c>
      <c r="Q17" s="455">
        <v>0</v>
      </c>
      <c r="R17" s="455">
        <v>0</v>
      </c>
      <c r="S17" s="456">
        <v>0</v>
      </c>
      <c r="T17" s="457">
        <v>0</v>
      </c>
      <c r="U17" s="457">
        <v>0</v>
      </c>
      <c r="V17" s="458">
        <f t="shared" si="0"/>
        <v>0</v>
      </c>
    </row>
    <row r="18" spans="1:22" s="459" customFormat="1" x14ac:dyDescent="0.2">
      <c r="A18" s="452">
        <v>12</v>
      </c>
      <c r="B18" s="453" t="s">
        <v>401</v>
      </c>
      <c r="C18" s="454">
        <v>0</v>
      </c>
      <c r="D18" s="455">
        <v>0</v>
      </c>
      <c r="E18" s="455">
        <v>0</v>
      </c>
      <c r="F18" s="455">
        <v>0</v>
      </c>
      <c r="G18" s="455">
        <v>0</v>
      </c>
      <c r="H18" s="455">
        <v>0</v>
      </c>
      <c r="I18" s="455">
        <v>0</v>
      </c>
      <c r="J18" s="455">
        <v>0</v>
      </c>
      <c r="K18" s="455">
        <v>0</v>
      </c>
      <c r="L18" s="456">
        <v>0</v>
      </c>
      <c r="M18" s="454">
        <v>0</v>
      </c>
      <c r="N18" s="455">
        <v>0</v>
      </c>
      <c r="O18" s="455">
        <v>0</v>
      </c>
      <c r="P18" s="455">
        <v>0</v>
      </c>
      <c r="Q18" s="455">
        <v>0</v>
      </c>
      <c r="R18" s="455">
        <v>0</v>
      </c>
      <c r="S18" s="456">
        <v>0</v>
      </c>
      <c r="T18" s="457">
        <v>0</v>
      </c>
      <c r="U18" s="457">
        <v>0</v>
      </c>
      <c r="V18" s="458">
        <f t="shared" si="0"/>
        <v>0</v>
      </c>
    </row>
    <row r="19" spans="1:22" s="459" customFormat="1" x14ac:dyDescent="0.2">
      <c r="A19" s="452">
        <v>13</v>
      </c>
      <c r="B19" s="453" t="s">
        <v>429</v>
      </c>
      <c r="C19" s="454">
        <v>0</v>
      </c>
      <c r="D19" s="455">
        <v>0</v>
      </c>
      <c r="E19" s="455">
        <v>0</v>
      </c>
      <c r="F19" s="455">
        <v>0</v>
      </c>
      <c r="G19" s="455">
        <v>0</v>
      </c>
      <c r="H19" s="455">
        <v>0</v>
      </c>
      <c r="I19" s="455">
        <v>0</v>
      </c>
      <c r="J19" s="455">
        <v>0</v>
      </c>
      <c r="K19" s="455">
        <v>0</v>
      </c>
      <c r="L19" s="456">
        <v>0</v>
      </c>
      <c r="M19" s="454">
        <v>0</v>
      </c>
      <c r="N19" s="455">
        <v>0</v>
      </c>
      <c r="O19" s="455">
        <v>0</v>
      </c>
      <c r="P19" s="455">
        <v>0</v>
      </c>
      <c r="Q19" s="455">
        <v>0</v>
      </c>
      <c r="R19" s="455">
        <v>0</v>
      </c>
      <c r="S19" s="456">
        <v>0</v>
      </c>
      <c r="T19" s="457">
        <v>0</v>
      </c>
      <c r="U19" s="457">
        <v>0</v>
      </c>
      <c r="V19" s="458">
        <f t="shared" si="0"/>
        <v>0</v>
      </c>
    </row>
    <row r="20" spans="1:22" s="459" customFormat="1" x14ac:dyDescent="0.2">
      <c r="A20" s="452">
        <v>14</v>
      </c>
      <c r="B20" s="453" t="s">
        <v>403</v>
      </c>
      <c r="C20" s="454">
        <v>0</v>
      </c>
      <c r="D20" s="455">
        <v>11831884.346399998</v>
      </c>
      <c r="E20" s="455">
        <v>0</v>
      </c>
      <c r="F20" s="455">
        <v>0</v>
      </c>
      <c r="G20" s="455">
        <v>0</v>
      </c>
      <c r="H20" s="455">
        <v>0</v>
      </c>
      <c r="I20" s="455">
        <v>0</v>
      </c>
      <c r="J20" s="455">
        <v>0</v>
      </c>
      <c r="K20" s="455">
        <v>0</v>
      </c>
      <c r="L20" s="456">
        <v>0</v>
      </c>
      <c r="M20" s="454">
        <v>0</v>
      </c>
      <c r="N20" s="455">
        <v>0</v>
      </c>
      <c r="O20" s="455">
        <v>0</v>
      </c>
      <c r="P20" s="455">
        <v>0</v>
      </c>
      <c r="Q20" s="455">
        <v>0</v>
      </c>
      <c r="R20" s="455">
        <v>0</v>
      </c>
      <c r="S20" s="456">
        <v>0</v>
      </c>
      <c r="T20" s="457">
        <v>8233900.526399998</v>
      </c>
      <c r="U20" s="457">
        <v>3597983.82</v>
      </c>
      <c r="V20" s="458">
        <f t="shared" si="0"/>
        <v>11831884.346399998</v>
      </c>
    </row>
    <row r="21" spans="1:22" ht="13.5" thickBot="1" x14ac:dyDescent="0.25">
      <c r="A21" s="460"/>
      <c r="B21" s="461" t="s">
        <v>179</v>
      </c>
      <c r="C21" s="462">
        <f>SUM(C7:C20)</f>
        <v>0</v>
      </c>
      <c r="D21" s="463">
        <f t="shared" ref="D21:V21" si="1">SUM(D7:D20)</f>
        <v>35622102.872112498</v>
      </c>
      <c r="E21" s="463">
        <f t="shared" si="1"/>
        <v>0</v>
      </c>
      <c r="F21" s="463">
        <f t="shared" si="1"/>
        <v>0</v>
      </c>
      <c r="G21" s="463">
        <f t="shared" si="1"/>
        <v>0</v>
      </c>
      <c r="H21" s="463">
        <f t="shared" si="1"/>
        <v>0</v>
      </c>
      <c r="I21" s="463">
        <f t="shared" si="1"/>
        <v>0</v>
      </c>
      <c r="J21" s="463">
        <f t="shared" si="1"/>
        <v>0</v>
      </c>
      <c r="K21" s="463">
        <f t="shared" si="1"/>
        <v>0</v>
      </c>
      <c r="L21" s="464">
        <f t="shared" si="1"/>
        <v>0</v>
      </c>
      <c r="M21" s="462">
        <f t="shared" si="1"/>
        <v>0</v>
      </c>
      <c r="N21" s="463">
        <f t="shared" si="1"/>
        <v>0</v>
      </c>
      <c r="O21" s="463">
        <f t="shared" si="1"/>
        <v>0</v>
      </c>
      <c r="P21" s="463">
        <f t="shared" si="1"/>
        <v>0</v>
      </c>
      <c r="Q21" s="463">
        <f t="shared" si="1"/>
        <v>0</v>
      </c>
      <c r="R21" s="463">
        <f t="shared" si="1"/>
        <v>0</v>
      </c>
      <c r="S21" s="464">
        <f>SUM(S7:S20)</f>
        <v>0</v>
      </c>
      <c r="T21" s="464">
        <f>SUM(T7:T20)</f>
        <v>22140712.3345</v>
      </c>
      <c r="U21" s="464">
        <f>SUM(U7:U20)</f>
        <v>13481390.537612502</v>
      </c>
      <c r="V21" s="465">
        <f t="shared" si="1"/>
        <v>35622102.872112498</v>
      </c>
    </row>
    <row r="24" spans="1:22" x14ac:dyDescent="0.2">
      <c r="A24" s="466"/>
      <c r="B24" s="466"/>
      <c r="C24" s="467"/>
      <c r="D24" s="467"/>
      <c r="E24" s="467"/>
    </row>
    <row r="25" spans="1:22" x14ac:dyDescent="0.2">
      <c r="A25" s="468"/>
      <c r="B25" s="468"/>
      <c r="C25" s="466"/>
      <c r="D25" s="467"/>
      <c r="E25" s="467"/>
    </row>
    <row r="26" spans="1:22" x14ac:dyDescent="0.2">
      <c r="A26" s="468"/>
      <c r="B26" s="469"/>
      <c r="C26" s="466"/>
      <c r="D26" s="467"/>
      <c r="E26" s="467"/>
    </row>
    <row r="27" spans="1:22" x14ac:dyDescent="0.2">
      <c r="A27" s="468"/>
      <c r="B27" s="468"/>
      <c r="C27" s="466"/>
      <c r="D27" s="467"/>
      <c r="E27" s="467"/>
    </row>
    <row r="28" spans="1:22" x14ac:dyDescent="0.2">
      <c r="A28" s="468"/>
      <c r="B28" s="469"/>
      <c r="C28" s="466"/>
      <c r="D28" s="467"/>
      <c r="E28" s="467"/>
    </row>
  </sheetData>
  <mergeCells count="5">
    <mergeCell ref="C5:L5"/>
    <mergeCell ref="M5:S5"/>
    <mergeCell ref="T5:T6"/>
    <mergeCell ref="U5:U6"/>
    <mergeCell ref="V5:V6"/>
  </mergeCells>
  <pageMargins left="0.7" right="0.7" top="0.75" bottom="0.75" header="0.3" footer="0.3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22"/>
  <sheetViews>
    <sheetView view="pageBreakPreview" zoomScale="60" zoomScaleNormal="100" workbookViewId="0">
      <pane xSplit="1" ySplit="7" topLeftCell="B8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2.75" x14ac:dyDescent="0.2"/>
  <cols>
    <col min="1" max="1" width="10.5703125" style="85" bestFit="1" customWidth="1"/>
    <col min="2" max="2" width="101.85546875" style="85" customWidth="1"/>
    <col min="3" max="3" width="13.7109375" style="24" customWidth="1"/>
    <col min="4" max="4" width="14.85546875" style="24" bestFit="1" customWidth="1"/>
    <col min="5" max="5" width="17.7109375" style="24" customWidth="1"/>
    <col min="6" max="6" width="15.85546875" style="24" customWidth="1"/>
    <col min="7" max="7" width="17.42578125" style="24" customWidth="1"/>
    <col min="8" max="8" width="15.28515625" style="24" customWidth="1"/>
    <col min="9" max="16384" width="9.140625" style="430"/>
  </cols>
  <sheetData>
    <row r="1" spans="1:9" x14ac:dyDescent="0.2">
      <c r="A1" s="84" t="s">
        <v>29</v>
      </c>
      <c r="B1" s="26" t="str">
        <f>Info!C2</f>
        <v>Terabank</v>
      </c>
    </row>
    <row r="2" spans="1:9" x14ac:dyDescent="0.2">
      <c r="A2" s="84" t="s">
        <v>30</v>
      </c>
      <c r="B2" s="27">
        <v>43190</v>
      </c>
    </row>
    <row r="4" spans="1:9" ht="13.5" thickBot="1" x14ac:dyDescent="0.25">
      <c r="A4" s="84" t="s">
        <v>430</v>
      </c>
      <c r="B4" s="308" t="s">
        <v>431</v>
      </c>
    </row>
    <row r="5" spans="1:9" x14ac:dyDescent="0.2">
      <c r="A5" s="431"/>
      <c r="B5" s="470"/>
      <c r="C5" s="471" t="s">
        <v>259</v>
      </c>
      <c r="D5" s="471" t="s">
        <v>260</v>
      </c>
      <c r="E5" s="471" t="s">
        <v>261</v>
      </c>
      <c r="F5" s="471" t="s">
        <v>372</v>
      </c>
      <c r="G5" s="472" t="s">
        <v>373</v>
      </c>
      <c r="H5" s="473" t="s">
        <v>374</v>
      </c>
      <c r="I5" s="474"/>
    </row>
    <row r="6" spans="1:9" s="474" customFormat="1" ht="12.75" customHeight="1" x14ac:dyDescent="0.2">
      <c r="A6" s="475"/>
      <c r="B6" s="476" t="s">
        <v>432</v>
      </c>
      <c r="C6" s="477" t="s">
        <v>433</v>
      </c>
      <c r="D6" s="478" t="s">
        <v>434</v>
      </c>
      <c r="E6" s="479"/>
      <c r="F6" s="477" t="s">
        <v>435</v>
      </c>
      <c r="G6" s="477" t="s">
        <v>436</v>
      </c>
      <c r="H6" s="480" t="s">
        <v>437</v>
      </c>
    </row>
    <row r="7" spans="1:9" ht="38.25" x14ac:dyDescent="0.2">
      <c r="A7" s="481"/>
      <c r="B7" s="482"/>
      <c r="C7" s="483"/>
      <c r="D7" s="484" t="s">
        <v>438</v>
      </c>
      <c r="E7" s="484" t="s">
        <v>439</v>
      </c>
      <c r="F7" s="483"/>
      <c r="G7" s="483"/>
      <c r="H7" s="485"/>
      <c r="I7" s="474"/>
    </row>
    <row r="8" spans="1:9" x14ac:dyDescent="0.2">
      <c r="A8" s="475">
        <v>1</v>
      </c>
      <c r="B8" s="453" t="s">
        <v>390</v>
      </c>
      <c r="C8" s="486">
        <v>129495580.02</v>
      </c>
      <c r="D8" s="487">
        <v>0</v>
      </c>
      <c r="E8" s="486">
        <v>0</v>
      </c>
      <c r="F8" s="486">
        <v>67390880.359999999</v>
      </c>
      <c r="G8" s="488">
        <v>67390880.359999999</v>
      </c>
      <c r="H8" s="489">
        <f>IFERROR(G8/(C8+E8),"")</f>
        <v>0.52041066073136855</v>
      </c>
    </row>
    <row r="9" spans="1:9" ht="15" customHeight="1" x14ac:dyDescent="0.2">
      <c r="A9" s="475">
        <v>2</v>
      </c>
      <c r="B9" s="453" t="s">
        <v>391</v>
      </c>
      <c r="C9" s="486">
        <v>0</v>
      </c>
      <c r="D9" s="487">
        <v>0</v>
      </c>
      <c r="E9" s="486">
        <v>0</v>
      </c>
      <c r="F9" s="486">
        <v>0</v>
      </c>
      <c r="G9" s="488">
        <v>0</v>
      </c>
      <c r="H9" s="489" t="str">
        <f t="shared" ref="H9:H21" si="0">IFERROR(G9/(C9+E9),"")</f>
        <v/>
      </c>
    </row>
    <row r="10" spans="1:9" x14ac:dyDescent="0.2">
      <c r="A10" s="475">
        <v>3</v>
      </c>
      <c r="B10" s="453" t="s">
        <v>428</v>
      </c>
      <c r="C10" s="486">
        <v>0</v>
      </c>
      <c r="D10" s="487">
        <v>0</v>
      </c>
      <c r="E10" s="486">
        <v>0</v>
      </c>
      <c r="F10" s="486">
        <v>0</v>
      </c>
      <c r="G10" s="488">
        <v>0</v>
      </c>
      <c r="H10" s="489" t="str">
        <f t="shared" si="0"/>
        <v/>
      </c>
    </row>
    <row r="11" spans="1:9" x14ac:dyDescent="0.2">
      <c r="A11" s="475">
        <v>4</v>
      </c>
      <c r="B11" s="453" t="s">
        <v>393</v>
      </c>
      <c r="C11" s="486">
        <v>0</v>
      </c>
      <c r="D11" s="487">
        <v>0</v>
      </c>
      <c r="E11" s="486">
        <v>0</v>
      </c>
      <c r="F11" s="486">
        <v>0</v>
      </c>
      <c r="G11" s="488">
        <v>0</v>
      </c>
      <c r="H11" s="489" t="str">
        <f t="shared" si="0"/>
        <v/>
      </c>
    </row>
    <row r="12" spans="1:9" x14ac:dyDescent="0.2">
      <c r="A12" s="475">
        <v>5</v>
      </c>
      <c r="B12" s="453" t="s">
        <v>394</v>
      </c>
      <c r="C12" s="486">
        <v>0</v>
      </c>
      <c r="D12" s="487">
        <v>0</v>
      </c>
      <c r="E12" s="486">
        <v>0</v>
      </c>
      <c r="F12" s="486">
        <v>0</v>
      </c>
      <c r="G12" s="488">
        <v>0</v>
      </c>
      <c r="H12" s="489" t="str">
        <f t="shared" si="0"/>
        <v/>
      </c>
    </row>
    <row r="13" spans="1:9" x14ac:dyDescent="0.2">
      <c r="A13" s="475">
        <v>6</v>
      </c>
      <c r="B13" s="453" t="s">
        <v>395</v>
      </c>
      <c r="C13" s="486">
        <v>26540701.760000002</v>
      </c>
      <c r="D13" s="487">
        <v>0</v>
      </c>
      <c r="E13" s="486">
        <v>0</v>
      </c>
      <c r="F13" s="486">
        <v>8565719.4240000006</v>
      </c>
      <c r="G13" s="488">
        <v>8565719.4240000006</v>
      </c>
      <c r="H13" s="489">
        <f t="shared" si="0"/>
        <v>0.32273899542888351</v>
      </c>
    </row>
    <row r="14" spans="1:9" x14ac:dyDescent="0.2">
      <c r="A14" s="475">
        <v>7</v>
      </c>
      <c r="B14" s="453" t="s">
        <v>396</v>
      </c>
      <c r="C14" s="486">
        <v>116766322.19</v>
      </c>
      <c r="D14" s="487">
        <v>55503097.710000001</v>
      </c>
      <c r="E14" s="486">
        <v>28334501.125</v>
      </c>
      <c r="F14" s="486">
        <v>145100823.315</v>
      </c>
      <c r="G14" s="488">
        <v>123451241.40369999</v>
      </c>
      <c r="H14" s="489">
        <f t="shared" si="0"/>
        <v>0.85079628484050129</v>
      </c>
    </row>
    <row r="15" spans="1:9" x14ac:dyDescent="0.2">
      <c r="A15" s="475">
        <v>8</v>
      </c>
      <c r="B15" s="453" t="s">
        <v>397</v>
      </c>
      <c r="C15" s="486">
        <v>186681644.27000016</v>
      </c>
      <c r="D15" s="487">
        <v>11481666.15000001</v>
      </c>
      <c r="E15" s="486">
        <v>5899908.5789999999</v>
      </c>
      <c r="F15" s="486">
        <v>144436164.6367501</v>
      </c>
      <c r="G15" s="488">
        <v>142295528.02233762</v>
      </c>
      <c r="H15" s="489">
        <f t="shared" si="0"/>
        <v>0.73888451888176987</v>
      </c>
    </row>
    <row r="16" spans="1:9" x14ac:dyDescent="0.2">
      <c r="A16" s="475">
        <v>9</v>
      </c>
      <c r="B16" s="453" t="s">
        <v>398</v>
      </c>
      <c r="C16" s="486">
        <v>0</v>
      </c>
      <c r="D16" s="487">
        <v>0</v>
      </c>
      <c r="E16" s="486">
        <v>0</v>
      </c>
      <c r="F16" s="486">
        <v>0</v>
      </c>
      <c r="G16" s="488">
        <v>0</v>
      </c>
      <c r="H16" s="489" t="str">
        <f t="shared" si="0"/>
        <v/>
      </c>
    </row>
    <row r="17" spans="1:8" x14ac:dyDescent="0.2">
      <c r="A17" s="475">
        <v>10</v>
      </c>
      <c r="B17" s="453" t="s">
        <v>399</v>
      </c>
      <c r="C17" s="486">
        <v>18421639.270000011</v>
      </c>
      <c r="D17" s="487">
        <v>0</v>
      </c>
      <c r="E17" s="486">
        <v>0</v>
      </c>
      <c r="F17" s="486">
        <v>19224819.250000011</v>
      </c>
      <c r="G17" s="488">
        <v>19224819.250000011</v>
      </c>
      <c r="H17" s="489">
        <f t="shared" si="0"/>
        <v>1.0435998104309856</v>
      </c>
    </row>
    <row r="18" spans="1:8" x14ac:dyDescent="0.2">
      <c r="A18" s="475">
        <v>11</v>
      </c>
      <c r="B18" s="453" t="s">
        <v>400</v>
      </c>
      <c r="C18" s="486">
        <v>73624008.340000078</v>
      </c>
      <c r="D18" s="487">
        <v>0</v>
      </c>
      <c r="E18" s="486">
        <v>0</v>
      </c>
      <c r="F18" s="486">
        <v>85361443.520000115</v>
      </c>
      <c r="G18" s="488">
        <v>85361443.520000115</v>
      </c>
      <c r="H18" s="489">
        <f t="shared" si="0"/>
        <v>1.1594240173096235</v>
      </c>
    </row>
    <row r="19" spans="1:8" x14ac:dyDescent="0.2">
      <c r="A19" s="475">
        <v>12</v>
      </c>
      <c r="B19" s="453" t="s">
        <v>401</v>
      </c>
      <c r="C19" s="486">
        <v>0</v>
      </c>
      <c r="D19" s="487">
        <v>0</v>
      </c>
      <c r="E19" s="486">
        <v>0</v>
      </c>
      <c r="F19" s="486">
        <v>0</v>
      </c>
      <c r="G19" s="488">
        <v>0</v>
      </c>
      <c r="H19" s="489" t="str">
        <f t="shared" si="0"/>
        <v/>
      </c>
    </row>
    <row r="20" spans="1:8" x14ac:dyDescent="0.2">
      <c r="A20" s="475">
        <v>13</v>
      </c>
      <c r="B20" s="453" t="s">
        <v>402</v>
      </c>
      <c r="C20" s="486">
        <v>0</v>
      </c>
      <c r="D20" s="487">
        <v>0</v>
      </c>
      <c r="E20" s="486">
        <v>0</v>
      </c>
      <c r="F20" s="486">
        <v>0</v>
      </c>
      <c r="G20" s="488">
        <v>0</v>
      </c>
      <c r="H20" s="489" t="str">
        <f t="shared" si="0"/>
        <v/>
      </c>
    </row>
    <row r="21" spans="1:8" x14ac:dyDescent="0.2">
      <c r="A21" s="475">
        <v>14</v>
      </c>
      <c r="B21" s="453" t="s">
        <v>403</v>
      </c>
      <c r="C21" s="486">
        <v>253143153.47000003</v>
      </c>
      <c r="D21" s="487">
        <v>16762246.019999996</v>
      </c>
      <c r="E21" s="486">
        <v>8582027.8230000008</v>
      </c>
      <c r="F21" s="486">
        <v>225357002.46700004</v>
      </c>
      <c r="G21" s="488">
        <v>213525118.12060004</v>
      </c>
      <c r="H21" s="489">
        <f t="shared" si="0"/>
        <v>0.81583711993520303</v>
      </c>
    </row>
    <row r="22" spans="1:8" ht="13.5" thickBot="1" x14ac:dyDescent="0.25">
      <c r="A22" s="490"/>
      <c r="B22" s="491" t="s">
        <v>179</v>
      </c>
      <c r="C22" s="492">
        <f>SUM(C8:C21)</f>
        <v>804673049.32000029</v>
      </c>
      <c r="D22" s="492">
        <f>SUM(D8:D21)</f>
        <v>83747009.88000001</v>
      </c>
      <c r="E22" s="492">
        <f>SUM(E8:E21)</f>
        <v>42816437.526999995</v>
      </c>
      <c r="F22" s="492">
        <f>SUM(F8:F21)</f>
        <v>695436852.97275019</v>
      </c>
      <c r="G22" s="492">
        <f>SUM(G8:G21)</f>
        <v>659814750.10063767</v>
      </c>
      <c r="H22" s="493">
        <f>G22/(C22+E22)</f>
        <v>0.7785521358564722</v>
      </c>
    </row>
  </sheetData>
  <mergeCells count="6">
    <mergeCell ref="B6:B7"/>
    <mergeCell ref="C6:C7"/>
    <mergeCell ref="D6:E6"/>
    <mergeCell ref="F6:F7"/>
    <mergeCell ref="G6:G7"/>
    <mergeCell ref="H6:H7"/>
  </mergeCells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2" tint="-9.9978637043366805E-2"/>
    <pageSetUpPr fitToPage="1"/>
  </sheetPr>
  <dimension ref="A1:L28"/>
  <sheetViews>
    <sheetView zoomScale="90" zoomScaleNormal="90" workbookViewId="0">
      <pane xSplit="2" ySplit="6" topLeftCell="C7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2.75" x14ac:dyDescent="0.2"/>
  <cols>
    <col min="1" max="1" width="10.5703125" style="24" bestFit="1" customWidth="1"/>
    <col min="2" max="2" width="104.140625" style="24" customWidth="1"/>
    <col min="3" max="11" width="12.7109375" style="24" customWidth="1"/>
    <col min="12" max="16384" width="9.140625" style="24"/>
  </cols>
  <sheetData>
    <row r="1" spans="1:12" x14ac:dyDescent="0.2">
      <c r="A1" s="24" t="s">
        <v>29</v>
      </c>
      <c r="B1" s="26" t="str">
        <f>Info!C2</f>
        <v>Terabank</v>
      </c>
    </row>
    <row r="2" spans="1:12" x14ac:dyDescent="0.2">
      <c r="A2" s="24" t="s">
        <v>30</v>
      </c>
      <c r="B2" s="27">
        <v>43190</v>
      </c>
      <c r="C2" s="22"/>
      <c r="D2" s="22"/>
    </row>
    <row r="3" spans="1:12" x14ac:dyDescent="0.2">
      <c r="B3" s="22"/>
      <c r="C3" s="22"/>
      <c r="D3" s="22"/>
    </row>
    <row r="4" spans="1:12" ht="13.5" thickBot="1" x14ac:dyDescent="0.25">
      <c r="A4" s="24" t="s">
        <v>370</v>
      </c>
      <c r="B4" s="494" t="s">
        <v>27</v>
      </c>
      <c r="C4" s="22"/>
      <c r="D4" s="22"/>
    </row>
    <row r="5" spans="1:12" ht="30" customHeight="1" x14ac:dyDescent="0.2">
      <c r="A5" s="495"/>
      <c r="B5" s="496"/>
      <c r="C5" s="497" t="s">
        <v>440</v>
      </c>
      <c r="D5" s="497"/>
      <c r="E5" s="497"/>
      <c r="F5" s="497" t="s">
        <v>441</v>
      </c>
      <c r="G5" s="497"/>
      <c r="H5" s="497"/>
      <c r="I5" s="497" t="s">
        <v>442</v>
      </c>
      <c r="J5" s="497"/>
      <c r="K5" s="498"/>
    </row>
    <row r="6" spans="1:12" x14ac:dyDescent="0.2">
      <c r="A6" s="499"/>
      <c r="B6" s="500"/>
      <c r="C6" s="501" t="s">
        <v>79</v>
      </c>
      <c r="D6" s="501" t="s">
        <v>80</v>
      </c>
      <c r="E6" s="501" t="s">
        <v>81</v>
      </c>
      <c r="F6" s="501" t="s">
        <v>79</v>
      </c>
      <c r="G6" s="501" t="s">
        <v>80</v>
      </c>
      <c r="H6" s="501" t="s">
        <v>81</v>
      </c>
      <c r="I6" s="501" t="s">
        <v>79</v>
      </c>
      <c r="J6" s="501" t="s">
        <v>80</v>
      </c>
      <c r="K6" s="501" t="s">
        <v>81</v>
      </c>
    </row>
    <row r="7" spans="1:12" x14ac:dyDescent="0.2">
      <c r="A7" s="502" t="s">
        <v>443</v>
      </c>
      <c r="B7" s="503"/>
      <c r="C7" s="503"/>
      <c r="D7" s="503"/>
      <c r="E7" s="503"/>
      <c r="F7" s="503"/>
      <c r="G7" s="503"/>
      <c r="H7" s="503"/>
      <c r="I7" s="503"/>
      <c r="J7" s="503"/>
      <c r="K7" s="504"/>
    </row>
    <row r="8" spans="1:12" x14ac:dyDescent="0.2">
      <c r="A8" s="505">
        <v>1</v>
      </c>
      <c r="B8" s="506" t="s">
        <v>68</v>
      </c>
      <c r="C8" s="42"/>
      <c r="D8" s="42"/>
      <c r="E8" s="42"/>
      <c r="F8" s="507">
        <v>50611992.398222223</v>
      </c>
      <c r="G8" s="507">
        <v>99897796.388520554</v>
      </c>
      <c r="H8" s="507">
        <v>150509788.78674278</v>
      </c>
      <c r="I8" s="507">
        <v>49527773.61777778</v>
      </c>
      <c r="J8" s="507">
        <v>93719369.697742224</v>
      </c>
      <c r="K8" s="507">
        <v>143247143.31552002</v>
      </c>
      <c r="L8" s="429"/>
    </row>
    <row r="9" spans="1:12" x14ac:dyDescent="0.2">
      <c r="A9" s="502" t="s">
        <v>444</v>
      </c>
      <c r="B9" s="503"/>
      <c r="C9" s="503"/>
      <c r="D9" s="503"/>
      <c r="E9" s="503"/>
      <c r="F9" s="503"/>
      <c r="G9" s="503"/>
      <c r="H9" s="503"/>
      <c r="I9" s="503"/>
      <c r="J9" s="503"/>
      <c r="K9" s="504"/>
    </row>
    <row r="10" spans="1:12" x14ac:dyDescent="0.2">
      <c r="A10" s="508">
        <v>2</v>
      </c>
      <c r="B10" s="509" t="s">
        <v>445</v>
      </c>
      <c r="C10" s="510">
        <v>27964617.853577662</v>
      </c>
      <c r="D10" s="507">
        <v>164560294.75026512</v>
      </c>
      <c r="E10" s="507">
        <v>192524912.60384279</v>
      </c>
      <c r="F10" s="507">
        <v>5648353.0827410109</v>
      </c>
      <c r="G10" s="507">
        <v>31180853.222321138</v>
      </c>
      <c r="H10" s="507">
        <v>36829206.305062145</v>
      </c>
      <c r="I10" s="507">
        <v>1420896.1985675495</v>
      </c>
      <c r="J10" s="507">
        <v>7614143.1853287816</v>
      </c>
      <c r="K10" s="511">
        <v>9035039.3838963304</v>
      </c>
    </row>
    <row r="11" spans="1:12" x14ac:dyDescent="0.2">
      <c r="A11" s="508">
        <v>3</v>
      </c>
      <c r="B11" s="509" t="s">
        <v>446</v>
      </c>
      <c r="C11" s="510">
        <v>207555681.43288893</v>
      </c>
      <c r="D11" s="507">
        <v>233649240.11774892</v>
      </c>
      <c r="E11" s="507">
        <v>441204921.55063784</v>
      </c>
      <c r="F11" s="507">
        <v>54952758.840987056</v>
      </c>
      <c r="G11" s="507">
        <v>69523022.206187308</v>
      </c>
      <c r="H11" s="507">
        <v>124475781.04717436</v>
      </c>
      <c r="I11" s="507">
        <v>48139862.529770002</v>
      </c>
      <c r="J11" s="507">
        <v>56855172.447442822</v>
      </c>
      <c r="K11" s="511">
        <v>104995034.97721282</v>
      </c>
    </row>
    <row r="12" spans="1:12" x14ac:dyDescent="0.2">
      <c r="A12" s="508">
        <v>4</v>
      </c>
      <c r="B12" s="509" t="s">
        <v>447</v>
      </c>
      <c r="C12" s="510">
        <v>26300000</v>
      </c>
      <c r="D12" s="507">
        <v>0</v>
      </c>
      <c r="E12" s="507">
        <v>26300000</v>
      </c>
      <c r="F12" s="507">
        <v>0</v>
      </c>
      <c r="G12" s="507">
        <v>0</v>
      </c>
      <c r="H12" s="507">
        <v>0</v>
      </c>
      <c r="I12" s="507">
        <v>0</v>
      </c>
      <c r="J12" s="507">
        <v>0</v>
      </c>
      <c r="K12" s="511">
        <v>0</v>
      </c>
    </row>
    <row r="13" spans="1:12" x14ac:dyDescent="0.2">
      <c r="A13" s="508">
        <v>5</v>
      </c>
      <c r="B13" s="509" t="s">
        <v>448</v>
      </c>
      <c r="C13" s="510">
        <v>47066649.877111115</v>
      </c>
      <c r="D13" s="507">
        <v>29403326.517151114</v>
      </c>
      <c r="E13" s="507">
        <v>76469976.394262224</v>
      </c>
      <c r="F13" s="507">
        <v>5950605.3759066667</v>
      </c>
      <c r="G13" s="507">
        <v>4466878.7784332726</v>
      </c>
      <c r="H13" s="507">
        <v>10417484.154339939</v>
      </c>
      <c r="I13" s="507">
        <v>2525426.2687333333</v>
      </c>
      <c r="J13" s="507">
        <v>1838212.0360186668</v>
      </c>
      <c r="K13" s="511">
        <v>4363638.3047519997</v>
      </c>
    </row>
    <row r="14" spans="1:12" x14ac:dyDescent="0.2">
      <c r="A14" s="508">
        <v>6</v>
      </c>
      <c r="B14" s="509" t="s">
        <v>449</v>
      </c>
      <c r="C14" s="510">
        <v>4359888.1905555557</v>
      </c>
      <c r="D14" s="507">
        <v>1581331.4707033334</v>
      </c>
      <c r="E14" s="507">
        <v>5941219.6612588894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  <c r="K14" s="511">
        <v>0</v>
      </c>
    </row>
    <row r="15" spans="1:12" x14ac:dyDescent="0.2">
      <c r="A15" s="508">
        <v>7</v>
      </c>
      <c r="B15" s="509" t="s">
        <v>450</v>
      </c>
      <c r="C15" s="510">
        <v>2376061.9857777781</v>
      </c>
      <c r="D15" s="507">
        <v>7309361.2917777793</v>
      </c>
      <c r="E15" s="507">
        <v>9685423.277555557</v>
      </c>
      <c r="F15" s="507">
        <v>1026756.7238888886</v>
      </c>
      <c r="G15" s="507">
        <v>5883079.5141433328</v>
      </c>
      <c r="H15" s="507">
        <v>6909836.2380322218</v>
      </c>
      <c r="I15" s="507">
        <v>1026756.7238888886</v>
      </c>
      <c r="J15" s="507">
        <v>5883079.5141433328</v>
      </c>
      <c r="K15" s="511">
        <v>6909836.2380322218</v>
      </c>
    </row>
    <row r="16" spans="1:12" x14ac:dyDescent="0.2">
      <c r="A16" s="508">
        <v>8</v>
      </c>
      <c r="B16" s="512" t="s">
        <v>451</v>
      </c>
      <c r="C16" s="510">
        <f>SUM(C10:C15)</f>
        <v>315622899.3399111</v>
      </c>
      <c r="D16" s="507">
        <f>SUM(D10:D15)</f>
        <v>436503554.14764625</v>
      </c>
      <c r="E16" s="507">
        <f>SUM(C16:D16)</f>
        <v>752126453.48755741</v>
      </c>
      <c r="F16" s="507">
        <f>SUM(F10:F15)</f>
        <v>67578474.023523614</v>
      </c>
      <c r="G16" s="507">
        <f>SUM(G10:G15)</f>
        <v>111053833.72108506</v>
      </c>
      <c r="H16" s="507">
        <f>SUM(F16:G16)</f>
        <v>178632307.74460867</v>
      </c>
      <c r="I16" s="507">
        <f>SUM(I10:I15)</f>
        <v>53112941.720959768</v>
      </c>
      <c r="J16" s="507">
        <f>SUM(J10:J15)</f>
        <v>72190607.182933599</v>
      </c>
      <c r="K16" s="511">
        <f>SUM(I16:J16)</f>
        <v>125303548.90389337</v>
      </c>
    </row>
    <row r="17" spans="1:11" x14ac:dyDescent="0.2">
      <c r="A17" s="502" t="s">
        <v>452</v>
      </c>
      <c r="B17" s="503"/>
      <c r="C17" s="513"/>
      <c r="D17" s="513"/>
      <c r="E17" s="513"/>
      <c r="F17" s="513"/>
      <c r="G17" s="513"/>
      <c r="H17" s="513"/>
      <c r="I17" s="513"/>
      <c r="J17" s="513"/>
      <c r="K17" s="514"/>
    </row>
    <row r="18" spans="1:11" x14ac:dyDescent="0.2">
      <c r="A18" s="508">
        <v>9</v>
      </c>
      <c r="B18" s="509" t="s">
        <v>453</v>
      </c>
      <c r="C18" s="510">
        <v>0</v>
      </c>
      <c r="D18" s="507">
        <v>0</v>
      </c>
      <c r="E18" s="507">
        <v>0</v>
      </c>
      <c r="F18" s="507">
        <v>0</v>
      </c>
      <c r="G18" s="507">
        <v>0</v>
      </c>
      <c r="H18" s="507">
        <v>0</v>
      </c>
      <c r="I18" s="507">
        <v>0</v>
      </c>
      <c r="J18" s="507">
        <v>0</v>
      </c>
      <c r="K18" s="511">
        <v>0</v>
      </c>
    </row>
    <row r="19" spans="1:11" x14ac:dyDescent="0.2">
      <c r="A19" s="508">
        <v>10</v>
      </c>
      <c r="B19" s="509" t="s">
        <v>454</v>
      </c>
      <c r="C19" s="510">
        <v>208648694.5193311</v>
      </c>
      <c r="D19" s="507">
        <v>325700159.02609009</v>
      </c>
      <c r="E19" s="507">
        <v>534348853.54542118</v>
      </c>
      <c r="F19" s="507">
        <v>16970998.693425555</v>
      </c>
      <c r="G19" s="507">
        <v>20444407.388765</v>
      </c>
      <c r="H19" s="507">
        <v>37415406.082190558</v>
      </c>
      <c r="I19" s="507">
        <v>18055217.473869998</v>
      </c>
      <c r="J19" s="507">
        <v>44604840.976585001</v>
      </c>
      <c r="K19" s="511">
        <v>62660058.450454995</v>
      </c>
    </row>
    <row r="20" spans="1:11" x14ac:dyDescent="0.2">
      <c r="A20" s="508">
        <v>11</v>
      </c>
      <c r="B20" s="509" t="s">
        <v>455</v>
      </c>
      <c r="C20" s="510">
        <v>796599.69222222222</v>
      </c>
      <c r="D20" s="507">
        <v>784310.06728666672</v>
      </c>
      <c r="E20" s="507">
        <v>1580909.7595088889</v>
      </c>
      <c r="F20" s="507">
        <v>348779.1535555555</v>
      </c>
      <c r="G20" s="507">
        <v>709650.99062555551</v>
      </c>
      <c r="H20" s="507">
        <v>1058430.1441811109</v>
      </c>
      <c r="I20" s="507">
        <v>348779.1535555555</v>
      </c>
      <c r="J20" s="507">
        <v>709650.99062555551</v>
      </c>
      <c r="K20" s="511">
        <v>1058430.1441811109</v>
      </c>
    </row>
    <row r="21" spans="1:11" ht="13.5" thickBot="1" x14ac:dyDescent="0.25">
      <c r="A21" s="515">
        <v>12</v>
      </c>
      <c r="B21" s="516" t="s">
        <v>456</v>
      </c>
      <c r="C21" s="517">
        <f>SUM(C18:C20)</f>
        <v>209445294.21155331</v>
      </c>
      <c r="D21" s="518">
        <f t="shared" ref="D21:K21" si="0">SUM(D18:D20)</f>
        <v>326484469.09337676</v>
      </c>
      <c r="E21" s="517">
        <f t="shared" si="0"/>
        <v>535929763.30493009</v>
      </c>
      <c r="F21" s="518">
        <f t="shared" si="0"/>
        <v>17319777.846981112</v>
      </c>
      <c r="G21" s="518">
        <f t="shared" si="0"/>
        <v>21154058.379390556</v>
      </c>
      <c r="H21" s="518">
        <f t="shared" si="0"/>
        <v>38473836.226371668</v>
      </c>
      <c r="I21" s="518">
        <f t="shared" si="0"/>
        <v>18403996.627425555</v>
      </c>
      <c r="J21" s="518">
        <f t="shared" si="0"/>
        <v>45314491.967210554</v>
      </c>
      <c r="K21" s="519">
        <f t="shared" si="0"/>
        <v>63718488.594636105</v>
      </c>
    </row>
    <row r="22" spans="1:11" ht="38.25" customHeight="1" thickBot="1" x14ac:dyDescent="0.25">
      <c r="A22" s="520"/>
      <c r="B22" s="521"/>
      <c r="C22" s="521"/>
      <c r="D22" s="521"/>
      <c r="E22" s="521"/>
      <c r="F22" s="522" t="s">
        <v>457</v>
      </c>
      <c r="G22" s="497"/>
      <c r="H22" s="497"/>
      <c r="I22" s="522" t="s">
        <v>458</v>
      </c>
      <c r="J22" s="497"/>
      <c r="K22" s="498"/>
    </row>
    <row r="23" spans="1:11" x14ac:dyDescent="0.2">
      <c r="A23" s="523">
        <v>13</v>
      </c>
      <c r="B23" s="524" t="s">
        <v>68</v>
      </c>
      <c r="C23" s="525"/>
      <c r="D23" s="525"/>
      <c r="E23" s="525"/>
      <c r="F23" s="526">
        <f t="shared" ref="F23:K23" si="1">F8</f>
        <v>50611992.398222223</v>
      </c>
      <c r="G23" s="526">
        <f t="shared" si="1"/>
        <v>99897796.388520554</v>
      </c>
      <c r="H23" s="526">
        <f t="shared" si="1"/>
        <v>150509788.78674278</v>
      </c>
      <c r="I23" s="526">
        <f t="shared" si="1"/>
        <v>49527773.61777778</v>
      </c>
      <c r="J23" s="526">
        <f t="shared" si="1"/>
        <v>93719369.697742224</v>
      </c>
      <c r="K23" s="527">
        <f t="shared" si="1"/>
        <v>143247143.31552002</v>
      </c>
    </row>
    <row r="24" spans="1:11" ht="13.5" thickBot="1" x14ac:dyDescent="0.25">
      <c r="A24" s="528">
        <v>14</v>
      </c>
      <c r="B24" s="529" t="s">
        <v>69</v>
      </c>
      <c r="C24" s="530"/>
      <c r="D24" s="531"/>
      <c r="E24" s="532"/>
      <c r="F24" s="533">
        <f t="shared" ref="F24:K24" si="2">MAX(F16-F21,F16*0.25)</f>
        <v>50258696.176542506</v>
      </c>
      <c r="G24" s="533">
        <f t="shared" si="2"/>
        <v>89899775.341694504</v>
      </c>
      <c r="H24" s="533">
        <f t="shared" si="2"/>
        <v>140158471.51823699</v>
      </c>
      <c r="I24" s="533">
        <f t="shared" si="2"/>
        <v>34708945.093534216</v>
      </c>
      <c r="J24" s="533">
        <f t="shared" si="2"/>
        <v>26876115.215723045</v>
      </c>
      <c r="K24" s="534">
        <f t="shared" si="2"/>
        <v>61585060.309257261</v>
      </c>
    </row>
    <row r="25" spans="1:11" ht="13.5" thickBot="1" x14ac:dyDescent="0.25">
      <c r="A25" s="535">
        <v>15</v>
      </c>
      <c r="B25" s="536" t="s">
        <v>459</v>
      </c>
      <c r="C25" s="537"/>
      <c r="D25" s="537"/>
      <c r="E25" s="537"/>
      <c r="F25" s="538">
        <f t="shared" ref="F25:K25" si="3">F23/F24</f>
        <v>1.00702955405844</v>
      </c>
      <c r="G25" s="538">
        <f t="shared" si="3"/>
        <v>1.1112129703197275</v>
      </c>
      <c r="H25" s="538">
        <f t="shared" si="3"/>
        <v>1.0738543818035209</v>
      </c>
      <c r="I25" s="538">
        <f t="shared" si="3"/>
        <v>1.4269455174828722</v>
      </c>
      <c r="J25" s="538">
        <f t="shared" si="3"/>
        <v>3.4870876592653759</v>
      </c>
      <c r="K25" s="539">
        <f t="shared" si="3"/>
        <v>2.3260047582349705</v>
      </c>
    </row>
    <row r="27" spans="1:11" ht="25.5" x14ac:dyDescent="0.2">
      <c r="B27" s="540" t="s">
        <v>460</v>
      </c>
    </row>
    <row r="28" spans="1:11" x14ac:dyDescent="0.2">
      <c r="B28" s="24" t="s">
        <v>461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N22"/>
  <sheetViews>
    <sheetView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F34" sqref="F34"/>
    </sheetView>
  </sheetViews>
  <sheetFormatPr defaultColWidth="9.140625" defaultRowHeight="12.75" x14ac:dyDescent="0.2"/>
  <cols>
    <col min="1" max="1" width="10.5703125" style="85" bestFit="1" customWidth="1"/>
    <col min="2" max="2" width="95" style="85" customWidth="1"/>
    <col min="3" max="3" width="12.5703125" style="85" bestFit="1" customWidth="1"/>
    <col min="4" max="4" width="11.42578125" style="85" customWidth="1"/>
    <col min="5" max="5" width="18.28515625" style="85" bestFit="1" customWidth="1"/>
    <col min="6" max="13" width="12.7109375" style="85" customWidth="1"/>
    <col min="14" max="14" width="31" style="85" bestFit="1" customWidth="1"/>
    <col min="15" max="16384" width="9.140625" style="430"/>
  </cols>
  <sheetData>
    <row r="1" spans="1:14" x14ac:dyDescent="0.2">
      <c r="A1" s="85" t="s">
        <v>29</v>
      </c>
      <c r="B1" s="26" t="str">
        <f>Info!C2</f>
        <v>Terabank</v>
      </c>
    </row>
    <row r="2" spans="1:14" ht="14.25" customHeight="1" x14ac:dyDescent="0.2">
      <c r="A2" s="85" t="s">
        <v>30</v>
      </c>
      <c r="B2" s="27">
        <v>43190</v>
      </c>
    </row>
    <row r="3" spans="1:14" ht="14.25" customHeight="1" x14ac:dyDescent="0.2"/>
    <row r="4" spans="1:14" ht="13.5" thickBot="1" x14ac:dyDescent="0.25">
      <c r="A4" s="85" t="s">
        <v>462</v>
      </c>
      <c r="B4" s="541" t="s">
        <v>28</v>
      </c>
    </row>
    <row r="5" spans="1:14" s="546" customFormat="1" x14ac:dyDescent="0.2">
      <c r="A5" s="542"/>
      <c r="B5" s="543"/>
      <c r="C5" s="544" t="s">
        <v>259</v>
      </c>
      <c r="D5" s="544" t="s">
        <v>260</v>
      </c>
      <c r="E5" s="544" t="s">
        <v>261</v>
      </c>
      <c r="F5" s="544" t="s">
        <v>372</v>
      </c>
      <c r="G5" s="544" t="s">
        <v>373</v>
      </c>
      <c r="H5" s="544" t="s">
        <v>374</v>
      </c>
      <c r="I5" s="544" t="s">
        <v>375</v>
      </c>
      <c r="J5" s="544" t="s">
        <v>376</v>
      </c>
      <c r="K5" s="544" t="s">
        <v>377</v>
      </c>
      <c r="L5" s="544" t="s">
        <v>378</v>
      </c>
      <c r="M5" s="544" t="s">
        <v>379</v>
      </c>
      <c r="N5" s="545" t="s">
        <v>380</v>
      </c>
    </row>
    <row r="6" spans="1:14" ht="25.5" x14ac:dyDescent="0.2">
      <c r="A6" s="547"/>
      <c r="B6" s="548"/>
      <c r="C6" s="445" t="s">
        <v>463</v>
      </c>
      <c r="D6" s="549" t="s">
        <v>464</v>
      </c>
      <c r="E6" s="550" t="s">
        <v>465</v>
      </c>
      <c r="F6" s="551">
        <v>0</v>
      </c>
      <c r="G6" s="551">
        <v>0.2</v>
      </c>
      <c r="H6" s="551">
        <v>0.35</v>
      </c>
      <c r="I6" s="551">
        <v>0.5</v>
      </c>
      <c r="J6" s="551">
        <v>0.75</v>
      </c>
      <c r="K6" s="551">
        <v>1</v>
      </c>
      <c r="L6" s="551">
        <v>1.5</v>
      </c>
      <c r="M6" s="551">
        <v>2.5</v>
      </c>
      <c r="N6" s="552" t="s">
        <v>466</v>
      </c>
    </row>
    <row r="7" spans="1:14" ht="15" x14ac:dyDescent="0.25">
      <c r="A7" s="553">
        <v>1</v>
      </c>
      <c r="B7" s="554" t="s">
        <v>467</v>
      </c>
      <c r="C7" s="555">
        <f>SUM(C8:C13)</f>
        <v>37852963.200000003</v>
      </c>
      <c r="D7" s="548"/>
      <c r="E7" s="556">
        <f t="shared" ref="E7:M7" si="0">SUM(E8:E13)</f>
        <v>757059.26400000008</v>
      </c>
      <c r="F7" s="557">
        <f>SUM(F8:F13)</f>
        <v>0</v>
      </c>
      <c r="G7" s="557">
        <f t="shared" si="0"/>
        <v>0</v>
      </c>
      <c r="H7" s="557">
        <f t="shared" si="0"/>
        <v>0</v>
      </c>
      <c r="I7" s="557">
        <f t="shared" si="0"/>
        <v>0</v>
      </c>
      <c r="J7" s="557">
        <f t="shared" si="0"/>
        <v>0</v>
      </c>
      <c r="K7" s="557">
        <f t="shared" si="0"/>
        <v>757059.26400000008</v>
      </c>
      <c r="L7" s="557">
        <f t="shared" si="0"/>
        <v>0</v>
      </c>
      <c r="M7" s="557">
        <f t="shared" si="0"/>
        <v>0</v>
      </c>
      <c r="N7" s="558">
        <f>SUM(N8:N13)</f>
        <v>757059.26400000008</v>
      </c>
    </row>
    <row r="8" spans="1:14" ht="14.25" x14ac:dyDescent="0.2">
      <c r="A8" s="553">
        <v>1.1000000000000001</v>
      </c>
      <c r="B8" s="559" t="s">
        <v>468</v>
      </c>
      <c r="C8" s="557">
        <v>37852963.200000003</v>
      </c>
      <c r="D8" s="560">
        <v>0.02</v>
      </c>
      <c r="E8" s="556">
        <f>C8*D8</f>
        <v>757059.26400000008</v>
      </c>
      <c r="F8" s="557">
        <v>0</v>
      </c>
      <c r="G8" s="557">
        <v>0</v>
      </c>
      <c r="H8" s="557">
        <v>0</v>
      </c>
      <c r="I8" s="557">
        <v>0</v>
      </c>
      <c r="J8" s="557">
        <v>0</v>
      </c>
      <c r="K8" s="557">
        <v>757059.26400000008</v>
      </c>
      <c r="L8" s="557">
        <v>0</v>
      </c>
      <c r="M8" s="557">
        <v>0</v>
      </c>
      <c r="N8" s="558">
        <f t="shared" ref="N8:N13" si="1">SUMPRODUCT($F$6:$M$6,F8:M8)</f>
        <v>757059.26400000008</v>
      </c>
    </row>
    <row r="9" spans="1:14" ht="14.25" x14ac:dyDescent="0.2">
      <c r="A9" s="553">
        <v>1.2</v>
      </c>
      <c r="B9" s="559" t="s">
        <v>469</v>
      </c>
      <c r="C9" s="557">
        <v>0</v>
      </c>
      <c r="D9" s="560">
        <v>0.05</v>
      </c>
      <c r="E9" s="556">
        <f>C9*D9</f>
        <v>0</v>
      </c>
      <c r="F9" s="557">
        <v>0</v>
      </c>
      <c r="G9" s="557">
        <v>0</v>
      </c>
      <c r="H9" s="557">
        <v>0</v>
      </c>
      <c r="I9" s="557">
        <v>0</v>
      </c>
      <c r="J9" s="557">
        <v>0</v>
      </c>
      <c r="K9" s="557">
        <v>0</v>
      </c>
      <c r="L9" s="557">
        <v>0</v>
      </c>
      <c r="M9" s="557">
        <v>0</v>
      </c>
      <c r="N9" s="558">
        <f t="shared" si="1"/>
        <v>0</v>
      </c>
    </row>
    <row r="10" spans="1:14" ht="14.25" x14ac:dyDescent="0.2">
      <c r="A10" s="553">
        <v>1.3</v>
      </c>
      <c r="B10" s="559" t="s">
        <v>470</v>
      </c>
      <c r="C10" s="557">
        <v>0</v>
      </c>
      <c r="D10" s="560">
        <v>0.08</v>
      </c>
      <c r="E10" s="556">
        <f>C10*D10</f>
        <v>0</v>
      </c>
      <c r="F10" s="557">
        <v>0</v>
      </c>
      <c r="G10" s="557">
        <v>0</v>
      </c>
      <c r="H10" s="557">
        <v>0</v>
      </c>
      <c r="I10" s="557">
        <v>0</v>
      </c>
      <c r="J10" s="557">
        <v>0</v>
      </c>
      <c r="K10" s="557">
        <v>0</v>
      </c>
      <c r="L10" s="557">
        <v>0</v>
      </c>
      <c r="M10" s="557">
        <v>0</v>
      </c>
      <c r="N10" s="558">
        <f t="shared" si="1"/>
        <v>0</v>
      </c>
    </row>
    <row r="11" spans="1:14" ht="14.25" x14ac:dyDescent="0.2">
      <c r="A11" s="553">
        <v>1.4</v>
      </c>
      <c r="B11" s="559" t="s">
        <v>471</v>
      </c>
      <c r="C11" s="557">
        <v>0</v>
      </c>
      <c r="D11" s="560">
        <v>0.11</v>
      </c>
      <c r="E11" s="556">
        <f>C11*D11</f>
        <v>0</v>
      </c>
      <c r="F11" s="557">
        <v>0</v>
      </c>
      <c r="G11" s="557">
        <v>0</v>
      </c>
      <c r="H11" s="557">
        <v>0</v>
      </c>
      <c r="I11" s="557">
        <v>0</v>
      </c>
      <c r="J11" s="557">
        <v>0</v>
      </c>
      <c r="K11" s="557">
        <v>0</v>
      </c>
      <c r="L11" s="557">
        <v>0</v>
      </c>
      <c r="M11" s="557">
        <v>0</v>
      </c>
      <c r="N11" s="558">
        <f t="shared" si="1"/>
        <v>0</v>
      </c>
    </row>
    <row r="12" spans="1:14" ht="14.25" x14ac:dyDescent="0.2">
      <c r="A12" s="553">
        <v>1.5</v>
      </c>
      <c r="B12" s="559" t="s">
        <v>472</v>
      </c>
      <c r="C12" s="557">
        <v>0</v>
      </c>
      <c r="D12" s="560">
        <v>0.14000000000000001</v>
      </c>
      <c r="E12" s="556">
        <f>C12*D12</f>
        <v>0</v>
      </c>
      <c r="F12" s="557">
        <v>0</v>
      </c>
      <c r="G12" s="557">
        <v>0</v>
      </c>
      <c r="H12" s="557">
        <v>0</v>
      </c>
      <c r="I12" s="557">
        <v>0</v>
      </c>
      <c r="J12" s="557">
        <v>0</v>
      </c>
      <c r="K12" s="557">
        <v>0</v>
      </c>
      <c r="L12" s="557">
        <v>0</v>
      </c>
      <c r="M12" s="557">
        <v>0</v>
      </c>
      <c r="N12" s="558">
        <f t="shared" si="1"/>
        <v>0</v>
      </c>
    </row>
    <row r="13" spans="1:14" ht="14.25" x14ac:dyDescent="0.2">
      <c r="A13" s="553">
        <v>1.6</v>
      </c>
      <c r="B13" s="561" t="s">
        <v>473</v>
      </c>
      <c r="C13" s="557">
        <v>0</v>
      </c>
      <c r="D13" s="562"/>
      <c r="E13" s="557"/>
      <c r="F13" s="557">
        <v>0</v>
      </c>
      <c r="G13" s="557">
        <v>0</v>
      </c>
      <c r="H13" s="557">
        <v>0</v>
      </c>
      <c r="I13" s="557">
        <v>0</v>
      </c>
      <c r="J13" s="557">
        <v>0</v>
      </c>
      <c r="K13" s="557">
        <v>0</v>
      </c>
      <c r="L13" s="557">
        <v>0</v>
      </c>
      <c r="M13" s="557">
        <v>0</v>
      </c>
      <c r="N13" s="558">
        <f t="shared" si="1"/>
        <v>0</v>
      </c>
    </row>
    <row r="14" spans="1:14" ht="15" x14ac:dyDescent="0.25">
      <c r="A14" s="553">
        <v>2</v>
      </c>
      <c r="B14" s="563" t="s">
        <v>474</v>
      </c>
      <c r="C14" s="555">
        <f>SUM(C15:C20)</f>
        <v>0</v>
      </c>
      <c r="D14" s="548"/>
      <c r="E14" s="556">
        <f t="shared" ref="E14:M14" si="2">SUM(E15:E20)</f>
        <v>0</v>
      </c>
      <c r="F14" s="557">
        <f t="shared" si="2"/>
        <v>0</v>
      </c>
      <c r="G14" s="557">
        <f t="shared" si="2"/>
        <v>0</v>
      </c>
      <c r="H14" s="557">
        <f t="shared" si="2"/>
        <v>0</v>
      </c>
      <c r="I14" s="557">
        <f t="shared" si="2"/>
        <v>0</v>
      </c>
      <c r="J14" s="557">
        <f t="shared" si="2"/>
        <v>0</v>
      </c>
      <c r="K14" s="557">
        <f t="shared" si="2"/>
        <v>0</v>
      </c>
      <c r="L14" s="557">
        <f t="shared" si="2"/>
        <v>0</v>
      </c>
      <c r="M14" s="557">
        <f t="shared" si="2"/>
        <v>0</v>
      </c>
      <c r="N14" s="558">
        <f>SUM(N15:N20)</f>
        <v>0</v>
      </c>
    </row>
    <row r="15" spans="1:14" ht="14.25" x14ac:dyDescent="0.2">
      <c r="A15" s="553">
        <v>2.1</v>
      </c>
      <c r="B15" s="561" t="s">
        <v>468</v>
      </c>
      <c r="C15" s="557">
        <v>0</v>
      </c>
      <c r="D15" s="560">
        <v>5.0000000000000001E-3</v>
      </c>
      <c r="E15" s="556">
        <f>C15*D15</f>
        <v>0</v>
      </c>
      <c r="F15" s="557">
        <v>0</v>
      </c>
      <c r="G15" s="557">
        <v>0</v>
      </c>
      <c r="H15" s="557">
        <v>0</v>
      </c>
      <c r="I15" s="557">
        <v>0</v>
      </c>
      <c r="J15" s="557">
        <v>0</v>
      </c>
      <c r="K15" s="557">
        <v>0</v>
      </c>
      <c r="L15" s="557">
        <v>0</v>
      </c>
      <c r="M15" s="557">
        <v>0</v>
      </c>
      <c r="N15" s="558">
        <f t="shared" ref="N15:N20" si="3">SUMPRODUCT($F$6:$M$6,F15:M15)</f>
        <v>0</v>
      </c>
    </row>
    <row r="16" spans="1:14" ht="14.25" x14ac:dyDescent="0.2">
      <c r="A16" s="553">
        <v>2.2000000000000002</v>
      </c>
      <c r="B16" s="561" t="s">
        <v>469</v>
      </c>
      <c r="C16" s="557">
        <v>0</v>
      </c>
      <c r="D16" s="560">
        <v>0.01</v>
      </c>
      <c r="E16" s="556">
        <f>C16*D16</f>
        <v>0</v>
      </c>
      <c r="F16" s="557">
        <v>0</v>
      </c>
      <c r="G16" s="557">
        <v>0</v>
      </c>
      <c r="H16" s="557">
        <v>0</v>
      </c>
      <c r="I16" s="557">
        <v>0</v>
      </c>
      <c r="J16" s="557">
        <v>0</v>
      </c>
      <c r="K16" s="557">
        <v>0</v>
      </c>
      <c r="L16" s="557">
        <v>0</v>
      </c>
      <c r="M16" s="557">
        <v>0</v>
      </c>
      <c r="N16" s="558">
        <f t="shared" si="3"/>
        <v>0</v>
      </c>
    </row>
    <row r="17" spans="1:14" ht="14.25" x14ac:dyDescent="0.2">
      <c r="A17" s="553">
        <v>2.2999999999999998</v>
      </c>
      <c r="B17" s="561" t="s">
        <v>470</v>
      </c>
      <c r="C17" s="557">
        <v>0</v>
      </c>
      <c r="D17" s="560">
        <v>0.02</v>
      </c>
      <c r="E17" s="556">
        <f>C17*D17</f>
        <v>0</v>
      </c>
      <c r="F17" s="557">
        <v>0</v>
      </c>
      <c r="G17" s="557">
        <v>0</v>
      </c>
      <c r="H17" s="557">
        <v>0</v>
      </c>
      <c r="I17" s="557">
        <v>0</v>
      </c>
      <c r="J17" s="557">
        <v>0</v>
      </c>
      <c r="K17" s="557">
        <v>0</v>
      </c>
      <c r="L17" s="557">
        <v>0</v>
      </c>
      <c r="M17" s="557">
        <v>0</v>
      </c>
      <c r="N17" s="558">
        <f t="shared" si="3"/>
        <v>0</v>
      </c>
    </row>
    <row r="18" spans="1:14" ht="14.25" x14ac:dyDescent="0.2">
      <c r="A18" s="553">
        <v>2.4</v>
      </c>
      <c r="B18" s="561" t="s">
        <v>471</v>
      </c>
      <c r="C18" s="557">
        <v>0</v>
      </c>
      <c r="D18" s="560">
        <v>0.03</v>
      </c>
      <c r="E18" s="556">
        <f>C18*D18</f>
        <v>0</v>
      </c>
      <c r="F18" s="557">
        <v>0</v>
      </c>
      <c r="G18" s="557">
        <v>0</v>
      </c>
      <c r="H18" s="557">
        <v>0</v>
      </c>
      <c r="I18" s="557">
        <v>0</v>
      </c>
      <c r="J18" s="557">
        <v>0</v>
      </c>
      <c r="K18" s="557">
        <v>0</v>
      </c>
      <c r="L18" s="557">
        <v>0</v>
      </c>
      <c r="M18" s="557">
        <v>0</v>
      </c>
      <c r="N18" s="558">
        <f t="shared" si="3"/>
        <v>0</v>
      </c>
    </row>
    <row r="19" spans="1:14" ht="14.25" x14ac:dyDescent="0.2">
      <c r="A19" s="553">
        <v>2.5</v>
      </c>
      <c r="B19" s="561" t="s">
        <v>472</v>
      </c>
      <c r="C19" s="557">
        <v>0</v>
      </c>
      <c r="D19" s="560">
        <v>0.04</v>
      </c>
      <c r="E19" s="556">
        <f>C19*D19</f>
        <v>0</v>
      </c>
      <c r="F19" s="557">
        <v>0</v>
      </c>
      <c r="G19" s="557">
        <v>0</v>
      </c>
      <c r="H19" s="557">
        <v>0</v>
      </c>
      <c r="I19" s="557">
        <v>0</v>
      </c>
      <c r="J19" s="557">
        <v>0</v>
      </c>
      <c r="K19" s="557">
        <v>0</v>
      </c>
      <c r="L19" s="557">
        <v>0</v>
      </c>
      <c r="M19" s="557">
        <v>0</v>
      </c>
      <c r="N19" s="558">
        <f t="shared" si="3"/>
        <v>0</v>
      </c>
    </row>
    <row r="20" spans="1:14" ht="14.25" x14ac:dyDescent="0.2">
      <c r="A20" s="553">
        <v>2.6</v>
      </c>
      <c r="B20" s="561" t="s">
        <v>473</v>
      </c>
      <c r="C20" s="557">
        <v>0</v>
      </c>
      <c r="D20" s="562"/>
      <c r="E20" s="564"/>
      <c r="F20" s="557">
        <v>0</v>
      </c>
      <c r="G20" s="557">
        <v>0</v>
      </c>
      <c r="H20" s="557">
        <v>0</v>
      </c>
      <c r="I20" s="557">
        <v>0</v>
      </c>
      <c r="J20" s="557">
        <v>0</v>
      </c>
      <c r="K20" s="557">
        <v>0</v>
      </c>
      <c r="L20" s="557">
        <v>0</v>
      </c>
      <c r="M20" s="557">
        <v>0</v>
      </c>
      <c r="N20" s="558">
        <f t="shared" si="3"/>
        <v>0</v>
      </c>
    </row>
    <row r="21" spans="1:14" ht="15.75" thickBot="1" x14ac:dyDescent="0.3">
      <c r="A21" s="565"/>
      <c r="B21" s="566" t="s">
        <v>179</v>
      </c>
      <c r="C21" s="567">
        <f>C14+C7</f>
        <v>37852963.200000003</v>
      </c>
      <c r="D21" s="568"/>
      <c r="E21" s="569">
        <f>E14+E7</f>
        <v>757059.26400000008</v>
      </c>
      <c r="F21" s="570">
        <f>F7+F14</f>
        <v>0</v>
      </c>
      <c r="G21" s="570">
        <f t="shared" ref="G21:L21" si="4">G7+G14</f>
        <v>0</v>
      </c>
      <c r="H21" s="570">
        <f t="shared" si="4"/>
        <v>0</v>
      </c>
      <c r="I21" s="570">
        <f t="shared" si="4"/>
        <v>0</v>
      </c>
      <c r="J21" s="570">
        <f t="shared" si="4"/>
        <v>0</v>
      </c>
      <c r="K21" s="570">
        <f t="shared" si="4"/>
        <v>757059.26400000008</v>
      </c>
      <c r="L21" s="570">
        <f t="shared" si="4"/>
        <v>0</v>
      </c>
      <c r="M21" s="570">
        <f>M7+M14</f>
        <v>0</v>
      </c>
      <c r="N21" s="571">
        <f>N14+N7</f>
        <v>757059.26400000008</v>
      </c>
    </row>
    <row r="22" spans="1:14" x14ac:dyDescent="0.2">
      <c r="E22" s="572"/>
      <c r="F22" s="572"/>
      <c r="G22" s="572"/>
      <c r="H22" s="572"/>
      <c r="I22" s="572"/>
      <c r="J22" s="572"/>
      <c r="K22" s="572"/>
      <c r="L22" s="572"/>
      <c r="M22" s="57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41"/>
  <sheetViews>
    <sheetView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B2" sqref="B2"/>
    </sheetView>
  </sheetViews>
  <sheetFormatPr defaultRowHeight="15.75" x14ac:dyDescent="0.3"/>
  <cols>
    <col min="1" max="1" width="9.5703125" style="81" bestFit="1" customWidth="1"/>
    <col min="2" max="2" width="86" style="26" customWidth="1"/>
    <col min="3" max="3" width="12.7109375" style="26" customWidth="1"/>
    <col min="4" max="4" width="12.7109375" style="24" customWidth="1"/>
    <col min="5" max="5" width="14" style="24" bestFit="1" customWidth="1"/>
    <col min="6" max="6" width="13.7109375" style="24" bestFit="1" customWidth="1"/>
    <col min="7" max="7" width="13.28515625" style="24" bestFit="1" customWidth="1"/>
    <col min="8" max="8" width="6.7109375" customWidth="1"/>
  </cols>
  <sheetData>
    <row r="1" spans="1:8" x14ac:dyDescent="0.3">
      <c r="A1" s="25" t="s">
        <v>29</v>
      </c>
      <c r="B1" s="26" t="str">
        <f>Info!C2</f>
        <v>Terabank</v>
      </c>
    </row>
    <row r="2" spans="1:8" x14ac:dyDescent="0.3">
      <c r="A2" s="25" t="s">
        <v>30</v>
      </c>
      <c r="B2" s="27">
        <v>43190</v>
      </c>
      <c r="C2" s="28"/>
      <c r="D2" s="29"/>
      <c r="E2" s="29"/>
      <c r="F2" s="29"/>
      <c r="G2" s="29"/>
      <c r="H2" s="30"/>
    </row>
    <row r="3" spans="1:8" x14ac:dyDescent="0.3">
      <c r="A3" s="25"/>
      <c r="C3" s="28"/>
      <c r="D3" s="29"/>
      <c r="E3" s="29"/>
      <c r="F3" s="29"/>
      <c r="G3" s="29"/>
      <c r="H3" s="30"/>
    </row>
    <row r="4" spans="1:8" ht="16.5" thickBot="1" x14ac:dyDescent="0.35">
      <c r="A4" s="31" t="s">
        <v>31</v>
      </c>
      <c r="B4" s="32" t="s">
        <v>32</v>
      </c>
      <c r="C4" s="33"/>
      <c r="D4" s="34"/>
      <c r="E4" s="34"/>
      <c r="F4" s="34"/>
      <c r="G4" s="34"/>
      <c r="H4" s="30"/>
    </row>
    <row r="5" spans="1:8" ht="15" x14ac:dyDescent="0.25">
      <c r="A5" s="35" t="s">
        <v>33</v>
      </c>
      <c r="B5" s="36"/>
      <c r="C5" s="37" t="s">
        <v>34</v>
      </c>
      <c r="D5" s="38" t="s">
        <v>35</v>
      </c>
      <c r="E5" s="38" t="s">
        <v>36</v>
      </c>
      <c r="F5" s="38" t="s">
        <v>37</v>
      </c>
      <c r="G5" s="39" t="s">
        <v>38</v>
      </c>
    </row>
    <row r="6" spans="1:8" ht="15" x14ac:dyDescent="0.25">
      <c r="A6" s="40"/>
      <c r="B6" s="41" t="s">
        <v>39</v>
      </c>
      <c r="C6" s="42"/>
      <c r="D6" s="42"/>
      <c r="E6" s="42"/>
      <c r="F6" s="42"/>
      <c r="G6" s="43"/>
    </row>
    <row r="7" spans="1:8" ht="15" x14ac:dyDescent="0.25">
      <c r="A7" s="40"/>
      <c r="B7" s="44" t="s">
        <v>40</v>
      </c>
      <c r="C7" s="42"/>
      <c r="D7" s="42"/>
      <c r="E7" s="42"/>
      <c r="F7" s="42"/>
      <c r="G7" s="43"/>
    </row>
    <row r="8" spans="1:8" ht="15" x14ac:dyDescent="0.25">
      <c r="A8" s="45">
        <v>1</v>
      </c>
      <c r="B8" s="46" t="s">
        <v>41</v>
      </c>
      <c r="C8" s="47">
        <v>92825052.120000005</v>
      </c>
      <c r="D8" s="48">
        <v>86418620.990000039</v>
      </c>
      <c r="E8" s="48">
        <v>80276998.800000042</v>
      </c>
      <c r="F8" s="48">
        <v>76989937.570000023</v>
      </c>
      <c r="G8" s="49">
        <v>74795606.299999595</v>
      </c>
    </row>
    <row r="9" spans="1:8" ht="15" x14ac:dyDescent="0.25">
      <c r="A9" s="45">
        <v>2</v>
      </c>
      <c r="B9" s="46" t="s">
        <v>42</v>
      </c>
      <c r="C9" s="47">
        <v>92825052.120000005</v>
      </c>
      <c r="D9" s="48">
        <v>86418620.990000039</v>
      </c>
      <c r="E9" s="48">
        <v>80276998.800000042</v>
      </c>
      <c r="F9" s="48">
        <v>76989937.570000023</v>
      </c>
      <c r="G9" s="49">
        <v>74795606.299999595</v>
      </c>
    </row>
    <row r="10" spans="1:8" ht="15" x14ac:dyDescent="0.25">
      <c r="A10" s="45">
        <v>3</v>
      </c>
      <c r="B10" s="46" t="s">
        <v>43</v>
      </c>
      <c r="C10" s="47">
        <v>132953520.73705798</v>
      </c>
      <c r="D10" s="48">
        <v>122109789.42072555</v>
      </c>
      <c r="E10" s="48">
        <v>116230334.65000011</v>
      </c>
      <c r="F10" s="48">
        <v>112842341.49569386</v>
      </c>
      <c r="G10" s="49">
        <v>110419299.5599997</v>
      </c>
    </row>
    <row r="11" spans="1:8" ht="15" x14ac:dyDescent="0.25">
      <c r="A11" s="40"/>
      <c r="B11" s="41" t="s">
        <v>44</v>
      </c>
      <c r="C11" s="50"/>
      <c r="D11" s="50"/>
      <c r="E11" s="50"/>
      <c r="F11" s="50"/>
      <c r="G11" s="51"/>
    </row>
    <row r="12" spans="1:8" ht="15" customHeight="1" x14ac:dyDescent="0.25">
      <c r="A12" s="45">
        <v>4</v>
      </c>
      <c r="B12" s="46" t="s">
        <v>45</v>
      </c>
      <c r="C12" s="52">
        <v>747728329.12338781</v>
      </c>
      <c r="D12" s="48">
        <v>727269059.01679111</v>
      </c>
      <c r="E12" s="53">
        <v>820727867.01928318</v>
      </c>
      <c r="F12" s="53">
        <v>774395368.41360295</v>
      </c>
      <c r="G12" s="54">
        <v>744854807.92622995</v>
      </c>
    </row>
    <row r="13" spans="1:8" ht="15" x14ac:dyDescent="0.25">
      <c r="A13" s="40"/>
      <c r="B13" s="41" t="s">
        <v>46</v>
      </c>
      <c r="C13" s="42"/>
      <c r="D13" s="42"/>
      <c r="E13" s="42"/>
      <c r="F13" s="42"/>
      <c r="G13" s="43"/>
    </row>
    <row r="14" spans="1:8" s="23" customFormat="1" ht="15" x14ac:dyDescent="0.25">
      <c r="A14" s="45"/>
      <c r="B14" s="44" t="s">
        <v>40</v>
      </c>
      <c r="C14" s="42"/>
      <c r="D14" s="42"/>
      <c r="E14" s="42"/>
      <c r="F14" s="42"/>
      <c r="G14" s="43"/>
    </row>
    <row r="15" spans="1:8" ht="15" x14ac:dyDescent="0.25">
      <c r="A15" s="55">
        <v>5</v>
      </c>
      <c r="B15" s="56" t="s">
        <v>47</v>
      </c>
      <c r="C15" s="57">
        <v>0.12414275145737096</v>
      </c>
      <c r="D15" s="58">
        <v>0.1188262032030223</v>
      </c>
      <c r="E15" s="58">
        <v>9.7811956954196991E-2</v>
      </c>
      <c r="F15" s="58">
        <v>9.9419418956131794E-2</v>
      </c>
      <c r="G15" s="59">
        <v>0.10041635699209625</v>
      </c>
    </row>
    <row r="16" spans="1:8" ht="15" customHeight="1" x14ac:dyDescent="0.25">
      <c r="A16" s="55">
        <v>6</v>
      </c>
      <c r="B16" s="56" t="s">
        <v>48</v>
      </c>
      <c r="C16" s="57">
        <v>0.12414275145737096</v>
      </c>
      <c r="D16" s="58">
        <v>0.1188262032030223</v>
      </c>
      <c r="E16" s="58">
        <v>9.7811956954196991E-2</v>
      </c>
      <c r="F16" s="58">
        <v>9.9419418956131794E-2</v>
      </c>
      <c r="G16" s="59">
        <v>0.10041635699209625</v>
      </c>
    </row>
    <row r="17" spans="1:7" ht="15" x14ac:dyDescent="0.25">
      <c r="A17" s="55">
        <v>7</v>
      </c>
      <c r="B17" s="56" t="s">
        <v>49</v>
      </c>
      <c r="C17" s="57">
        <v>0.17780992849759797</v>
      </c>
      <c r="D17" s="58">
        <v>0.16790180732534959</v>
      </c>
      <c r="E17" s="58">
        <v>0.14161860382799607</v>
      </c>
      <c r="F17" s="58">
        <v>0.14571670505578876</v>
      </c>
      <c r="G17" s="59">
        <v>0.14824271574136846</v>
      </c>
    </row>
    <row r="18" spans="1:7" ht="15" x14ac:dyDescent="0.25">
      <c r="A18" s="40"/>
      <c r="B18" s="41" t="s">
        <v>50</v>
      </c>
      <c r="C18" s="60"/>
      <c r="D18" s="60"/>
      <c r="E18" s="60"/>
      <c r="F18" s="60"/>
      <c r="G18" s="61"/>
    </row>
    <row r="19" spans="1:7" ht="15" customHeight="1" x14ac:dyDescent="0.25">
      <c r="A19" s="62">
        <v>8</v>
      </c>
      <c r="B19" s="63" t="s">
        <v>51</v>
      </c>
      <c r="C19" s="64">
        <v>8.671732191171054E-2</v>
      </c>
      <c r="D19" s="65">
        <v>8.4892746707452449E-2</v>
      </c>
      <c r="E19" s="65">
        <v>8.4367337093536471E-2</v>
      </c>
      <c r="F19" s="65">
        <v>8.3581928966828076E-2</v>
      </c>
      <c r="G19" s="66">
        <v>8.266983911440598E-2</v>
      </c>
    </row>
    <row r="20" spans="1:7" ht="15" x14ac:dyDescent="0.25">
      <c r="A20" s="62">
        <v>9</v>
      </c>
      <c r="B20" s="63" t="s">
        <v>52</v>
      </c>
      <c r="C20" s="64">
        <v>4.0575690364854707E-2</v>
      </c>
      <c r="D20" s="65">
        <v>4.1080132040917809E-2</v>
      </c>
      <c r="E20" s="65">
        <v>4.1014626567217452E-2</v>
      </c>
      <c r="F20" s="65">
        <v>4.1196113379557274E-2</v>
      </c>
      <c r="G20" s="66">
        <v>4.2297634596985725E-2</v>
      </c>
    </row>
    <row r="21" spans="1:7" ht="15" x14ac:dyDescent="0.25">
      <c r="A21" s="62">
        <v>10</v>
      </c>
      <c r="B21" s="63" t="s">
        <v>53</v>
      </c>
      <c r="C21" s="64">
        <v>4.2470864108732423E-2</v>
      </c>
      <c r="D21" s="65">
        <v>2.0091008076554968E-2</v>
      </c>
      <c r="E21" s="65">
        <v>2.7341690073535697E-2</v>
      </c>
      <c r="F21" s="65">
        <v>2.8878472911685538E-2</v>
      </c>
      <c r="G21" s="66">
        <v>1.9789349218024686E-2</v>
      </c>
    </row>
    <row r="22" spans="1:7" ht="15" x14ac:dyDescent="0.25">
      <c r="A22" s="62">
        <v>11</v>
      </c>
      <c r="B22" s="63" t="s">
        <v>54</v>
      </c>
      <c r="C22" s="64">
        <v>4.6141631546855841E-2</v>
      </c>
      <c r="D22" s="65">
        <v>4.381261466653464E-2</v>
      </c>
      <c r="E22" s="65">
        <v>4.3352710526319026E-2</v>
      </c>
      <c r="F22" s="65">
        <v>4.2385815587270802E-2</v>
      </c>
      <c r="G22" s="66">
        <v>4.0372204517420268E-2</v>
      </c>
    </row>
    <row r="23" spans="1:7" ht="15" x14ac:dyDescent="0.25">
      <c r="A23" s="62">
        <v>12</v>
      </c>
      <c r="B23" s="63" t="s">
        <v>55</v>
      </c>
      <c r="C23" s="64">
        <v>3.0768530429161476E-2</v>
      </c>
      <c r="D23" s="65">
        <v>2.2564253094255991E-2</v>
      </c>
      <c r="E23" s="65">
        <v>2.0408431019269015E-2</v>
      </c>
      <c r="F23" s="65">
        <v>2.313427262294393E-2</v>
      </c>
      <c r="G23" s="66">
        <v>3.1943245079547419E-2</v>
      </c>
    </row>
    <row r="24" spans="1:7" ht="15" x14ac:dyDescent="0.25">
      <c r="A24" s="62">
        <v>13</v>
      </c>
      <c r="B24" s="63" t="s">
        <v>56</v>
      </c>
      <c r="C24" s="64">
        <v>0.21010986350153546</v>
      </c>
      <c r="D24" s="65">
        <v>0.15264656626361772</v>
      </c>
      <c r="E24" s="65">
        <v>0.13602644401600769</v>
      </c>
      <c r="F24" s="65">
        <v>0.15366679493746499</v>
      </c>
      <c r="G24" s="66">
        <v>0.21239922454252888</v>
      </c>
    </row>
    <row r="25" spans="1:7" ht="15" x14ac:dyDescent="0.25">
      <c r="A25" s="40"/>
      <c r="B25" s="41" t="s">
        <v>57</v>
      </c>
      <c r="C25" s="60"/>
      <c r="D25" s="60"/>
      <c r="E25" s="60"/>
      <c r="F25" s="60"/>
      <c r="G25" s="61"/>
    </row>
    <row r="26" spans="1:7" ht="15" x14ac:dyDescent="0.25">
      <c r="A26" s="62">
        <v>14</v>
      </c>
      <c r="B26" s="63" t="s">
        <v>58</v>
      </c>
      <c r="C26" s="64">
        <v>8.5745142120549747E-2</v>
      </c>
      <c r="D26" s="65">
        <v>9.7262617647571561E-2</v>
      </c>
      <c r="E26" s="65">
        <v>0.1091019663675519</v>
      </c>
      <c r="F26" s="65">
        <v>0.10739597136539608</v>
      </c>
      <c r="G26" s="66">
        <v>0.11266427797653586</v>
      </c>
    </row>
    <row r="27" spans="1:7" ht="15" customHeight="1" x14ac:dyDescent="0.25">
      <c r="A27" s="62">
        <v>15</v>
      </c>
      <c r="B27" s="63" t="s">
        <v>59</v>
      </c>
      <c r="C27" s="64">
        <v>6.8102870081933622E-2</v>
      </c>
      <c r="D27" s="65">
        <v>7.2598191808898455E-2</v>
      </c>
      <c r="E27" s="65">
        <v>7.8455755268035554E-2</v>
      </c>
      <c r="F27" s="65">
        <v>7.9771539451083062E-2</v>
      </c>
      <c r="G27" s="66">
        <v>8.3342300094396068E-2</v>
      </c>
    </row>
    <row r="28" spans="1:7" ht="15" x14ac:dyDescent="0.25">
      <c r="A28" s="62">
        <v>16</v>
      </c>
      <c r="B28" s="63" t="s">
        <v>60</v>
      </c>
      <c r="C28" s="64">
        <v>0.58183917833908239</v>
      </c>
      <c r="D28" s="65">
        <v>0.60033070747450434</v>
      </c>
      <c r="E28" s="65">
        <v>0.59185938601929944</v>
      </c>
      <c r="F28" s="65">
        <v>0.59440885081266359</v>
      </c>
      <c r="G28" s="66">
        <v>0.62051160848880715</v>
      </c>
    </row>
    <row r="29" spans="1:7" ht="15" customHeight="1" x14ac:dyDescent="0.25">
      <c r="A29" s="62">
        <v>17</v>
      </c>
      <c r="B29" s="63" t="s">
        <v>61</v>
      </c>
      <c r="C29" s="64">
        <v>0.55064467670105388</v>
      </c>
      <c r="D29" s="65">
        <v>0.56665000812329047</v>
      </c>
      <c r="E29" s="65">
        <v>0.55869863553493837</v>
      </c>
      <c r="F29" s="65">
        <v>0.5563357530136922</v>
      </c>
      <c r="G29" s="66">
        <v>0.58083741303898262</v>
      </c>
    </row>
    <row r="30" spans="1:7" ht="15" x14ac:dyDescent="0.25">
      <c r="A30" s="62">
        <v>18</v>
      </c>
      <c r="B30" s="63" t="s">
        <v>62</v>
      </c>
      <c r="C30" s="64">
        <v>3.5698723025868219E-2</v>
      </c>
      <c r="D30" s="65">
        <v>0.2169869978670782</v>
      </c>
      <c r="E30" s="65">
        <v>6.3938086151056603E-2</v>
      </c>
      <c r="F30" s="65">
        <v>9.8898369682243192E-4</v>
      </c>
      <c r="G30" s="66">
        <v>-6.7967914156280756E-2</v>
      </c>
    </row>
    <row r="31" spans="1:7" ht="15" customHeight="1" x14ac:dyDescent="0.25">
      <c r="A31" s="40"/>
      <c r="B31" s="41" t="s">
        <v>63</v>
      </c>
      <c r="C31" s="60"/>
      <c r="D31" s="60"/>
      <c r="E31" s="60"/>
      <c r="F31" s="60"/>
      <c r="G31" s="61"/>
    </row>
    <row r="32" spans="1:7" ht="15" customHeight="1" x14ac:dyDescent="0.25">
      <c r="A32" s="62">
        <v>19</v>
      </c>
      <c r="B32" s="63" t="s">
        <v>64</v>
      </c>
      <c r="C32" s="64">
        <v>0.18480733631856588</v>
      </c>
      <c r="D32" s="64">
        <v>0.20260758152481739</v>
      </c>
      <c r="E32" s="64">
        <v>0.22836243902034337</v>
      </c>
      <c r="F32" s="64">
        <v>0.22801127678310126</v>
      </c>
      <c r="G32" s="67">
        <v>0.1892198861190354</v>
      </c>
    </row>
    <row r="33" spans="1:7" ht="15" customHeight="1" x14ac:dyDescent="0.25">
      <c r="A33" s="62">
        <v>20</v>
      </c>
      <c r="B33" s="63" t="s">
        <v>65</v>
      </c>
      <c r="C33" s="64">
        <v>0.60297664905160531</v>
      </c>
      <c r="D33" s="64">
        <v>0.61988190364392592</v>
      </c>
      <c r="E33" s="64">
        <v>0.63515488048026492</v>
      </c>
      <c r="F33" s="64">
        <v>0.63566945281139131</v>
      </c>
      <c r="G33" s="67">
        <v>0.63496136663117886</v>
      </c>
    </row>
    <row r="34" spans="1:7" ht="15" customHeight="1" x14ac:dyDescent="0.25">
      <c r="A34" s="62">
        <v>21</v>
      </c>
      <c r="B34" s="68" t="s">
        <v>66</v>
      </c>
      <c r="C34" s="64">
        <v>0.4263006892164915</v>
      </c>
      <c r="D34" s="64">
        <v>0.44026071596889438</v>
      </c>
      <c r="E34" s="64">
        <v>0.41671081771474339</v>
      </c>
      <c r="F34" s="64">
        <v>0.48095831033221031</v>
      </c>
      <c r="G34" s="67">
        <v>0.40677379176571599</v>
      </c>
    </row>
    <row r="35" spans="1:7" ht="15" customHeight="1" x14ac:dyDescent="0.25">
      <c r="A35" s="69"/>
      <c r="B35" s="41" t="s">
        <v>67</v>
      </c>
      <c r="C35" s="42"/>
      <c r="D35" s="42"/>
      <c r="E35" s="42"/>
      <c r="F35" s="42"/>
      <c r="G35" s="43"/>
    </row>
    <row r="36" spans="1:7" ht="15" x14ac:dyDescent="0.25">
      <c r="A36" s="62">
        <v>22</v>
      </c>
      <c r="B36" s="70" t="s">
        <v>68</v>
      </c>
      <c r="C36" s="71">
        <v>150509788.78674278</v>
      </c>
      <c r="D36" s="68">
        <v>0</v>
      </c>
      <c r="E36" s="68">
        <v>0</v>
      </c>
      <c r="F36" s="68">
        <v>0</v>
      </c>
      <c r="G36" s="72">
        <v>0</v>
      </c>
    </row>
    <row r="37" spans="1:7" ht="15" customHeight="1" x14ac:dyDescent="0.25">
      <c r="A37" s="62">
        <v>23</v>
      </c>
      <c r="B37" s="63" t="s">
        <v>69</v>
      </c>
      <c r="C37" s="71">
        <v>140158471.51823699</v>
      </c>
      <c r="D37" s="73">
        <v>0</v>
      </c>
      <c r="E37" s="73">
        <v>0</v>
      </c>
      <c r="F37" s="73">
        <v>0</v>
      </c>
      <c r="G37" s="74">
        <v>0</v>
      </c>
    </row>
    <row r="38" spans="1:7" thickBot="1" x14ac:dyDescent="0.3">
      <c r="A38" s="75">
        <v>24</v>
      </c>
      <c r="B38" s="76" t="s">
        <v>70</v>
      </c>
      <c r="C38" s="77">
        <v>1.0738543818035209</v>
      </c>
      <c r="D38" s="78">
        <v>0</v>
      </c>
      <c r="E38" s="78">
        <v>0</v>
      </c>
      <c r="F38" s="78">
        <v>0</v>
      </c>
      <c r="G38" s="79">
        <v>0</v>
      </c>
    </row>
    <row r="39" spans="1:7" x14ac:dyDescent="0.3">
      <c r="A39" s="80"/>
    </row>
    <row r="40" spans="1:7" ht="27" x14ac:dyDescent="0.3">
      <c r="B40" s="82" t="s">
        <v>71</v>
      </c>
    </row>
    <row r="41" spans="1:7" ht="52.5" x14ac:dyDescent="0.3">
      <c r="B41" s="83" t="s">
        <v>72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O43"/>
  <sheetViews>
    <sheetView zoomScaleNormal="100" workbookViewId="0">
      <pane xSplit="1" ySplit="5" topLeftCell="B7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4.25" x14ac:dyDescent="0.2"/>
  <cols>
    <col min="1" max="1" width="9.5703125" style="85" bestFit="1" customWidth="1"/>
    <col min="2" max="2" width="55.140625" style="85" bestFit="1" customWidth="1"/>
    <col min="3" max="3" width="11.7109375" style="85" customWidth="1"/>
    <col min="4" max="4" width="13.28515625" style="85" customWidth="1"/>
    <col min="5" max="5" width="14.5703125" style="85" customWidth="1"/>
    <col min="6" max="6" width="11.7109375" style="85" customWidth="1"/>
    <col min="7" max="7" width="13.7109375" style="85" customWidth="1"/>
    <col min="8" max="8" width="14.5703125" style="85" customWidth="1"/>
    <col min="9" max="16384" width="9.140625" style="86"/>
  </cols>
  <sheetData>
    <row r="1" spans="1:15" x14ac:dyDescent="0.2">
      <c r="A1" s="84" t="s">
        <v>29</v>
      </c>
      <c r="B1" s="26" t="str">
        <f>Info!C2</f>
        <v>Terabank</v>
      </c>
    </row>
    <row r="2" spans="1:15" x14ac:dyDescent="0.2">
      <c r="A2" s="84" t="s">
        <v>30</v>
      </c>
      <c r="B2" s="27">
        <v>43190</v>
      </c>
    </row>
    <row r="3" spans="1:15" x14ac:dyDescent="0.2">
      <c r="A3" s="84"/>
    </row>
    <row r="4" spans="1:15" ht="15" thickBot="1" x14ac:dyDescent="0.25">
      <c r="A4" s="87" t="s">
        <v>73</v>
      </c>
      <c r="B4" s="88" t="s">
        <v>74</v>
      </c>
      <c r="C4" s="87"/>
      <c r="D4" s="89"/>
      <c r="E4" s="89"/>
      <c r="F4" s="90"/>
      <c r="G4" s="90"/>
      <c r="H4" s="91" t="s">
        <v>75</v>
      </c>
    </row>
    <row r="5" spans="1:15" x14ac:dyDescent="0.2">
      <c r="A5" s="92"/>
      <c r="B5" s="93"/>
      <c r="C5" s="94" t="s">
        <v>76</v>
      </c>
      <c r="D5" s="95"/>
      <c r="E5" s="96"/>
      <c r="F5" s="94" t="s">
        <v>77</v>
      </c>
      <c r="G5" s="95"/>
      <c r="H5" s="97"/>
    </row>
    <row r="6" spans="1:15" x14ac:dyDescent="0.2">
      <c r="A6" s="98" t="s">
        <v>33</v>
      </c>
      <c r="B6" s="99" t="s">
        <v>78</v>
      </c>
      <c r="C6" s="100" t="s">
        <v>79</v>
      </c>
      <c r="D6" s="100" t="s">
        <v>80</v>
      </c>
      <c r="E6" s="100" t="s">
        <v>81</v>
      </c>
      <c r="F6" s="100" t="s">
        <v>79</v>
      </c>
      <c r="G6" s="100" t="s">
        <v>80</v>
      </c>
      <c r="H6" s="101" t="s">
        <v>81</v>
      </c>
    </row>
    <row r="7" spans="1:15" x14ac:dyDescent="0.2">
      <c r="A7" s="98">
        <v>1</v>
      </c>
      <c r="B7" s="102" t="s">
        <v>82</v>
      </c>
      <c r="C7" s="103">
        <v>13582471.529999999</v>
      </c>
      <c r="D7" s="103">
        <v>22788197.82</v>
      </c>
      <c r="E7" s="104">
        <f>C7+D7</f>
        <v>36370669.350000001</v>
      </c>
      <c r="F7" s="105">
        <v>11037462.390000001</v>
      </c>
      <c r="G7" s="106">
        <v>15437097.909999998</v>
      </c>
      <c r="H7" s="107">
        <f>F7+G7</f>
        <v>26474560.299999997</v>
      </c>
      <c r="I7" s="108"/>
      <c r="J7" s="108"/>
      <c r="K7" s="108"/>
      <c r="L7" s="108"/>
      <c r="M7" s="108"/>
      <c r="N7" s="108"/>
      <c r="O7" s="108"/>
    </row>
    <row r="8" spans="1:15" x14ac:dyDescent="0.2">
      <c r="A8" s="98">
        <v>2</v>
      </c>
      <c r="B8" s="102" t="s">
        <v>83</v>
      </c>
      <c r="C8" s="103">
        <v>15792069.23</v>
      </c>
      <c r="D8" s="103">
        <v>67375611.650000006</v>
      </c>
      <c r="E8" s="104">
        <f t="shared" ref="E8:E19" si="0">C8+D8</f>
        <v>83167680.88000001</v>
      </c>
      <c r="F8" s="105">
        <v>11191444.800000001</v>
      </c>
      <c r="G8" s="106">
        <v>84745141.859999999</v>
      </c>
      <c r="H8" s="107">
        <f t="shared" ref="H8:H40" si="1">F8+G8</f>
        <v>95936586.659999996</v>
      </c>
      <c r="I8" s="108"/>
      <c r="J8" s="108"/>
      <c r="K8" s="108"/>
      <c r="L8" s="108"/>
      <c r="M8" s="108"/>
      <c r="N8" s="108"/>
      <c r="O8" s="108"/>
    </row>
    <row r="9" spans="1:15" x14ac:dyDescent="0.2">
      <c r="A9" s="98">
        <v>3</v>
      </c>
      <c r="B9" s="102" t="s">
        <v>84</v>
      </c>
      <c r="C9" s="103">
        <v>249664.27</v>
      </c>
      <c r="D9" s="103">
        <v>26291037.470000003</v>
      </c>
      <c r="E9" s="104">
        <f t="shared" si="0"/>
        <v>26540701.740000002</v>
      </c>
      <c r="F9" s="105">
        <v>83438.489999999991</v>
      </c>
      <c r="G9" s="106">
        <v>18703332.140000001</v>
      </c>
      <c r="H9" s="107">
        <f t="shared" si="1"/>
        <v>18786770.629999999</v>
      </c>
      <c r="I9" s="108"/>
      <c r="J9" s="108"/>
      <c r="K9" s="108"/>
      <c r="L9" s="108"/>
      <c r="M9" s="108"/>
      <c r="N9" s="108"/>
      <c r="O9" s="108"/>
    </row>
    <row r="10" spans="1:15" x14ac:dyDescent="0.2">
      <c r="A10" s="98">
        <v>4</v>
      </c>
      <c r="B10" s="102" t="s">
        <v>85</v>
      </c>
      <c r="C10" s="103">
        <v>0</v>
      </c>
      <c r="D10" s="103">
        <v>0</v>
      </c>
      <c r="E10" s="104">
        <f t="shared" si="0"/>
        <v>0</v>
      </c>
      <c r="F10" s="105">
        <v>0</v>
      </c>
      <c r="G10" s="106">
        <v>0</v>
      </c>
      <c r="H10" s="107">
        <f t="shared" si="1"/>
        <v>0</v>
      </c>
      <c r="I10" s="108"/>
      <c r="J10" s="108"/>
      <c r="K10" s="108"/>
      <c r="L10" s="108"/>
      <c r="M10" s="108"/>
      <c r="N10" s="108"/>
      <c r="O10" s="108"/>
    </row>
    <row r="11" spans="1:15" x14ac:dyDescent="0.2">
      <c r="A11" s="98">
        <v>5</v>
      </c>
      <c r="B11" s="102" t="s">
        <v>86</v>
      </c>
      <c r="C11" s="103">
        <v>45152249.909999996</v>
      </c>
      <c r="D11" s="103">
        <v>0</v>
      </c>
      <c r="E11" s="104">
        <f t="shared" si="0"/>
        <v>45152249.909999996</v>
      </c>
      <c r="F11" s="105">
        <v>35325506.07</v>
      </c>
      <c r="G11" s="106">
        <v>0</v>
      </c>
      <c r="H11" s="107">
        <f t="shared" si="1"/>
        <v>35325506.07</v>
      </c>
      <c r="I11" s="108"/>
      <c r="J11" s="108"/>
      <c r="K11" s="108"/>
      <c r="L11" s="108"/>
      <c r="M11" s="108"/>
      <c r="N11" s="108"/>
      <c r="O11" s="108"/>
    </row>
    <row r="12" spans="1:15" x14ac:dyDescent="0.2">
      <c r="A12" s="98">
        <v>6.1</v>
      </c>
      <c r="B12" s="109" t="s">
        <v>87</v>
      </c>
      <c r="C12" s="103">
        <v>256039861.6400007</v>
      </c>
      <c r="D12" s="103">
        <v>356260115.7299999</v>
      </c>
      <c r="E12" s="104">
        <f t="shared" si="0"/>
        <v>612299977.3700006</v>
      </c>
      <c r="F12" s="105">
        <v>171820201.18999976</v>
      </c>
      <c r="G12" s="106">
        <v>280947801.82000011</v>
      </c>
      <c r="H12" s="107">
        <f t="shared" si="1"/>
        <v>452768003.00999987</v>
      </c>
      <c r="I12" s="108"/>
      <c r="J12" s="108"/>
      <c r="K12" s="108"/>
      <c r="L12" s="108"/>
      <c r="M12" s="108"/>
      <c r="N12" s="108"/>
      <c r="O12" s="108"/>
    </row>
    <row r="13" spans="1:15" x14ac:dyDescent="0.2">
      <c r="A13" s="98">
        <v>6.2</v>
      </c>
      <c r="B13" s="109" t="s">
        <v>88</v>
      </c>
      <c r="C13" s="103">
        <v>-17935183.45000026</v>
      </c>
      <c r="D13" s="103">
        <v>-23764202.359999791</v>
      </c>
      <c r="E13" s="104">
        <f t="shared" si="0"/>
        <v>-41699385.810000047</v>
      </c>
      <c r="F13" s="105">
        <v>-16496823.6499997</v>
      </c>
      <c r="G13" s="106">
        <v>-21237903.130000129</v>
      </c>
      <c r="H13" s="107">
        <f t="shared" si="1"/>
        <v>-37734726.77999983</v>
      </c>
      <c r="I13" s="108"/>
      <c r="J13" s="108"/>
      <c r="K13" s="108"/>
      <c r="L13" s="108"/>
      <c r="M13" s="108"/>
      <c r="N13" s="108"/>
      <c r="O13" s="108"/>
    </row>
    <row r="14" spans="1:15" x14ac:dyDescent="0.2">
      <c r="A14" s="98">
        <v>6</v>
      </c>
      <c r="B14" s="102" t="s">
        <v>89</v>
      </c>
      <c r="C14" s="104">
        <f>C12+C13</f>
        <v>238104678.19000044</v>
      </c>
      <c r="D14" s="104">
        <f>D12+D13</f>
        <v>332495913.37000012</v>
      </c>
      <c r="E14" s="104">
        <f t="shared" si="0"/>
        <v>570600591.56000054</v>
      </c>
      <c r="F14" s="104">
        <f>F12+F13</f>
        <v>155323377.54000005</v>
      </c>
      <c r="G14" s="104">
        <f>G12+G13</f>
        <v>259709898.69</v>
      </c>
      <c r="H14" s="107">
        <f t="shared" si="1"/>
        <v>415033276.23000002</v>
      </c>
      <c r="I14" s="108"/>
      <c r="J14" s="108"/>
      <c r="K14" s="108"/>
      <c r="L14" s="108"/>
      <c r="M14" s="108"/>
      <c r="N14" s="108"/>
      <c r="O14" s="108"/>
    </row>
    <row r="15" spans="1:15" x14ac:dyDescent="0.2">
      <c r="A15" s="98">
        <v>7</v>
      </c>
      <c r="B15" s="102" t="s">
        <v>90</v>
      </c>
      <c r="C15" s="103">
        <v>2105543.4</v>
      </c>
      <c r="D15" s="103">
        <v>2125550.1799999997</v>
      </c>
      <c r="E15" s="104">
        <f t="shared" si="0"/>
        <v>4231093.58</v>
      </c>
      <c r="F15" s="105">
        <v>1629625.3100000003</v>
      </c>
      <c r="G15" s="106">
        <v>1679733.8299999998</v>
      </c>
      <c r="H15" s="107">
        <f t="shared" si="1"/>
        <v>3309359.14</v>
      </c>
      <c r="I15" s="108"/>
      <c r="J15" s="108"/>
      <c r="K15" s="108"/>
      <c r="L15" s="108"/>
      <c r="M15" s="108"/>
      <c r="N15" s="108"/>
      <c r="O15" s="108"/>
    </row>
    <row r="16" spans="1:15" x14ac:dyDescent="0.2">
      <c r="A16" s="98">
        <v>8</v>
      </c>
      <c r="B16" s="102" t="s">
        <v>91</v>
      </c>
      <c r="C16" s="103">
        <v>5391923.4099999983</v>
      </c>
      <c r="D16" s="103">
        <v>0</v>
      </c>
      <c r="E16" s="104">
        <f t="shared" si="0"/>
        <v>5391923.4099999983</v>
      </c>
      <c r="F16" s="105">
        <v>10707118.350000001</v>
      </c>
      <c r="G16" s="106">
        <v>0</v>
      </c>
      <c r="H16" s="107">
        <f t="shared" si="1"/>
        <v>10707118.350000001</v>
      </c>
      <c r="I16" s="108"/>
      <c r="J16" s="108"/>
      <c r="K16" s="108"/>
      <c r="L16" s="108"/>
      <c r="M16" s="108"/>
      <c r="N16" s="108"/>
      <c r="O16" s="108"/>
    </row>
    <row r="17" spans="1:15" x14ac:dyDescent="0.2">
      <c r="A17" s="98">
        <v>9</v>
      </c>
      <c r="B17" s="102" t="s">
        <v>92</v>
      </c>
      <c r="C17" s="103">
        <v>0</v>
      </c>
      <c r="D17" s="103">
        <v>0</v>
      </c>
      <c r="E17" s="104">
        <f t="shared" si="0"/>
        <v>0</v>
      </c>
      <c r="F17" s="105">
        <v>2538</v>
      </c>
      <c r="G17" s="106">
        <v>0</v>
      </c>
      <c r="H17" s="107">
        <f t="shared" si="1"/>
        <v>2538</v>
      </c>
      <c r="I17" s="108"/>
      <c r="J17" s="108"/>
      <c r="K17" s="108"/>
      <c r="L17" s="108"/>
      <c r="M17" s="108"/>
      <c r="N17" s="108"/>
      <c r="O17" s="108"/>
    </row>
    <row r="18" spans="1:15" x14ac:dyDescent="0.2">
      <c r="A18" s="98">
        <v>10</v>
      </c>
      <c r="B18" s="102" t="s">
        <v>93</v>
      </c>
      <c r="C18" s="103">
        <v>45161892.469999999</v>
      </c>
      <c r="D18" s="103">
        <v>0</v>
      </c>
      <c r="E18" s="104">
        <f t="shared" si="0"/>
        <v>45161892.469999999</v>
      </c>
      <c r="F18" s="105">
        <v>45440409.390000001</v>
      </c>
      <c r="G18" s="106">
        <v>0</v>
      </c>
      <c r="H18" s="107">
        <f t="shared" si="1"/>
        <v>45440409.390000001</v>
      </c>
      <c r="I18" s="108"/>
      <c r="J18" s="108"/>
      <c r="K18" s="108"/>
      <c r="L18" s="108"/>
      <c r="M18" s="108"/>
      <c r="N18" s="108"/>
      <c r="O18" s="108"/>
    </row>
    <row r="19" spans="1:15" x14ac:dyDescent="0.2">
      <c r="A19" s="98">
        <v>11</v>
      </c>
      <c r="B19" s="102" t="s">
        <v>94</v>
      </c>
      <c r="C19" s="103">
        <v>3929553.8446</v>
      </c>
      <c r="D19" s="103">
        <v>1676118.6499999997</v>
      </c>
      <c r="E19" s="104">
        <f t="shared" si="0"/>
        <v>5605672.4945999999</v>
      </c>
      <c r="F19" s="105">
        <v>4556377.72</v>
      </c>
      <c r="G19" s="106">
        <v>1206767.949999996</v>
      </c>
      <c r="H19" s="107">
        <f t="shared" si="1"/>
        <v>5763145.6699999962</v>
      </c>
      <c r="I19" s="108"/>
      <c r="J19" s="108"/>
      <c r="K19" s="108"/>
      <c r="L19" s="108"/>
      <c r="M19" s="108"/>
      <c r="N19" s="108"/>
      <c r="O19" s="108"/>
    </row>
    <row r="20" spans="1:15" x14ac:dyDescent="0.2">
      <c r="A20" s="98">
        <v>12</v>
      </c>
      <c r="B20" s="110" t="s">
        <v>95</v>
      </c>
      <c r="C20" s="104">
        <f>SUM(C7:C11)+SUM(C14:C19)</f>
        <v>369470046.25460047</v>
      </c>
      <c r="D20" s="104">
        <f>SUM(D7:D11)+SUM(D14:D19)</f>
        <v>452752429.1400001</v>
      </c>
      <c r="E20" s="104">
        <f>C20+D20</f>
        <v>822222475.39460063</v>
      </c>
      <c r="F20" s="104">
        <f>SUM(F7:F11)+SUM(F14:F19)</f>
        <v>275297298.06000006</v>
      </c>
      <c r="G20" s="104">
        <f>SUM(G7:G11)+SUM(G14:G19)</f>
        <v>381481972.38</v>
      </c>
      <c r="H20" s="107">
        <f t="shared" si="1"/>
        <v>656779270.44000006</v>
      </c>
      <c r="I20" s="108"/>
      <c r="J20" s="108"/>
      <c r="K20" s="108"/>
      <c r="L20" s="108"/>
      <c r="M20" s="108"/>
      <c r="N20" s="108"/>
      <c r="O20" s="108"/>
    </row>
    <row r="21" spans="1:15" x14ac:dyDescent="0.2">
      <c r="A21" s="98"/>
      <c r="B21" s="99" t="s">
        <v>96</v>
      </c>
      <c r="C21" s="111"/>
      <c r="D21" s="111"/>
      <c r="E21" s="111"/>
      <c r="F21" s="112"/>
      <c r="G21" s="113"/>
      <c r="H21" s="114"/>
      <c r="I21" s="108"/>
      <c r="J21" s="108"/>
      <c r="K21" s="108"/>
      <c r="L21" s="108"/>
      <c r="M21" s="108"/>
      <c r="N21" s="108"/>
      <c r="O21" s="108"/>
    </row>
    <row r="22" spans="1:15" x14ac:dyDescent="0.2">
      <c r="A22" s="98">
        <v>13</v>
      </c>
      <c r="B22" s="102" t="s">
        <v>97</v>
      </c>
      <c r="C22" s="103">
        <v>5124.9399999999996</v>
      </c>
      <c r="D22" s="103">
        <v>7717172.2199999997</v>
      </c>
      <c r="E22" s="104">
        <f>C22+D22</f>
        <v>7722297.1600000001</v>
      </c>
      <c r="F22" s="105">
        <v>6400000</v>
      </c>
      <c r="G22" s="106">
        <v>2599696.66</v>
      </c>
      <c r="H22" s="107">
        <f t="shared" si="1"/>
        <v>8999696.6600000001</v>
      </c>
      <c r="I22" s="108"/>
      <c r="J22" s="108"/>
      <c r="K22" s="108"/>
      <c r="L22" s="108"/>
      <c r="M22" s="108"/>
      <c r="N22" s="108"/>
      <c r="O22" s="108"/>
    </row>
    <row r="23" spans="1:15" x14ac:dyDescent="0.2">
      <c r="A23" s="98">
        <v>14</v>
      </c>
      <c r="B23" s="102" t="s">
        <v>98</v>
      </c>
      <c r="C23" s="103">
        <v>46060347.169998795</v>
      </c>
      <c r="D23" s="103">
        <v>75239221.310009181</v>
      </c>
      <c r="E23" s="104">
        <f t="shared" ref="E23:E40" si="2">C23+D23</f>
        <v>121299568.48000798</v>
      </c>
      <c r="F23" s="105">
        <v>81143449.519999757</v>
      </c>
      <c r="G23" s="106">
        <v>100845245.32999969</v>
      </c>
      <c r="H23" s="107">
        <f t="shared" si="1"/>
        <v>181988694.84999943</v>
      </c>
      <c r="I23" s="108"/>
      <c r="J23" s="108"/>
      <c r="K23" s="108"/>
      <c r="L23" s="108"/>
      <c r="M23" s="108"/>
      <c r="N23" s="108"/>
      <c r="O23" s="108"/>
    </row>
    <row r="24" spans="1:15" x14ac:dyDescent="0.2">
      <c r="A24" s="98">
        <v>15</v>
      </c>
      <c r="B24" s="102" t="s">
        <v>99</v>
      </c>
      <c r="C24" s="103">
        <v>98741791.939999998</v>
      </c>
      <c r="D24" s="103">
        <v>130472647.53</v>
      </c>
      <c r="E24" s="104">
        <f t="shared" si="2"/>
        <v>229214439.47</v>
      </c>
      <c r="F24" s="105">
        <v>25022372.840000011</v>
      </c>
      <c r="G24" s="106">
        <v>60149526.499999985</v>
      </c>
      <c r="H24" s="107">
        <f t="shared" si="1"/>
        <v>85171899.340000004</v>
      </c>
      <c r="I24" s="108"/>
      <c r="J24" s="108"/>
      <c r="K24" s="108"/>
      <c r="L24" s="108"/>
      <c r="M24" s="108"/>
      <c r="N24" s="108"/>
      <c r="O24" s="108"/>
    </row>
    <row r="25" spans="1:15" x14ac:dyDescent="0.2">
      <c r="A25" s="98">
        <v>16</v>
      </c>
      <c r="B25" s="102" t="s">
        <v>100</v>
      </c>
      <c r="C25" s="103">
        <v>65551862.149999999</v>
      </c>
      <c r="D25" s="103">
        <v>155877000.9300001</v>
      </c>
      <c r="E25" s="104">
        <f t="shared" si="2"/>
        <v>221428863.0800001</v>
      </c>
      <c r="F25" s="105">
        <v>44247335.450000003</v>
      </c>
      <c r="G25" s="106">
        <v>140620258.68000013</v>
      </c>
      <c r="H25" s="107">
        <f t="shared" si="1"/>
        <v>184867594.13000011</v>
      </c>
      <c r="I25" s="108"/>
      <c r="J25" s="108"/>
      <c r="K25" s="108"/>
      <c r="L25" s="108"/>
      <c r="M25" s="108"/>
      <c r="N25" s="108"/>
      <c r="O25" s="108"/>
    </row>
    <row r="26" spans="1:15" x14ac:dyDescent="0.2">
      <c r="A26" s="98">
        <v>17</v>
      </c>
      <c r="B26" s="102" t="s">
        <v>101</v>
      </c>
      <c r="C26" s="111">
        <v>0</v>
      </c>
      <c r="D26" s="111">
        <v>0</v>
      </c>
      <c r="E26" s="104">
        <f t="shared" si="2"/>
        <v>0</v>
      </c>
      <c r="F26" s="112">
        <v>0</v>
      </c>
      <c r="G26" s="113">
        <v>0</v>
      </c>
      <c r="H26" s="107">
        <f t="shared" si="1"/>
        <v>0</v>
      </c>
      <c r="I26" s="108"/>
      <c r="J26" s="108"/>
      <c r="K26" s="108"/>
      <c r="L26" s="108"/>
      <c r="M26" s="108"/>
      <c r="N26" s="108"/>
      <c r="O26" s="108"/>
    </row>
    <row r="27" spans="1:15" x14ac:dyDescent="0.2">
      <c r="A27" s="98">
        <v>18</v>
      </c>
      <c r="B27" s="102" t="s">
        <v>102</v>
      </c>
      <c r="C27" s="103">
        <v>61055000</v>
      </c>
      <c r="D27" s="103">
        <v>6627528</v>
      </c>
      <c r="E27" s="104">
        <f t="shared" si="2"/>
        <v>67682528</v>
      </c>
      <c r="F27" s="105">
        <v>40600000</v>
      </c>
      <c r="G27" s="106">
        <v>7335600</v>
      </c>
      <c r="H27" s="107">
        <f t="shared" si="1"/>
        <v>47935600</v>
      </c>
      <c r="I27" s="108"/>
      <c r="J27" s="108"/>
      <c r="K27" s="108"/>
      <c r="L27" s="108"/>
      <c r="M27" s="108"/>
      <c r="N27" s="108"/>
      <c r="O27" s="108"/>
    </row>
    <row r="28" spans="1:15" x14ac:dyDescent="0.2">
      <c r="A28" s="98">
        <v>19</v>
      </c>
      <c r="B28" s="102" t="s">
        <v>103</v>
      </c>
      <c r="C28" s="103">
        <v>2266193.2199999997</v>
      </c>
      <c r="D28" s="103">
        <v>1333522.8999999999</v>
      </c>
      <c r="E28" s="104">
        <f t="shared" si="2"/>
        <v>3599716.1199999996</v>
      </c>
      <c r="F28" s="105">
        <v>575758.99000000011</v>
      </c>
      <c r="G28" s="106">
        <v>2342219.9400000004</v>
      </c>
      <c r="H28" s="107">
        <f t="shared" si="1"/>
        <v>2917978.9300000006</v>
      </c>
      <c r="I28" s="108"/>
      <c r="J28" s="108"/>
      <c r="K28" s="108"/>
      <c r="L28" s="108"/>
      <c r="M28" s="108"/>
      <c r="N28" s="108"/>
      <c r="O28" s="108"/>
    </row>
    <row r="29" spans="1:15" x14ac:dyDescent="0.2">
      <c r="A29" s="98">
        <v>20</v>
      </c>
      <c r="B29" s="102" t="s">
        <v>104</v>
      </c>
      <c r="C29" s="103">
        <v>4723024.71</v>
      </c>
      <c r="D29" s="103">
        <v>10062521.619999999</v>
      </c>
      <c r="E29" s="104">
        <f t="shared" si="2"/>
        <v>14785546.329999998</v>
      </c>
      <c r="F29" s="105">
        <v>3809782.2199999997</v>
      </c>
      <c r="G29" s="106">
        <v>6067086.9600000018</v>
      </c>
      <c r="H29" s="107">
        <f t="shared" si="1"/>
        <v>9876869.1800000016</v>
      </c>
      <c r="I29" s="108"/>
      <c r="J29" s="108"/>
      <c r="K29" s="108"/>
      <c r="L29" s="108"/>
      <c r="M29" s="108"/>
      <c r="N29" s="108"/>
      <c r="O29" s="108"/>
    </row>
    <row r="30" spans="1:15" x14ac:dyDescent="0.2">
      <c r="A30" s="98">
        <v>21</v>
      </c>
      <c r="B30" s="102" t="s">
        <v>105</v>
      </c>
      <c r="C30" s="103">
        <v>0</v>
      </c>
      <c r="D30" s="103">
        <v>35493665.600000001</v>
      </c>
      <c r="E30" s="104">
        <f t="shared" si="2"/>
        <v>35493665.600000001</v>
      </c>
      <c r="F30" s="105">
        <v>0</v>
      </c>
      <c r="G30" s="106">
        <v>31056302.329999998</v>
      </c>
      <c r="H30" s="107">
        <f t="shared" si="1"/>
        <v>31056302.329999998</v>
      </c>
      <c r="I30" s="108"/>
      <c r="J30" s="108"/>
      <c r="K30" s="108"/>
      <c r="L30" s="108"/>
      <c r="M30" s="108"/>
      <c r="N30" s="108"/>
      <c r="O30" s="108"/>
    </row>
    <row r="31" spans="1:15" x14ac:dyDescent="0.2">
      <c r="A31" s="98">
        <v>22</v>
      </c>
      <c r="B31" s="110" t="s">
        <v>106</v>
      </c>
      <c r="C31" s="104">
        <f>SUM(C22:C30)</f>
        <v>278403344.1299988</v>
      </c>
      <c r="D31" s="104">
        <f>SUM(D22:D30)</f>
        <v>422823280.11000931</v>
      </c>
      <c r="E31" s="104">
        <f>C31+D31</f>
        <v>701226624.24000812</v>
      </c>
      <c r="F31" s="104">
        <f>SUM(F22:F30)</f>
        <v>201798699.01999977</v>
      </c>
      <c r="G31" s="104">
        <f>SUM(G22:G30)</f>
        <v>351015936.39999974</v>
      </c>
      <c r="H31" s="107">
        <f t="shared" si="1"/>
        <v>552814635.41999948</v>
      </c>
      <c r="I31" s="108"/>
      <c r="J31" s="108"/>
      <c r="K31" s="108"/>
      <c r="L31" s="108"/>
      <c r="M31" s="108"/>
      <c r="N31" s="108"/>
      <c r="O31" s="108"/>
    </row>
    <row r="32" spans="1:15" x14ac:dyDescent="0.2">
      <c r="A32" s="98"/>
      <c r="B32" s="99" t="s">
        <v>107</v>
      </c>
      <c r="C32" s="111"/>
      <c r="D32" s="111"/>
      <c r="E32" s="103"/>
      <c r="F32" s="112"/>
      <c r="G32" s="113"/>
      <c r="H32" s="114"/>
      <c r="I32" s="108"/>
      <c r="J32" s="108"/>
      <c r="K32" s="108"/>
      <c r="L32" s="108"/>
      <c r="M32" s="108"/>
      <c r="N32" s="108"/>
      <c r="O32" s="108"/>
    </row>
    <row r="33" spans="1:15" x14ac:dyDescent="0.2">
      <c r="A33" s="98">
        <v>23</v>
      </c>
      <c r="B33" s="102" t="s">
        <v>108</v>
      </c>
      <c r="C33" s="103">
        <v>121372000</v>
      </c>
      <c r="D33" s="111">
        <v>0</v>
      </c>
      <c r="E33" s="104">
        <f t="shared" si="2"/>
        <v>121372000</v>
      </c>
      <c r="F33" s="105">
        <v>121372000</v>
      </c>
      <c r="G33" s="113">
        <v>0</v>
      </c>
      <c r="H33" s="107">
        <f t="shared" si="1"/>
        <v>121372000</v>
      </c>
      <c r="I33" s="108"/>
      <c r="J33" s="108"/>
      <c r="K33" s="108"/>
      <c r="L33" s="108"/>
      <c r="M33" s="108"/>
      <c r="N33" s="108"/>
      <c r="O33" s="108"/>
    </row>
    <row r="34" spans="1:15" x14ac:dyDescent="0.2">
      <c r="A34" s="98">
        <v>24</v>
      </c>
      <c r="B34" s="102" t="s">
        <v>109</v>
      </c>
      <c r="C34" s="103">
        <v>0</v>
      </c>
      <c r="D34" s="111">
        <v>0</v>
      </c>
      <c r="E34" s="104">
        <f t="shared" si="2"/>
        <v>0</v>
      </c>
      <c r="F34" s="105">
        <v>0</v>
      </c>
      <c r="G34" s="113">
        <v>0</v>
      </c>
      <c r="H34" s="107">
        <f t="shared" si="1"/>
        <v>0</v>
      </c>
      <c r="I34" s="108"/>
      <c r="J34" s="108"/>
      <c r="K34" s="108"/>
      <c r="L34" s="108"/>
      <c r="M34" s="108"/>
      <c r="N34" s="108"/>
      <c r="O34" s="108"/>
    </row>
    <row r="35" spans="1:15" x14ac:dyDescent="0.2">
      <c r="A35" s="98">
        <v>25</v>
      </c>
      <c r="B35" s="115" t="s">
        <v>110</v>
      </c>
      <c r="C35" s="103">
        <v>0</v>
      </c>
      <c r="D35" s="111">
        <v>0</v>
      </c>
      <c r="E35" s="104">
        <f t="shared" si="2"/>
        <v>0</v>
      </c>
      <c r="F35" s="105">
        <v>0</v>
      </c>
      <c r="G35" s="113">
        <v>0</v>
      </c>
      <c r="H35" s="107">
        <f t="shared" si="1"/>
        <v>0</v>
      </c>
      <c r="I35" s="108"/>
      <c r="J35" s="108"/>
      <c r="K35" s="108"/>
      <c r="L35" s="108"/>
      <c r="M35" s="108"/>
      <c r="N35" s="108"/>
      <c r="O35" s="108"/>
    </row>
    <row r="36" spans="1:15" x14ac:dyDescent="0.2">
      <c r="A36" s="98">
        <v>26</v>
      </c>
      <c r="B36" s="102" t="s">
        <v>111</v>
      </c>
      <c r="C36" s="103">
        <v>0</v>
      </c>
      <c r="D36" s="111">
        <v>0</v>
      </c>
      <c r="E36" s="104">
        <f t="shared" si="2"/>
        <v>0</v>
      </c>
      <c r="F36" s="105">
        <v>0</v>
      </c>
      <c r="G36" s="113">
        <v>0</v>
      </c>
      <c r="H36" s="107">
        <f t="shared" si="1"/>
        <v>0</v>
      </c>
      <c r="I36" s="108"/>
      <c r="J36" s="108"/>
      <c r="K36" s="108"/>
      <c r="L36" s="108"/>
      <c r="M36" s="108"/>
      <c r="N36" s="108"/>
      <c r="O36" s="108"/>
    </row>
    <row r="37" spans="1:15" x14ac:dyDescent="0.2">
      <c r="A37" s="98">
        <v>27</v>
      </c>
      <c r="B37" s="102" t="s">
        <v>112</v>
      </c>
      <c r="C37" s="103">
        <v>0</v>
      </c>
      <c r="D37" s="111">
        <v>0</v>
      </c>
      <c r="E37" s="104">
        <f t="shared" si="2"/>
        <v>0</v>
      </c>
      <c r="F37" s="105">
        <v>0</v>
      </c>
      <c r="G37" s="113">
        <v>0</v>
      </c>
      <c r="H37" s="107">
        <f t="shared" si="1"/>
        <v>0</v>
      </c>
      <c r="I37" s="108"/>
      <c r="J37" s="108"/>
      <c r="K37" s="108"/>
      <c r="L37" s="108"/>
      <c r="M37" s="108"/>
      <c r="N37" s="108"/>
      <c r="O37" s="108"/>
    </row>
    <row r="38" spans="1:15" x14ac:dyDescent="0.2">
      <c r="A38" s="98">
        <v>28</v>
      </c>
      <c r="B38" s="102" t="s">
        <v>113</v>
      </c>
      <c r="C38" s="103">
        <v>-376149.87999999151</v>
      </c>
      <c r="D38" s="111">
        <v>0</v>
      </c>
      <c r="E38" s="104">
        <f t="shared" si="2"/>
        <v>-376149.87999999151</v>
      </c>
      <c r="F38" s="105">
        <v>-17407366.710000426</v>
      </c>
      <c r="G38" s="113">
        <v>0</v>
      </c>
      <c r="H38" s="107">
        <f t="shared" si="1"/>
        <v>-17407366.710000426</v>
      </c>
      <c r="I38" s="108"/>
      <c r="J38" s="108"/>
      <c r="K38" s="108"/>
      <c r="L38" s="108"/>
      <c r="M38" s="108"/>
      <c r="N38" s="108"/>
      <c r="O38" s="108"/>
    </row>
    <row r="39" spans="1:15" x14ac:dyDescent="0.2">
      <c r="A39" s="98">
        <v>29</v>
      </c>
      <c r="B39" s="102" t="s">
        <v>114</v>
      </c>
      <c r="C39" s="103">
        <v>0</v>
      </c>
      <c r="D39" s="111">
        <v>0</v>
      </c>
      <c r="E39" s="104">
        <f t="shared" si="2"/>
        <v>0</v>
      </c>
      <c r="F39" s="105">
        <v>0</v>
      </c>
      <c r="G39" s="113">
        <v>0</v>
      </c>
      <c r="H39" s="107">
        <f t="shared" si="1"/>
        <v>0</v>
      </c>
      <c r="I39" s="108"/>
      <c r="J39" s="108"/>
      <c r="K39" s="108"/>
      <c r="L39" s="108"/>
      <c r="M39" s="108"/>
      <c r="N39" s="108"/>
      <c r="O39" s="108"/>
    </row>
    <row r="40" spans="1:15" x14ac:dyDescent="0.2">
      <c r="A40" s="98">
        <v>30</v>
      </c>
      <c r="B40" s="116" t="s">
        <v>115</v>
      </c>
      <c r="C40" s="103">
        <v>120995850.12</v>
      </c>
      <c r="D40" s="111">
        <v>0</v>
      </c>
      <c r="E40" s="104">
        <f t="shared" si="2"/>
        <v>120995850.12</v>
      </c>
      <c r="F40" s="105">
        <v>103964633.28999957</v>
      </c>
      <c r="G40" s="113">
        <v>0</v>
      </c>
      <c r="H40" s="107">
        <f t="shared" si="1"/>
        <v>103964633.28999957</v>
      </c>
      <c r="I40" s="108"/>
      <c r="J40" s="108"/>
      <c r="K40" s="108"/>
      <c r="L40" s="108"/>
      <c r="M40" s="108"/>
      <c r="N40" s="108"/>
      <c r="O40" s="108"/>
    </row>
    <row r="41" spans="1:15" ht="15" thickBot="1" x14ac:dyDescent="0.25">
      <c r="A41" s="117">
        <v>31</v>
      </c>
      <c r="B41" s="118" t="s">
        <v>116</v>
      </c>
      <c r="C41" s="119">
        <f>C31+C40</f>
        <v>399399194.24999881</v>
      </c>
      <c r="D41" s="119">
        <f>D31+D40</f>
        <v>422823280.11000931</v>
      </c>
      <c r="E41" s="119">
        <f>C41+D41</f>
        <v>822222474.36000812</v>
      </c>
      <c r="F41" s="119">
        <f>F31+F40</f>
        <v>305763332.30999935</v>
      </c>
      <c r="G41" s="119">
        <f>G31+G40</f>
        <v>351015936.39999974</v>
      </c>
      <c r="H41" s="120">
        <f>F41+G41</f>
        <v>656779268.70999908</v>
      </c>
      <c r="I41" s="108"/>
      <c r="J41" s="108"/>
      <c r="K41" s="108"/>
      <c r="L41" s="108"/>
      <c r="M41" s="108"/>
      <c r="N41" s="108"/>
      <c r="O41" s="108"/>
    </row>
    <row r="43" spans="1:15" x14ac:dyDescent="0.2">
      <c r="B43" s="121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67"/>
  <sheetViews>
    <sheetView zoomScaleNormal="100" workbookViewId="0">
      <pane xSplit="1" ySplit="6" topLeftCell="B51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5" x14ac:dyDescent="0.25"/>
  <cols>
    <col min="1" max="1" width="9.5703125" style="24" bestFit="1" customWidth="1"/>
    <col min="2" max="2" width="89.140625" style="24" customWidth="1"/>
    <col min="3" max="8" width="12.7109375" style="24" customWidth="1"/>
    <col min="9" max="9" width="8.85546875" customWidth="1"/>
    <col min="10" max="10" width="12.5703125" style="148" bestFit="1" customWidth="1"/>
    <col min="11" max="16384" width="9.140625" style="148"/>
  </cols>
  <sheetData>
    <row r="1" spans="1:8" ht="15.75" x14ac:dyDescent="0.3">
      <c r="A1" s="25" t="s">
        <v>29</v>
      </c>
      <c r="B1" s="24" t="str">
        <f>Info!C2</f>
        <v>Terabank</v>
      </c>
      <c r="C1" s="26"/>
      <c r="F1" s="26"/>
    </row>
    <row r="2" spans="1:8" ht="15.75" x14ac:dyDescent="0.3">
      <c r="A2" s="25" t="s">
        <v>30</v>
      </c>
      <c r="B2" s="122">
        <v>43190</v>
      </c>
      <c r="C2" s="28"/>
      <c r="D2" s="29"/>
      <c r="E2" s="29"/>
      <c r="F2" s="28"/>
      <c r="G2" s="29"/>
      <c r="H2" s="29"/>
    </row>
    <row r="3" spans="1:8" ht="15.75" x14ac:dyDescent="0.3">
      <c r="A3" s="25"/>
      <c r="B3" s="26"/>
      <c r="C3" s="28"/>
      <c r="D3" s="29"/>
      <c r="E3" s="29"/>
      <c r="F3" s="28"/>
      <c r="G3" s="29"/>
      <c r="H3" s="29"/>
    </row>
    <row r="4" spans="1:8" ht="16.5" thickBot="1" x14ac:dyDescent="0.35">
      <c r="A4" s="123" t="s">
        <v>117</v>
      </c>
      <c r="B4" s="124" t="s">
        <v>14</v>
      </c>
      <c r="C4" s="125"/>
      <c r="D4" s="125"/>
      <c r="E4" s="125"/>
      <c r="F4" s="125"/>
      <c r="G4" s="125"/>
      <c r="H4" s="126" t="s">
        <v>75</v>
      </c>
    </row>
    <row r="5" spans="1:8" ht="15.75" x14ac:dyDescent="0.3">
      <c r="A5" s="127" t="s">
        <v>33</v>
      </c>
      <c r="B5" s="128"/>
      <c r="C5" s="129" t="s">
        <v>76</v>
      </c>
      <c r="D5" s="130"/>
      <c r="E5" s="131"/>
      <c r="F5" s="129" t="s">
        <v>77</v>
      </c>
      <c r="G5" s="130"/>
      <c r="H5" s="132"/>
    </row>
    <row r="6" spans="1:8" x14ac:dyDescent="0.25">
      <c r="A6" s="133" t="s">
        <v>33</v>
      </c>
      <c r="B6" s="134"/>
      <c r="C6" s="135" t="s">
        <v>79</v>
      </c>
      <c r="D6" s="135" t="s">
        <v>80</v>
      </c>
      <c r="E6" s="135" t="s">
        <v>81</v>
      </c>
      <c r="F6" s="135" t="s">
        <v>79</v>
      </c>
      <c r="G6" s="135" t="s">
        <v>80</v>
      </c>
      <c r="H6" s="136" t="s">
        <v>81</v>
      </c>
    </row>
    <row r="7" spans="1:8" x14ac:dyDescent="0.25">
      <c r="A7" s="137"/>
      <c r="B7" s="138" t="s">
        <v>118</v>
      </c>
      <c r="C7" s="139"/>
      <c r="D7" s="139"/>
      <c r="E7" s="139"/>
      <c r="F7" s="139"/>
      <c r="G7" s="139"/>
      <c r="H7" s="140"/>
    </row>
    <row r="8" spans="1:8" ht="15.75" x14ac:dyDescent="0.3">
      <c r="A8" s="137">
        <v>1</v>
      </c>
      <c r="B8" s="141" t="s">
        <v>119</v>
      </c>
      <c r="C8" s="142">
        <v>137392.87</v>
      </c>
      <c r="D8" s="143">
        <v>120893.99</v>
      </c>
      <c r="E8" s="144">
        <f t="shared" ref="E8:E22" si="0">C8+D8</f>
        <v>258286.86</v>
      </c>
      <c r="F8" s="142">
        <v>190623.29</v>
      </c>
      <c r="G8" s="143">
        <v>-1049.3999999999999</v>
      </c>
      <c r="H8" s="145">
        <f t="shared" ref="H8:H22" si="1">F8+G8</f>
        <v>189573.89</v>
      </c>
    </row>
    <row r="9" spans="1:8" ht="15.75" x14ac:dyDescent="0.3">
      <c r="A9" s="137">
        <v>2</v>
      </c>
      <c r="B9" s="141" t="s">
        <v>120</v>
      </c>
      <c r="C9" s="146">
        <f>C10+C11+C12+C13+C14+C15+C16+C17+C18</f>
        <v>7533687.6300000008</v>
      </c>
      <c r="D9" s="146">
        <f>D10+D11+D12+D13+D14+D15+D16+D17+D18</f>
        <v>7698516.4400000004</v>
      </c>
      <c r="E9" s="144">
        <f t="shared" si="0"/>
        <v>15232204.07</v>
      </c>
      <c r="F9" s="146">
        <f>F10+F11+F12+F13+F14+F15+F16+F17+F18</f>
        <v>5006950.4700000007</v>
      </c>
      <c r="G9" s="146">
        <f>G10+G11+G12+G13+G14+G15+G16+G17+G18</f>
        <v>7260617.7000000002</v>
      </c>
      <c r="H9" s="145">
        <f t="shared" si="1"/>
        <v>12267568.170000002</v>
      </c>
    </row>
    <row r="10" spans="1:8" ht="15.75" x14ac:dyDescent="0.3">
      <c r="A10" s="137">
        <v>2.1</v>
      </c>
      <c r="B10" s="147" t="s">
        <v>121</v>
      </c>
      <c r="C10" s="142">
        <v>0</v>
      </c>
      <c r="D10" s="142">
        <v>0</v>
      </c>
      <c r="E10" s="144">
        <f t="shared" si="0"/>
        <v>0</v>
      </c>
      <c r="F10" s="142">
        <v>0</v>
      </c>
      <c r="G10" s="142">
        <v>0</v>
      </c>
      <c r="H10" s="145">
        <f t="shared" si="1"/>
        <v>0</v>
      </c>
    </row>
    <row r="11" spans="1:8" ht="15.75" x14ac:dyDescent="0.3">
      <c r="A11" s="137">
        <v>2.2000000000000002</v>
      </c>
      <c r="B11" s="147" t="s">
        <v>122</v>
      </c>
      <c r="C11" s="142">
        <v>1586331.15</v>
      </c>
      <c r="D11" s="142">
        <v>3080869.8200000003</v>
      </c>
      <c r="E11" s="144">
        <f t="shared" si="0"/>
        <v>4667200.9700000007</v>
      </c>
      <c r="F11" s="142">
        <v>1052520.6300000004</v>
      </c>
      <c r="G11" s="142">
        <v>2523993.7200000002</v>
      </c>
      <c r="H11" s="145">
        <f t="shared" si="1"/>
        <v>3576514.3500000006</v>
      </c>
    </row>
    <row r="12" spans="1:8" ht="15.75" x14ac:dyDescent="0.3">
      <c r="A12" s="137">
        <v>2.2999999999999998</v>
      </c>
      <c r="B12" s="147" t="s">
        <v>123</v>
      </c>
      <c r="C12" s="142">
        <v>0</v>
      </c>
      <c r="D12" s="142">
        <v>63333.43</v>
      </c>
      <c r="E12" s="144">
        <f t="shared" si="0"/>
        <v>63333.43</v>
      </c>
      <c r="F12" s="142">
        <v>11348.48</v>
      </c>
      <c r="G12" s="142">
        <v>0</v>
      </c>
      <c r="H12" s="145">
        <f t="shared" si="1"/>
        <v>11348.48</v>
      </c>
    </row>
    <row r="13" spans="1:8" ht="15.75" x14ac:dyDescent="0.3">
      <c r="A13" s="137">
        <v>2.4</v>
      </c>
      <c r="B13" s="147" t="s">
        <v>124</v>
      </c>
      <c r="C13" s="142">
        <v>214602.63</v>
      </c>
      <c r="D13" s="142">
        <v>86796.39</v>
      </c>
      <c r="E13" s="144">
        <f t="shared" si="0"/>
        <v>301399.02</v>
      </c>
      <c r="F13" s="142">
        <v>171654.91000000003</v>
      </c>
      <c r="G13" s="142">
        <v>206885.46999999997</v>
      </c>
      <c r="H13" s="145">
        <f t="shared" si="1"/>
        <v>378540.38</v>
      </c>
    </row>
    <row r="14" spans="1:8" ht="15.75" x14ac:dyDescent="0.3">
      <c r="A14" s="137">
        <v>2.5</v>
      </c>
      <c r="B14" s="147" t="s">
        <v>125</v>
      </c>
      <c r="C14" s="142">
        <v>165590.94</v>
      </c>
      <c r="D14" s="142">
        <v>894706.96000000008</v>
      </c>
      <c r="E14" s="144">
        <f t="shared" si="0"/>
        <v>1060297.9000000001</v>
      </c>
      <c r="F14" s="142">
        <v>188078.30000000002</v>
      </c>
      <c r="G14" s="142">
        <v>774908.31</v>
      </c>
      <c r="H14" s="145">
        <f t="shared" si="1"/>
        <v>962986.6100000001</v>
      </c>
    </row>
    <row r="15" spans="1:8" ht="15.75" x14ac:dyDescent="0.3">
      <c r="A15" s="137">
        <v>2.6</v>
      </c>
      <c r="B15" s="147" t="s">
        <v>126</v>
      </c>
      <c r="C15" s="142">
        <v>-36.159999999999997</v>
      </c>
      <c r="D15" s="142">
        <v>5285.72</v>
      </c>
      <c r="E15" s="144">
        <f t="shared" si="0"/>
        <v>5249.56</v>
      </c>
      <c r="F15" s="142">
        <v>0</v>
      </c>
      <c r="G15" s="142">
        <v>0</v>
      </c>
      <c r="H15" s="145">
        <f t="shared" si="1"/>
        <v>0</v>
      </c>
    </row>
    <row r="16" spans="1:8" ht="15.75" x14ac:dyDescent="0.3">
      <c r="A16" s="137">
        <v>2.7</v>
      </c>
      <c r="B16" s="147" t="s">
        <v>127</v>
      </c>
      <c r="C16" s="142">
        <v>1042.3899999999999</v>
      </c>
      <c r="D16" s="142">
        <v>36907.160000000003</v>
      </c>
      <c r="E16" s="144">
        <f t="shared" si="0"/>
        <v>37949.550000000003</v>
      </c>
      <c r="F16" s="142">
        <v>904</v>
      </c>
      <c r="G16" s="142">
        <v>4561.6900000000005</v>
      </c>
      <c r="H16" s="145">
        <f t="shared" si="1"/>
        <v>5465.6900000000005</v>
      </c>
    </row>
    <row r="17" spans="1:10" ht="15.75" x14ac:dyDescent="0.3">
      <c r="A17" s="137">
        <v>2.8</v>
      </c>
      <c r="B17" s="147" t="s">
        <v>128</v>
      </c>
      <c r="C17" s="142">
        <v>4015649.12</v>
      </c>
      <c r="D17" s="142">
        <v>2551236.0699999998</v>
      </c>
      <c r="E17" s="144">
        <f t="shared" si="0"/>
        <v>6566885.1899999995</v>
      </c>
      <c r="F17" s="142">
        <v>2654540.58</v>
      </c>
      <c r="G17" s="142">
        <v>1780464.96</v>
      </c>
      <c r="H17" s="145">
        <f t="shared" si="1"/>
        <v>4435005.54</v>
      </c>
    </row>
    <row r="18" spans="1:10" ht="15.75" x14ac:dyDescent="0.3">
      <c r="A18" s="137">
        <v>2.9</v>
      </c>
      <c r="B18" s="147" t="s">
        <v>129</v>
      </c>
      <c r="C18" s="142">
        <v>1550507.56</v>
      </c>
      <c r="D18" s="142">
        <v>979380.8899999999</v>
      </c>
      <c r="E18" s="144">
        <f t="shared" si="0"/>
        <v>2529888.4500000002</v>
      </c>
      <c r="F18" s="142">
        <v>927903.57000000018</v>
      </c>
      <c r="G18" s="142">
        <v>1969803.5499999998</v>
      </c>
      <c r="H18" s="145">
        <f t="shared" si="1"/>
        <v>2897707.12</v>
      </c>
    </row>
    <row r="19" spans="1:10" ht="15.75" x14ac:dyDescent="0.3">
      <c r="A19" s="137">
        <v>3</v>
      </c>
      <c r="B19" s="141" t="s">
        <v>130</v>
      </c>
      <c r="C19" s="142">
        <v>296720.53000000003</v>
      </c>
      <c r="D19" s="142">
        <v>228690.85</v>
      </c>
      <c r="E19" s="144">
        <f t="shared" si="0"/>
        <v>525411.38</v>
      </c>
      <c r="F19" s="142">
        <v>301688.26999999996</v>
      </c>
      <c r="G19" s="142">
        <v>273055.82999999996</v>
      </c>
      <c r="H19" s="145">
        <f t="shared" si="1"/>
        <v>574744.09999999986</v>
      </c>
    </row>
    <row r="20" spans="1:10" ht="15.75" x14ac:dyDescent="0.3">
      <c r="A20" s="137">
        <v>4</v>
      </c>
      <c r="B20" s="141" t="s">
        <v>131</v>
      </c>
      <c r="C20" s="142">
        <v>1050561.49</v>
      </c>
      <c r="D20" s="142">
        <v>0</v>
      </c>
      <c r="E20" s="144">
        <f t="shared" si="0"/>
        <v>1050561.49</v>
      </c>
      <c r="F20" s="142">
        <v>795313.68</v>
      </c>
      <c r="G20" s="142">
        <v>0</v>
      </c>
      <c r="H20" s="145">
        <f t="shared" si="1"/>
        <v>795313.68</v>
      </c>
    </row>
    <row r="21" spans="1:10" ht="15.75" x14ac:dyDescent="0.3">
      <c r="A21" s="137">
        <v>5</v>
      </c>
      <c r="B21" s="141" t="s">
        <v>132</v>
      </c>
      <c r="C21" s="142">
        <v>310215.11</v>
      </c>
      <c r="D21" s="142">
        <v>118218.07</v>
      </c>
      <c r="E21" s="144">
        <f t="shared" si="0"/>
        <v>428433.18</v>
      </c>
      <c r="F21" s="142">
        <v>197048.68999999997</v>
      </c>
      <c r="G21" s="142">
        <v>47733.850000000006</v>
      </c>
      <c r="H21" s="145">
        <f t="shared" si="1"/>
        <v>244782.53999999998</v>
      </c>
    </row>
    <row r="22" spans="1:10" ht="15.75" x14ac:dyDescent="0.3">
      <c r="A22" s="137">
        <v>6</v>
      </c>
      <c r="B22" s="149" t="s">
        <v>133</v>
      </c>
      <c r="C22" s="146">
        <f>C8+C9+C19+C20+C21</f>
        <v>9328577.6300000008</v>
      </c>
      <c r="D22" s="146">
        <f>D8+D9+D19+D20+D21</f>
        <v>8166319.3500000006</v>
      </c>
      <c r="E22" s="144">
        <f t="shared" si="0"/>
        <v>17494896.98</v>
      </c>
      <c r="F22" s="146">
        <f>F8+F9+F19+F20+F21</f>
        <v>6491624.4000000004</v>
      </c>
      <c r="G22" s="146">
        <f>G8+G9+G19+G20+G21</f>
        <v>7580357.9799999995</v>
      </c>
      <c r="H22" s="145">
        <f t="shared" si="1"/>
        <v>14071982.379999999</v>
      </c>
      <c r="J22" s="150"/>
    </row>
    <row r="23" spans="1:10" ht="15.75" x14ac:dyDescent="0.3">
      <c r="A23" s="137"/>
      <c r="B23" s="138" t="s">
        <v>134</v>
      </c>
      <c r="C23" s="142"/>
      <c r="D23" s="142"/>
      <c r="E23" s="151"/>
      <c r="F23" s="142"/>
      <c r="G23" s="142"/>
      <c r="H23" s="152"/>
    </row>
    <row r="24" spans="1:10" ht="15.75" x14ac:dyDescent="0.3">
      <c r="A24" s="137">
        <v>7</v>
      </c>
      <c r="B24" s="141" t="s">
        <v>135</v>
      </c>
      <c r="C24" s="142">
        <v>1551156.29</v>
      </c>
      <c r="D24" s="142">
        <v>841168.08000000007</v>
      </c>
      <c r="E24" s="144">
        <f t="shared" ref="E24:E31" si="2">C24+D24</f>
        <v>2392324.37</v>
      </c>
      <c r="F24" s="142">
        <v>1836659.2800000003</v>
      </c>
      <c r="G24" s="142">
        <v>1085472.6099999999</v>
      </c>
      <c r="H24" s="145">
        <f t="shared" ref="H24:H31" si="3">F24+G24</f>
        <v>2922131.89</v>
      </c>
    </row>
    <row r="25" spans="1:10" ht="15.75" x14ac:dyDescent="0.3">
      <c r="A25" s="137">
        <v>8</v>
      </c>
      <c r="B25" s="141" t="s">
        <v>136</v>
      </c>
      <c r="C25" s="142">
        <v>2010471.8</v>
      </c>
      <c r="D25" s="142">
        <v>1550661.1600000001</v>
      </c>
      <c r="E25" s="144">
        <f t="shared" si="2"/>
        <v>3561132.96</v>
      </c>
      <c r="F25" s="142">
        <v>1161981.1400000001</v>
      </c>
      <c r="G25" s="142">
        <v>1903320.96</v>
      </c>
      <c r="H25" s="145">
        <f t="shared" si="3"/>
        <v>3065302.1</v>
      </c>
    </row>
    <row r="26" spans="1:10" ht="15.75" x14ac:dyDescent="0.3">
      <c r="A26" s="137">
        <v>9</v>
      </c>
      <c r="B26" s="141" t="s">
        <v>137</v>
      </c>
      <c r="C26" s="142">
        <v>113447.96</v>
      </c>
      <c r="D26" s="142">
        <v>32709.72</v>
      </c>
      <c r="E26" s="144">
        <f t="shared" si="2"/>
        <v>146157.68</v>
      </c>
      <c r="F26" s="142">
        <v>33128.76</v>
      </c>
      <c r="G26" s="142">
        <v>237.72</v>
      </c>
      <c r="H26" s="145">
        <f t="shared" si="3"/>
        <v>33366.480000000003</v>
      </c>
      <c r="J26" s="153"/>
    </row>
    <row r="27" spans="1:10" ht="15.75" x14ac:dyDescent="0.3">
      <c r="A27" s="137">
        <v>10</v>
      </c>
      <c r="B27" s="141" t="s">
        <v>138</v>
      </c>
      <c r="C27" s="142">
        <v>0</v>
      </c>
      <c r="D27" s="142">
        <v>0</v>
      </c>
      <c r="E27" s="144">
        <f t="shared" si="2"/>
        <v>0</v>
      </c>
      <c r="F27" s="142">
        <v>0</v>
      </c>
      <c r="G27" s="142">
        <v>0</v>
      </c>
      <c r="H27" s="145">
        <f t="shared" si="3"/>
        <v>0</v>
      </c>
    </row>
    <row r="28" spans="1:10" ht="15.75" x14ac:dyDescent="0.3">
      <c r="A28" s="137">
        <v>11</v>
      </c>
      <c r="B28" s="141" t="s">
        <v>139</v>
      </c>
      <c r="C28" s="142">
        <v>1394102.94</v>
      </c>
      <c r="D28" s="142">
        <v>692276.58</v>
      </c>
      <c r="E28" s="144">
        <f t="shared" si="2"/>
        <v>2086379.52</v>
      </c>
      <c r="F28" s="142">
        <v>337619.83</v>
      </c>
      <c r="G28" s="142">
        <v>841443.34</v>
      </c>
      <c r="H28" s="145">
        <f t="shared" si="3"/>
        <v>1179063.17</v>
      </c>
    </row>
    <row r="29" spans="1:10" ht="15.75" x14ac:dyDescent="0.3">
      <c r="A29" s="137">
        <v>12</v>
      </c>
      <c r="B29" s="141" t="s">
        <v>140</v>
      </c>
      <c r="C29" s="142">
        <v>0</v>
      </c>
      <c r="D29" s="142">
        <v>0</v>
      </c>
      <c r="E29" s="144">
        <f t="shared" si="2"/>
        <v>0</v>
      </c>
      <c r="F29" s="142">
        <v>0</v>
      </c>
      <c r="G29" s="142">
        <v>0</v>
      </c>
      <c r="H29" s="145">
        <f t="shared" si="3"/>
        <v>0</v>
      </c>
    </row>
    <row r="30" spans="1:10" ht="15.75" x14ac:dyDescent="0.3">
      <c r="A30" s="137">
        <v>13</v>
      </c>
      <c r="B30" s="154" t="s">
        <v>141</v>
      </c>
      <c r="C30" s="146">
        <f>C24+C25+C26+C27+C28+C29</f>
        <v>5069178.99</v>
      </c>
      <c r="D30" s="146">
        <f>D24+D25+D26+D27+D28+D29</f>
        <v>3116815.5400000005</v>
      </c>
      <c r="E30" s="144">
        <f t="shared" si="2"/>
        <v>8185994.5300000012</v>
      </c>
      <c r="F30" s="146">
        <f>F24+F25+F26+F27+F28+F29</f>
        <v>3369389.0100000002</v>
      </c>
      <c r="G30" s="146">
        <f>G24+G25+G26+G27+G28+G29</f>
        <v>3830474.63</v>
      </c>
      <c r="H30" s="145">
        <f t="shared" si="3"/>
        <v>7199863.6400000006</v>
      </c>
    </row>
    <row r="31" spans="1:10" ht="15.75" x14ac:dyDescent="0.3">
      <c r="A31" s="137">
        <v>14</v>
      </c>
      <c r="B31" s="154" t="s">
        <v>142</v>
      </c>
      <c r="C31" s="146">
        <f>C22-C30</f>
        <v>4259398.6400000006</v>
      </c>
      <c r="D31" s="146">
        <f>D22-D30</f>
        <v>5049503.8100000005</v>
      </c>
      <c r="E31" s="144">
        <f t="shared" si="2"/>
        <v>9308902.4500000011</v>
      </c>
      <c r="F31" s="146">
        <f>F22-F30</f>
        <v>3122235.39</v>
      </c>
      <c r="G31" s="146">
        <f>G22-G30</f>
        <v>3749883.3499999996</v>
      </c>
      <c r="H31" s="145">
        <f t="shared" si="3"/>
        <v>6872118.7400000002</v>
      </c>
    </row>
    <row r="32" spans="1:10" x14ac:dyDescent="0.25">
      <c r="A32" s="137"/>
      <c r="B32" s="138"/>
      <c r="C32" s="155"/>
      <c r="D32" s="155"/>
      <c r="E32" s="155"/>
      <c r="F32" s="155"/>
      <c r="G32" s="155"/>
      <c r="H32" s="156"/>
    </row>
    <row r="33" spans="1:8" ht="15.75" x14ac:dyDescent="0.3">
      <c r="A33" s="137"/>
      <c r="B33" s="138" t="s">
        <v>143</v>
      </c>
      <c r="C33" s="142"/>
      <c r="D33" s="142"/>
      <c r="E33" s="151"/>
      <c r="F33" s="142"/>
      <c r="G33" s="142"/>
      <c r="H33" s="152"/>
    </row>
    <row r="34" spans="1:8" ht="15.75" x14ac:dyDescent="0.3">
      <c r="A34" s="137">
        <v>15</v>
      </c>
      <c r="B34" s="157" t="s">
        <v>144</v>
      </c>
      <c r="C34" s="158">
        <f>C35-C36</f>
        <v>860203.58000000031</v>
      </c>
      <c r="D34" s="158">
        <f>D35-D36</f>
        <v>338162.18000000017</v>
      </c>
      <c r="E34" s="144">
        <f t="shared" ref="E34:E45" si="4">C34+D34</f>
        <v>1198365.7600000005</v>
      </c>
      <c r="F34" s="158">
        <f>F35-F36</f>
        <v>673482.1599999998</v>
      </c>
      <c r="G34" s="158">
        <f>G35-G36</f>
        <v>254245.90000000002</v>
      </c>
      <c r="H34" s="145">
        <f t="shared" ref="H34:H45" si="5">F34+G34</f>
        <v>927728.05999999982</v>
      </c>
    </row>
    <row r="35" spans="1:8" ht="15.75" x14ac:dyDescent="0.3">
      <c r="A35" s="137">
        <v>15.1</v>
      </c>
      <c r="B35" s="147" t="s">
        <v>145</v>
      </c>
      <c r="C35" s="142">
        <v>1272010.0500000003</v>
      </c>
      <c r="D35" s="142">
        <v>856381.89000000013</v>
      </c>
      <c r="E35" s="144">
        <f t="shared" si="4"/>
        <v>2128391.9400000004</v>
      </c>
      <c r="F35" s="142">
        <v>1061889.1299999999</v>
      </c>
      <c r="G35" s="142">
        <v>921637.46</v>
      </c>
      <c r="H35" s="145">
        <f t="shared" si="5"/>
        <v>1983526.5899999999</v>
      </c>
    </row>
    <row r="36" spans="1:8" ht="15.75" x14ac:dyDescent="0.3">
      <c r="A36" s="137">
        <v>15.2</v>
      </c>
      <c r="B36" s="147" t="s">
        <v>146</v>
      </c>
      <c r="C36" s="142">
        <v>411806.47000000003</v>
      </c>
      <c r="D36" s="142">
        <v>518219.70999999996</v>
      </c>
      <c r="E36" s="144">
        <f t="shared" si="4"/>
        <v>930026.17999999993</v>
      </c>
      <c r="F36" s="142">
        <v>388406.97000000009</v>
      </c>
      <c r="G36" s="142">
        <v>667391.55999999994</v>
      </c>
      <c r="H36" s="145">
        <f t="shared" si="5"/>
        <v>1055798.53</v>
      </c>
    </row>
    <row r="37" spans="1:8" ht="15.75" x14ac:dyDescent="0.3">
      <c r="A37" s="137">
        <v>16</v>
      </c>
      <c r="B37" s="141" t="s">
        <v>147</v>
      </c>
      <c r="C37" s="142">
        <v>0</v>
      </c>
      <c r="D37" s="142">
        <v>0</v>
      </c>
      <c r="E37" s="144">
        <f t="shared" si="4"/>
        <v>0</v>
      </c>
      <c r="F37" s="142">
        <v>0</v>
      </c>
      <c r="G37" s="142">
        <v>0</v>
      </c>
      <c r="H37" s="145">
        <f t="shared" si="5"/>
        <v>0</v>
      </c>
    </row>
    <row r="38" spans="1:8" ht="15.75" x14ac:dyDescent="0.3">
      <c r="A38" s="137">
        <v>17</v>
      </c>
      <c r="B38" s="141" t="s">
        <v>148</v>
      </c>
      <c r="C38" s="142">
        <v>0</v>
      </c>
      <c r="D38" s="142">
        <v>0</v>
      </c>
      <c r="E38" s="144">
        <f t="shared" si="4"/>
        <v>0</v>
      </c>
      <c r="F38" s="142">
        <v>0</v>
      </c>
      <c r="G38" s="142">
        <v>0</v>
      </c>
      <c r="H38" s="145">
        <f t="shared" si="5"/>
        <v>0</v>
      </c>
    </row>
    <row r="39" spans="1:8" ht="15.75" x14ac:dyDescent="0.3">
      <c r="A39" s="137">
        <v>18</v>
      </c>
      <c r="B39" s="141" t="s">
        <v>149</v>
      </c>
      <c r="C39" s="142">
        <v>0</v>
      </c>
      <c r="D39" s="142">
        <v>0</v>
      </c>
      <c r="E39" s="144">
        <f t="shared" si="4"/>
        <v>0</v>
      </c>
      <c r="F39" s="142">
        <v>0</v>
      </c>
      <c r="G39" s="142">
        <v>0</v>
      </c>
      <c r="H39" s="145">
        <f t="shared" si="5"/>
        <v>0</v>
      </c>
    </row>
    <row r="40" spans="1:8" ht="15.75" x14ac:dyDescent="0.3">
      <c r="A40" s="137">
        <v>19</v>
      </c>
      <c r="B40" s="141" t="s">
        <v>150</v>
      </c>
      <c r="C40" s="142">
        <v>2980854.96</v>
      </c>
      <c r="D40" s="142">
        <v>0</v>
      </c>
      <c r="E40" s="144">
        <f t="shared" si="4"/>
        <v>2980854.96</v>
      </c>
      <c r="F40" s="142">
        <v>978576.92000000039</v>
      </c>
      <c r="G40" s="142">
        <v>0</v>
      </c>
      <c r="H40" s="145">
        <f t="shared" si="5"/>
        <v>978576.92000000039</v>
      </c>
    </row>
    <row r="41" spans="1:8" ht="15.75" x14ac:dyDescent="0.3">
      <c r="A41" s="137">
        <v>20</v>
      </c>
      <c r="B41" s="141" t="s">
        <v>151</v>
      </c>
      <c r="C41" s="142">
        <v>-2630401.7199999997</v>
      </c>
      <c r="D41" s="142">
        <v>0</v>
      </c>
      <c r="E41" s="144">
        <f t="shared" si="4"/>
        <v>-2630401.7199999997</v>
      </c>
      <c r="F41" s="142">
        <v>-1083716.6400000006</v>
      </c>
      <c r="G41" s="142">
        <v>0</v>
      </c>
      <c r="H41" s="145">
        <f t="shared" si="5"/>
        <v>-1083716.6400000006</v>
      </c>
    </row>
    <row r="42" spans="1:8" ht="15.75" x14ac:dyDescent="0.3">
      <c r="A42" s="137">
        <v>21</v>
      </c>
      <c r="B42" s="141" t="s">
        <v>152</v>
      </c>
      <c r="C42" s="142">
        <v>19396.09</v>
      </c>
      <c r="D42" s="142">
        <v>0</v>
      </c>
      <c r="E42" s="144">
        <f t="shared" si="4"/>
        <v>19396.09</v>
      </c>
      <c r="F42" s="142">
        <v>276</v>
      </c>
      <c r="G42" s="142">
        <v>0</v>
      </c>
      <c r="H42" s="145">
        <f t="shared" si="5"/>
        <v>276</v>
      </c>
    </row>
    <row r="43" spans="1:8" ht="15.75" x14ac:dyDescent="0.3">
      <c r="A43" s="137">
        <v>22</v>
      </c>
      <c r="B43" s="141" t="s">
        <v>153</v>
      </c>
      <c r="C43" s="142">
        <v>11300</v>
      </c>
      <c r="D43" s="142">
        <v>183233.88</v>
      </c>
      <c r="E43" s="144">
        <f t="shared" si="4"/>
        <v>194533.88</v>
      </c>
      <c r="F43" s="142">
        <v>2750</v>
      </c>
      <c r="G43" s="142">
        <v>140543.17000000001</v>
      </c>
      <c r="H43" s="145">
        <f t="shared" si="5"/>
        <v>143293.17000000001</v>
      </c>
    </row>
    <row r="44" spans="1:8" ht="15.75" x14ac:dyDescent="0.3">
      <c r="A44" s="137">
        <v>23</v>
      </c>
      <c r="B44" s="141" t="s">
        <v>154</v>
      </c>
      <c r="C44" s="142">
        <v>83628.92</v>
      </c>
      <c r="D44" s="142">
        <v>76155.88</v>
      </c>
      <c r="E44" s="144">
        <f t="shared" si="4"/>
        <v>159784.79999999999</v>
      </c>
      <c r="F44" s="142">
        <v>3758.57</v>
      </c>
      <c r="G44" s="142">
        <v>215.77999958515167</v>
      </c>
      <c r="H44" s="145">
        <f t="shared" si="5"/>
        <v>3974.3499995851516</v>
      </c>
    </row>
    <row r="45" spans="1:8" ht="15.75" x14ac:dyDescent="0.3">
      <c r="A45" s="137">
        <v>24</v>
      </c>
      <c r="B45" s="154" t="s">
        <v>155</v>
      </c>
      <c r="C45" s="146">
        <f>C34+C37+C38+C39+C40+C41+C42+C43+C44</f>
        <v>1324981.8300000003</v>
      </c>
      <c r="D45" s="146">
        <f>D34+D37+D38+D39+D40+D41+D42+D43+D44</f>
        <v>597551.94000000018</v>
      </c>
      <c r="E45" s="144">
        <f t="shared" si="4"/>
        <v>1922533.7700000005</v>
      </c>
      <c r="F45" s="146">
        <f>F34+F37+F38+F39+F40+F41+F42+F43+F44</f>
        <v>575127.00999999943</v>
      </c>
      <c r="G45" s="146">
        <f>G34+G37+G38+G39+G40+G41+G42+G43+G44</f>
        <v>395004.84999958519</v>
      </c>
      <c r="H45" s="145">
        <f t="shared" si="5"/>
        <v>970131.85999958462</v>
      </c>
    </row>
    <row r="46" spans="1:8" x14ac:dyDescent="0.25">
      <c r="A46" s="137"/>
      <c r="B46" s="138" t="s">
        <v>156</v>
      </c>
      <c r="C46" s="142"/>
      <c r="D46" s="142"/>
      <c r="E46" s="142"/>
      <c r="F46" s="142"/>
      <c r="G46" s="142"/>
      <c r="H46" s="159"/>
    </row>
    <row r="47" spans="1:8" ht="15.75" x14ac:dyDescent="0.3">
      <c r="A47" s="137">
        <v>25</v>
      </c>
      <c r="B47" s="141" t="s">
        <v>157</v>
      </c>
      <c r="C47" s="142">
        <v>170266.18</v>
      </c>
      <c r="D47" s="142">
        <v>126175.84999999999</v>
      </c>
      <c r="E47" s="144">
        <f t="shared" ref="E47:E54" si="6">C47+D47</f>
        <v>296442.02999999997</v>
      </c>
      <c r="F47" s="142">
        <v>111230.19</v>
      </c>
      <c r="G47" s="142">
        <v>84486.66</v>
      </c>
      <c r="H47" s="145">
        <f t="shared" ref="H47:H54" si="7">F47+G47</f>
        <v>195716.85</v>
      </c>
    </row>
    <row r="48" spans="1:8" ht="15.75" x14ac:dyDescent="0.3">
      <c r="A48" s="137">
        <v>26</v>
      </c>
      <c r="B48" s="141" t="s">
        <v>158</v>
      </c>
      <c r="C48" s="142">
        <v>243355.58</v>
      </c>
      <c r="D48" s="142">
        <v>0</v>
      </c>
      <c r="E48" s="144">
        <f t="shared" si="6"/>
        <v>243355.58</v>
      </c>
      <c r="F48" s="142">
        <v>343289.91000000003</v>
      </c>
      <c r="G48" s="142">
        <v>4352.29</v>
      </c>
      <c r="H48" s="145">
        <f t="shared" si="7"/>
        <v>347642.2</v>
      </c>
    </row>
    <row r="49" spans="1:9" ht="15.75" x14ac:dyDescent="0.3">
      <c r="A49" s="137">
        <v>27</v>
      </c>
      <c r="B49" s="141" t="s">
        <v>159</v>
      </c>
      <c r="C49" s="142">
        <v>2497774.6399999997</v>
      </c>
      <c r="D49" s="142">
        <v>0</v>
      </c>
      <c r="E49" s="144">
        <f t="shared" si="6"/>
        <v>2497774.6399999997</v>
      </c>
      <c r="F49" s="142">
        <v>2504786.0900000003</v>
      </c>
      <c r="G49" s="142">
        <v>0</v>
      </c>
      <c r="H49" s="145">
        <f t="shared" si="7"/>
        <v>2504786.0900000003</v>
      </c>
    </row>
    <row r="50" spans="1:9" ht="15.75" x14ac:dyDescent="0.3">
      <c r="A50" s="137">
        <v>28</v>
      </c>
      <c r="B50" s="141" t="s">
        <v>160</v>
      </c>
      <c r="C50" s="142">
        <v>0</v>
      </c>
      <c r="D50" s="142">
        <v>0</v>
      </c>
      <c r="E50" s="144">
        <f t="shared" si="6"/>
        <v>0</v>
      </c>
      <c r="F50" s="142">
        <v>1233.5</v>
      </c>
      <c r="G50" s="142">
        <v>0</v>
      </c>
      <c r="H50" s="145">
        <f t="shared" si="7"/>
        <v>1233.5</v>
      </c>
    </row>
    <row r="51" spans="1:9" ht="15.75" x14ac:dyDescent="0.3">
      <c r="A51" s="137">
        <v>29</v>
      </c>
      <c r="B51" s="141" t="s">
        <v>161</v>
      </c>
      <c r="C51" s="142">
        <v>930970.88</v>
      </c>
      <c r="D51" s="142">
        <v>0</v>
      </c>
      <c r="E51" s="144">
        <f t="shared" si="6"/>
        <v>930970.88</v>
      </c>
      <c r="F51" s="142">
        <v>1077269.49</v>
      </c>
      <c r="G51" s="142">
        <v>0</v>
      </c>
      <c r="H51" s="145">
        <f t="shared" si="7"/>
        <v>1077269.49</v>
      </c>
    </row>
    <row r="52" spans="1:9" ht="15.75" x14ac:dyDescent="0.3">
      <c r="A52" s="137">
        <v>30</v>
      </c>
      <c r="B52" s="141" t="s">
        <v>162</v>
      </c>
      <c r="C52" s="142">
        <v>1305303.08</v>
      </c>
      <c r="D52" s="142">
        <v>256.86</v>
      </c>
      <c r="E52" s="144">
        <f t="shared" si="6"/>
        <v>1305559.9400000002</v>
      </c>
      <c r="F52" s="142">
        <v>1421750.4700000002</v>
      </c>
      <c r="G52" s="142">
        <v>8768.2000000000007</v>
      </c>
      <c r="H52" s="145">
        <f t="shared" si="7"/>
        <v>1430518.6700000002</v>
      </c>
    </row>
    <row r="53" spans="1:9" ht="15.75" x14ac:dyDescent="0.3">
      <c r="A53" s="137">
        <v>31</v>
      </c>
      <c r="B53" s="154" t="s">
        <v>163</v>
      </c>
      <c r="C53" s="146">
        <f>C47+C48+C49+C50+C51+C52</f>
        <v>5147670.3599999994</v>
      </c>
      <c r="D53" s="146">
        <f>D47+D48+D49+D50+D51+D52</f>
        <v>126432.70999999999</v>
      </c>
      <c r="E53" s="144">
        <f t="shared" si="6"/>
        <v>5274103.0699999994</v>
      </c>
      <c r="F53" s="146">
        <f>F47+F48+F49+F50+F51+F52</f>
        <v>5459559.6500000004</v>
      </c>
      <c r="G53" s="146">
        <f>G47+G48+G49+G50+G51+G52</f>
        <v>97607.15</v>
      </c>
      <c r="H53" s="145">
        <f t="shared" si="7"/>
        <v>5557166.8000000007</v>
      </c>
    </row>
    <row r="54" spans="1:9" ht="15.75" x14ac:dyDescent="0.3">
      <c r="A54" s="137">
        <v>32</v>
      </c>
      <c r="B54" s="154" t="s">
        <v>164</v>
      </c>
      <c r="C54" s="146">
        <f>C45-C53</f>
        <v>-3822688.5299999993</v>
      </c>
      <c r="D54" s="146">
        <f>D45-D53</f>
        <v>471119.23000000021</v>
      </c>
      <c r="E54" s="144">
        <f t="shared" si="6"/>
        <v>-3351569.2999999989</v>
      </c>
      <c r="F54" s="146">
        <f>F45-F53</f>
        <v>-4884432.6400000006</v>
      </c>
      <c r="G54" s="146">
        <f>G45-G53</f>
        <v>297397.69999958517</v>
      </c>
      <c r="H54" s="145">
        <f t="shared" si="7"/>
        <v>-4587034.9400004158</v>
      </c>
    </row>
    <row r="55" spans="1:9" x14ac:dyDescent="0.25">
      <c r="A55" s="137"/>
      <c r="B55" s="138"/>
      <c r="C55" s="155"/>
      <c r="D55" s="155"/>
      <c r="E55" s="155"/>
      <c r="F55" s="155"/>
      <c r="G55" s="155"/>
      <c r="H55" s="156"/>
    </row>
    <row r="56" spans="1:9" ht="15.75" x14ac:dyDescent="0.3">
      <c r="A56" s="137">
        <v>33</v>
      </c>
      <c r="B56" s="154" t="s">
        <v>165</v>
      </c>
      <c r="C56" s="146">
        <f>C31+C54</f>
        <v>436710.11000000127</v>
      </c>
      <c r="D56" s="146">
        <f>D31+D54</f>
        <v>5520623.040000001</v>
      </c>
      <c r="E56" s="144">
        <f>C56+D56</f>
        <v>5957333.1500000022</v>
      </c>
      <c r="F56" s="146">
        <f>F31+F54</f>
        <v>-1762197.2500000005</v>
      </c>
      <c r="G56" s="146">
        <f>G31+G54</f>
        <v>4047281.0499995849</v>
      </c>
      <c r="H56" s="145">
        <f>F56+G56</f>
        <v>2285083.7999995844</v>
      </c>
    </row>
    <row r="57" spans="1:9" x14ac:dyDescent="0.25">
      <c r="A57" s="137"/>
      <c r="B57" s="138"/>
      <c r="C57" s="142"/>
      <c r="D57" s="155"/>
      <c r="E57" s="155"/>
      <c r="F57" s="142"/>
      <c r="G57" s="155"/>
      <c r="H57" s="156"/>
    </row>
    <row r="58" spans="1:9" ht="15.75" x14ac:dyDescent="0.3">
      <c r="A58" s="137">
        <v>34</v>
      </c>
      <c r="B58" s="141" t="s">
        <v>166</v>
      </c>
      <c r="C58" s="142">
        <v>-1002016.73</v>
      </c>
      <c r="D58" s="142">
        <v>0</v>
      </c>
      <c r="E58" s="144">
        <f>C58+D58</f>
        <v>-1002016.73</v>
      </c>
      <c r="F58" s="142">
        <v>-3932222.33</v>
      </c>
      <c r="G58" s="142">
        <v>0</v>
      </c>
      <c r="H58" s="145">
        <f>F58+G58</f>
        <v>-3932222.33</v>
      </c>
    </row>
    <row r="59" spans="1:9" s="161" customFormat="1" ht="15.75" x14ac:dyDescent="0.3">
      <c r="A59" s="137">
        <v>35</v>
      </c>
      <c r="B59" s="157" t="s">
        <v>167</v>
      </c>
      <c r="C59" s="142">
        <v>0</v>
      </c>
      <c r="D59" s="142">
        <v>0</v>
      </c>
      <c r="E59" s="144">
        <f>C59+D59</f>
        <v>0</v>
      </c>
      <c r="F59" s="142">
        <v>0</v>
      </c>
      <c r="G59" s="142">
        <v>0</v>
      </c>
      <c r="H59" s="145">
        <f>F59+G59</f>
        <v>0</v>
      </c>
      <c r="I59" s="160"/>
    </row>
    <row r="60" spans="1:9" ht="15.75" x14ac:dyDescent="0.3">
      <c r="A60" s="137">
        <v>36</v>
      </c>
      <c r="B60" s="141" t="s">
        <v>168</v>
      </c>
      <c r="C60" s="142">
        <v>751913.37</v>
      </c>
      <c r="D60" s="142">
        <v>0</v>
      </c>
      <c r="E60" s="144">
        <f>C60+D60</f>
        <v>751913.37</v>
      </c>
      <c r="F60" s="142">
        <v>779956.95</v>
      </c>
      <c r="G60" s="142">
        <v>0</v>
      </c>
      <c r="H60" s="145">
        <f>F60+G60</f>
        <v>779956.95</v>
      </c>
    </row>
    <row r="61" spans="1:9" ht="15.75" x14ac:dyDescent="0.3">
      <c r="A61" s="137">
        <v>37</v>
      </c>
      <c r="B61" s="154" t="s">
        <v>169</v>
      </c>
      <c r="C61" s="146">
        <f>C58+C59+C60</f>
        <v>-250103.36</v>
      </c>
      <c r="D61" s="146">
        <v>0</v>
      </c>
      <c r="E61" s="144">
        <f>C61+D61</f>
        <v>-250103.36</v>
      </c>
      <c r="F61" s="146">
        <f>F58+F59+F60</f>
        <v>-3152265.38</v>
      </c>
      <c r="G61" s="146">
        <v>0</v>
      </c>
      <c r="H61" s="145">
        <f>F61+G61</f>
        <v>-3152265.38</v>
      </c>
    </row>
    <row r="62" spans="1:9" x14ac:dyDescent="0.25">
      <c r="A62" s="137"/>
      <c r="B62" s="162"/>
      <c r="C62" s="142"/>
      <c r="D62" s="142"/>
      <c r="E62" s="142"/>
      <c r="F62" s="142"/>
      <c r="G62" s="142"/>
      <c r="H62" s="159"/>
    </row>
    <row r="63" spans="1:9" ht="15.75" x14ac:dyDescent="0.3">
      <c r="A63" s="137">
        <v>38</v>
      </c>
      <c r="B63" s="163" t="s">
        <v>170</v>
      </c>
      <c r="C63" s="146">
        <f>C56-C61</f>
        <v>686813.47000000125</v>
      </c>
      <c r="D63" s="146">
        <f>D56-D61</f>
        <v>5520623.040000001</v>
      </c>
      <c r="E63" s="144">
        <f>C63+D63</f>
        <v>6207436.5100000026</v>
      </c>
      <c r="F63" s="146">
        <f>F56-F61</f>
        <v>1390068.1299999994</v>
      </c>
      <c r="G63" s="146">
        <f>G56-G61</f>
        <v>4047281.0499995849</v>
      </c>
      <c r="H63" s="145">
        <f>F63+G63</f>
        <v>5437349.1799995843</v>
      </c>
    </row>
    <row r="64" spans="1:9" ht="15.75" x14ac:dyDescent="0.3">
      <c r="A64" s="133">
        <v>39</v>
      </c>
      <c r="B64" s="141" t="s">
        <v>171</v>
      </c>
      <c r="C64" s="142">
        <v>0</v>
      </c>
      <c r="D64" s="142">
        <v>0</v>
      </c>
      <c r="E64" s="144">
        <f>C64+D64</f>
        <v>0</v>
      </c>
      <c r="F64" s="142">
        <v>0</v>
      </c>
      <c r="G64" s="142">
        <v>0</v>
      </c>
      <c r="H64" s="145">
        <f>F64+G64</f>
        <v>0</v>
      </c>
    </row>
    <row r="65" spans="1:8" ht="15.75" x14ac:dyDescent="0.3">
      <c r="A65" s="137">
        <v>40</v>
      </c>
      <c r="B65" s="154" t="s">
        <v>172</v>
      </c>
      <c r="C65" s="146">
        <f>C63-C64</f>
        <v>686813.47000000125</v>
      </c>
      <c r="D65" s="146">
        <f>D63-D64</f>
        <v>5520623.040000001</v>
      </c>
      <c r="E65" s="144">
        <f>C65+D65</f>
        <v>6207436.5100000026</v>
      </c>
      <c r="F65" s="146">
        <f>F63-F64</f>
        <v>1390068.1299999994</v>
      </c>
      <c r="G65" s="146">
        <f>G63-G64</f>
        <v>4047281.0499995849</v>
      </c>
      <c r="H65" s="145">
        <f>F65+G65</f>
        <v>5437349.1799995843</v>
      </c>
    </row>
    <row r="66" spans="1:8" ht="15.75" x14ac:dyDescent="0.3">
      <c r="A66" s="133">
        <v>41</v>
      </c>
      <c r="B66" s="141" t="s">
        <v>173</v>
      </c>
      <c r="C66" s="142">
        <v>0</v>
      </c>
      <c r="D66" s="142">
        <v>0</v>
      </c>
      <c r="E66" s="144">
        <f>C66+D66</f>
        <v>0</v>
      </c>
      <c r="F66" s="142">
        <v>0</v>
      </c>
      <c r="G66" s="142">
        <v>0</v>
      </c>
      <c r="H66" s="145">
        <f>F66+G66</f>
        <v>0</v>
      </c>
    </row>
    <row r="67" spans="1:8" ht="16.5" thickBot="1" x14ac:dyDescent="0.35">
      <c r="A67" s="164">
        <v>42</v>
      </c>
      <c r="B67" s="165" t="s">
        <v>174</v>
      </c>
      <c r="C67" s="166">
        <f>C65+C66</f>
        <v>686813.47000000125</v>
      </c>
      <c r="D67" s="166">
        <f>D65+D66</f>
        <v>5520623.040000001</v>
      </c>
      <c r="E67" s="167">
        <f>C67+D67</f>
        <v>6207436.5100000026</v>
      </c>
      <c r="F67" s="166">
        <f>F65+F66</f>
        <v>1390068.1299999994</v>
      </c>
      <c r="G67" s="166">
        <f>G65+G66</f>
        <v>4047281.0499995849</v>
      </c>
      <c r="H67" s="168">
        <f>F67+G67</f>
        <v>5437349.1799995843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H53"/>
  <sheetViews>
    <sheetView zoomScaleNormal="100" workbookViewId="0">
      <selection activeCell="B3" sqref="B3"/>
    </sheetView>
  </sheetViews>
  <sheetFormatPr defaultColWidth="9.140625" defaultRowHeight="14.25" x14ac:dyDescent="0.2"/>
  <cols>
    <col min="1" max="1" width="9.5703125" style="86" bestFit="1" customWidth="1"/>
    <col min="2" max="2" width="72.28515625" style="86" customWidth="1"/>
    <col min="3" max="4" width="12.7109375" style="86" customWidth="1"/>
    <col min="5" max="5" width="13.42578125" style="86" bestFit="1" customWidth="1"/>
    <col min="6" max="8" width="12.7109375" style="86" customWidth="1"/>
    <col min="9" max="16384" width="9.140625" style="86"/>
  </cols>
  <sheetData>
    <row r="1" spans="1:8" x14ac:dyDescent="0.2">
      <c r="A1" s="84" t="s">
        <v>29</v>
      </c>
      <c r="B1" s="26" t="str">
        <f>Info!C2</f>
        <v>Terabank</v>
      </c>
    </row>
    <row r="2" spans="1:8" x14ac:dyDescent="0.2">
      <c r="A2" s="84" t="s">
        <v>30</v>
      </c>
      <c r="B2" s="27">
        <v>43190</v>
      </c>
    </row>
    <row r="3" spans="1:8" x14ac:dyDescent="0.2">
      <c r="A3" s="85"/>
    </row>
    <row r="4" spans="1:8" ht="15" thickBot="1" x14ac:dyDescent="0.25">
      <c r="A4" s="85" t="s">
        <v>175</v>
      </c>
      <c r="B4" s="85"/>
      <c r="C4" s="169"/>
      <c r="D4" s="169"/>
      <c r="E4" s="169"/>
      <c r="F4" s="170"/>
      <c r="G4" s="170"/>
      <c r="H4" s="171" t="s">
        <v>75</v>
      </c>
    </row>
    <row r="5" spans="1:8" x14ac:dyDescent="0.2">
      <c r="A5" s="172" t="s">
        <v>33</v>
      </c>
      <c r="B5" s="173" t="s">
        <v>176</v>
      </c>
      <c r="C5" s="94" t="s">
        <v>76</v>
      </c>
      <c r="D5" s="95"/>
      <c r="E5" s="96"/>
      <c r="F5" s="94" t="s">
        <v>77</v>
      </c>
      <c r="G5" s="95"/>
      <c r="H5" s="97"/>
    </row>
    <row r="6" spans="1:8" x14ac:dyDescent="0.2">
      <c r="A6" s="174"/>
      <c r="B6" s="175"/>
      <c r="C6" s="100" t="s">
        <v>177</v>
      </c>
      <c r="D6" s="100" t="s">
        <v>178</v>
      </c>
      <c r="E6" s="100" t="s">
        <v>179</v>
      </c>
      <c r="F6" s="100" t="s">
        <v>177</v>
      </c>
      <c r="G6" s="100" t="s">
        <v>178</v>
      </c>
      <c r="H6" s="101" t="s">
        <v>179</v>
      </c>
    </row>
    <row r="7" spans="1:8" s="179" customFormat="1" x14ac:dyDescent="0.2">
      <c r="A7" s="176">
        <v>1</v>
      </c>
      <c r="B7" s="177" t="s">
        <v>180</v>
      </c>
      <c r="C7" s="106">
        <v>54855728.640000001</v>
      </c>
      <c r="D7" s="106">
        <v>31650737.780000001</v>
      </c>
      <c r="E7" s="178">
        <f>C7+D7</f>
        <v>86506466.420000002</v>
      </c>
      <c r="F7" s="106">
        <v>0</v>
      </c>
      <c r="G7" s="106">
        <v>0</v>
      </c>
      <c r="H7" s="107">
        <f t="shared" ref="H7:H53" si="0">F7+G7</f>
        <v>0</v>
      </c>
    </row>
    <row r="8" spans="1:8" s="179" customFormat="1" x14ac:dyDescent="0.2">
      <c r="A8" s="176">
        <v>1.1000000000000001</v>
      </c>
      <c r="B8" s="180" t="s">
        <v>181</v>
      </c>
      <c r="C8" s="106">
        <v>43784160.259999998</v>
      </c>
      <c r="D8" s="106">
        <v>24853265.5</v>
      </c>
      <c r="E8" s="178">
        <f t="shared" ref="E8:E53" si="1">C8+D8</f>
        <v>68637425.75999999</v>
      </c>
      <c r="F8" s="106">
        <v>0</v>
      </c>
      <c r="G8" s="106">
        <v>0</v>
      </c>
      <c r="H8" s="107">
        <f t="shared" si="0"/>
        <v>0</v>
      </c>
    </row>
    <row r="9" spans="1:8" s="179" customFormat="1" x14ac:dyDescent="0.2">
      <c r="A9" s="176">
        <v>1.2</v>
      </c>
      <c r="B9" s="180" t="s">
        <v>182</v>
      </c>
      <c r="C9" s="106">
        <v>1954000</v>
      </c>
      <c r="D9" s="106">
        <v>805456.54</v>
      </c>
      <c r="E9" s="178">
        <f t="shared" si="1"/>
        <v>2759456.54</v>
      </c>
      <c r="F9" s="106">
        <v>0</v>
      </c>
      <c r="G9" s="106">
        <v>0</v>
      </c>
      <c r="H9" s="107">
        <f t="shared" si="0"/>
        <v>0</v>
      </c>
    </row>
    <row r="10" spans="1:8" s="179" customFormat="1" x14ac:dyDescent="0.2">
      <c r="A10" s="176">
        <v>1.3</v>
      </c>
      <c r="B10" s="180" t="s">
        <v>183</v>
      </c>
      <c r="C10" s="106">
        <v>9117568.3800000045</v>
      </c>
      <c r="D10" s="106">
        <v>5992015.7400000002</v>
      </c>
      <c r="E10" s="178">
        <f t="shared" si="1"/>
        <v>15109584.120000005</v>
      </c>
      <c r="F10" s="106">
        <v>0</v>
      </c>
      <c r="G10" s="106">
        <v>0</v>
      </c>
      <c r="H10" s="107">
        <f t="shared" si="0"/>
        <v>0</v>
      </c>
    </row>
    <row r="11" spans="1:8" s="179" customFormat="1" x14ac:dyDescent="0.2">
      <c r="A11" s="176">
        <v>1.4</v>
      </c>
      <c r="B11" s="180" t="s">
        <v>184</v>
      </c>
      <c r="C11" s="106">
        <v>0</v>
      </c>
      <c r="D11" s="106">
        <v>0</v>
      </c>
      <c r="E11" s="178">
        <f t="shared" si="1"/>
        <v>0</v>
      </c>
      <c r="F11" s="106">
        <v>0</v>
      </c>
      <c r="G11" s="106">
        <v>0</v>
      </c>
      <c r="H11" s="107">
        <f t="shared" si="0"/>
        <v>0</v>
      </c>
    </row>
    <row r="12" spans="1:8" s="179" customFormat="1" ht="29.25" customHeight="1" x14ac:dyDescent="0.2">
      <c r="A12" s="176">
        <v>2</v>
      </c>
      <c r="B12" s="181" t="s">
        <v>185</v>
      </c>
      <c r="C12" s="106">
        <v>0</v>
      </c>
      <c r="D12" s="106">
        <v>0</v>
      </c>
      <c r="E12" s="178">
        <f t="shared" si="1"/>
        <v>0</v>
      </c>
      <c r="F12" s="106">
        <v>0</v>
      </c>
      <c r="G12" s="106">
        <v>0</v>
      </c>
      <c r="H12" s="107">
        <f t="shared" si="0"/>
        <v>0</v>
      </c>
    </row>
    <row r="13" spans="1:8" s="179" customFormat="1" ht="19.899999999999999" customHeight="1" x14ac:dyDescent="0.2">
      <c r="A13" s="176">
        <v>3</v>
      </c>
      <c r="B13" s="181" t="s">
        <v>186</v>
      </c>
      <c r="C13" s="106">
        <v>31670000</v>
      </c>
      <c r="D13" s="106">
        <v>0</v>
      </c>
      <c r="E13" s="178">
        <f t="shared" si="1"/>
        <v>31670000</v>
      </c>
      <c r="F13" s="106">
        <v>0</v>
      </c>
      <c r="G13" s="106">
        <v>0</v>
      </c>
      <c r="H13" s="107">
        <f t="shared" si="0"/>
        <v>0</v>
      </c>
    </row>
    <row r="14" spans="1:8" s="179" customFormat="1" x14ac:dyDescent="0.2">
      <c r="A14" s="176">
        <v>3.1</v>
      </c>
      <c r="B14" s="182" t="s">
        <v>187</v>
      </c>
      <c r="C14" s="106">
        <v>31670000</v>
      </c>
      <c r="D14" s="106">
        <v>0</v>
      </c>
      <c r="E14" s="178">
        <f t="shared" si="1"/>
        <v>31670000</v>
      </c>
      <c r="F14" s="106">
        <v>0</v>
      </c>
      <c r="G14" s="106">
        <v>0</v>
      </c>
      <c r="H14" s="107">
        <f t="shared" si="0"/>
        <v>0</v>
      </c>
    </row>
    <row r="15" spans="1:8" s="179" customFormat="1" x14ac:dyDescent="0.2">
      <c r="A15" s="176">
        <v>3.2</v>
      </c>
      <c r="B15" s="182" t="s">
        <v>188</v>
      </c>
      <c r="C15" s="106">
        <v>0</v>
      </c>
      <c r="D15" s="106">
        <v>0</v>
      </c>
      <c r="E15" s="178">
        <f t="shared" si="1"/>
        <v>0</v>
      </c>
      <c r="F15" s="106">
        <v>0</v>
      </c>
      <c r="G15" s="106">
        <v>0</v>
      </c>
      <c r="H15" s="107">
        <f t="shared" si="0"/>
        <v>0</v>
      </c>
    </row>
    <row r="16" spans="1:8" s="179" customFormat="1" x14ac:dyDescent="0.2">
      <c r="A16" s="176">
        <v>4</v>
      </c>
      <c r="B16" s="183" t="s">
        <v>189</v>
      </c>
      <c r="C16" s="106">
        <v>174986966.26000056</v>
      </c>
      <c r="D16" s="106">
        <v>290510459.49000072</v>
      </c>
      <c r="E16" s="178">
        <f t="shared" si="1"/>
        <v>465497425.75000131</v>
      </c>
      <c r="F16" s="106">
        <v>0</v>
      </c>
      <c r="G16" s="106">
        <v>0</v>
      </c>
      <c r="H16" s="107">
        <f t="shared" si="0"/>
        <v>0</v>
      </c>
    </row>
    <row r="17" spans="1:8" s="179" customFormat="1" x14ac:dyDescent="0.2">
      <c r="A17" s="176">
        <v>4.0999999999999996</v>
      </c>
      <c r="B17" s="182" t="s">
        <v>190</v>
      </c>
      <c r="C17" s="106">
        <v>174986966.26000056</v>
      </c>
      <c r="D17" s="106">
        <v>290510459.49000072</v>
      </c>
      <c r="E17" s="178">
        <f t="shared" si="1"/>
        <v>465497425.75000131</v>
      </c>
      <c r="F17" s="106">
        <v>0</v>
      </c>
      <c r="G17" s="106">
        <v>0</v>
      </c>
      <c r="H17" s="107">
        <f t="shared" si="0"/>
        <v>0</v>
      </c>
    </row>
    <row r="18" spans="1:8" s="179" customFormat="1" x14ac:dyDescent="0.2">
      <c r="A18" s="176">
        <v>4.2</v>
      </c>
      <c r="B18" s="182" t="s">
        <v>191</v>
      </c>
      <c r="C18" s="106">
        <v>0</v>
      </c>
      <c r="D18" s="106">
        <v>0</v>
      </c>
      <c r="E18" s="178">
        <f t="shared" si="1"/>
        <v>0</v>
      </c>
      <c r="F18" s="106">
        <v>0</v>
      </c>
      <c r="G18" s="106">
        <v>0</v>
      </c>
      <c r="H18" s="107">
        <f t="shared" si="0"/>
        <v>0</v>
      </c>
    </row>
    <row r="19" spans="1:8" s="179" customFormat="1" x14ac:dyDescent="0.2">
      <c r="A19" s="176">
        <v>5</v>
      </c>
      <c r="B19" s="181" t="s">
        <v>192</v>
      </c>
      <c r="C19" s="106">
        <v>473376717.27000004</v>
      </c>
      <c r="D19" s="106">
        <v>628158908.84000003</v>
      </c>
      <c r="E19" s="178">
        <f t="shared" si="1"/>
        <v>1101535626.1100001</v>
      </c>
      <c r="F19" s="106">
        <v>0</v>
      </c>
      <c r="G19" s="106">
        <v>0</v>
      </c>
      <c r="H19" s="107">
        <f t="shared" si="0"/>
        <v>0</v>
      </c>
    </row>
    <row r="20" spans="1:8" s="179" customFormat="1" x14ac:dyDescent="0.2">
      <c r="A20" s="176">
        <v>5.0999999999999996</v>
      </c>
      <c r="B20" s="184" t="s">
        <v>193</v>
      </c>
      <c r="C20" s="106">
        <v>32373959.699999988</v>
      </c>
      <c r="D20" s="106">
        <v>29634951.02</v>
      </c>
      <c r="E20" s="178">
        <f t="shared" si="1"/>
        <v>62008910.719999984</v>
      </c>
      <c r="F20" s="106">
        <v>0</v>
      </c>
      <c r="G20" s="106">
        <v>0</v>
      </c>
      <c r="H20" s="107">
        <f t="shared" si="0"/>
        <v>0</v>
      </c>
    </row>
    <row r="21" spans="1:8" s="179" customFormat="1" x14ac:dyDescent="0.2">
      <c r="A21" s="176">
        <v>5.2</v>
      </c>
      <c r="B21" s="184" t="s">
        <v>194</v>
      </c>
      <c r="C21" s="106">
        <v>67585800.459999993</v>
      </c>
      <c r="D21" s="106">
        <v>44207804.20000001</v>
      </c>
      <c r="E21" s="178">
        <f t="shared" si="1"/>
        <v>111793604.66</v>
      </c>
      <c r="F21" s="106">
        <v>0</v>
      </c>
      <c r="G21" s="106">
        <v>0</v>
      </c>
      <c r="H21" s="107">
        <f t="shared" si="0"/>
        <v>0</v>
      </c>
    </row>
    <row r="22" spans="1:8" s="179" customFormat="1" x14ac:dyDescent="0.2">
      <c r="A22" s="176">
        <v>5.3</v>
      </c>
      <c r="B22" s="184" t="s">
        <v>195</v>
      </c>
      <c r="C22" s="106">
        <v>322517939.84000009</v>
      </c>
      <c r="D22" s="106">
        <v>506445380.15999997</v>
      </c>
      <c r="E22" s="178">
        <f t="shared" si="1"/>
        <v>828963320</v>
      </c>
      <c r="F22" s="106">
        <v>0</v>
      </c>
      <c r="G22" s="106">
        <v>0</v>
      </c>
      <c r="H22" s="107">
        <f t="shared" si="0"/>
        <v>0</v>
      </c>
    </row>
    <row r="23" spans="1:8" s="179" customFormat="1" x14ac:dyDescent="0.2">
      <c r="A23" s="176" t="s">
        <v>196</v>
      </c>
      <c r="B23" s="185" t="s">
        <v>197</v>
      </c>
      <c r="C23" s="106">
        <v>208629442.60000008</v>
      </c>
      <c r="D23" s="106">
        <v>247217297.58999997</v>
      </c>
      <c r="E23" s="178">
        <f t="shared" si="1"/>
        <v>455846740.19000006</v>
      </c>
      <c r="F23" s="106">
        <v>0</v>
      </c>
      <c r="G23" s="106">
        <v>0</v>
      </c>
      <c r="H23" s="107">
        <f t="shared" si="0"/>
        <v>0</v>
      </c>
    </row>
    <row r="24" spans="1:8" s="179" customFormat="1" x14ac:dyDescent="0.2">
      <c r="A24" s="176" t="s">
        <v>198</v>
      </c>
      <c r="B24" s="185" t="s">
        <v>199</v>
      </c>
      <c r="C24" s="106">
        <v>70378940.610000074</v>
      </c>
      <c r="D24" s="106">
        <v>206269381.63</v>
      </c>
      <c r="E24" s="178">
        <f t="shared" si="1"/>
        <v>276648322.24000007</v>
      </c>
      <c r="F24" s="106">
        <v>0</v>
      </c>
      <c r="G24" s="106">
        <v>0</v>
      </c>
      <c r="H24" s="107">
        <f t="shared" si="0"/>
        <v>0</v>
      </c>
    </row>
    <row r="25" spans="1:8" s="179" customFormat="1" x14ac:dyDescent="0.2">
      <c r="A25" s="176" t="s">
        <v>200</v>
      </c>
      <c r="B25" s="185" t="s">
        <v>201</v>
      </c>
      <c r="C25" s="106">
        <v>7688255.0099999988</v>
      </c>
      <c r="D25" s="106">
        <v>9807568.4900000021</v>
      </c>
      <c r="E25" s="178">
        <f t="shared" si="1"/>
        <v>17495823.5</v>
      </c>
      <c r="F25" s="106">
        <v>0</v>
      </c>
      <c r="G25" s="106">
        <v>0</v>
      </c>
      <c r="H25" s="107">
        <f t="shared" si="0"/>
        <v>0</v>
      </c>
    </row>
    <row r="26" spans="1:8" s="179" customFormat="1" x14ac:dyDescent="0.2">
      <c r="A26" s="176" t="s">
        <v>202</v>
      </c>
      <c r="B26" s="185" t="s">
        <v>203</v>
      </c>
      <c r="C26" s="106">
        <v>21675115.339999996</v>
      </c>
      <c r="D26" s="106">
        <v>33389661.929999989</v>
      </c>
      <c r="E26" s="178">
        <f t="shared" si="1"/>
        <v>55064777.269999981</v>
      </c>
      <c r="F26" s="106">
        <v>0</v>
      </c>
      <c r="G26" s="106">
        <v>0</v>
      </c>
      <c r="H26" s="107">
        <f t="shared" si="0"/>
        <v>0</v>
      </c>
    </row>
    <row r="27" spans="1:8" s="179" customFormat="1" x14ac:dyDescent="0.2">
      <c r="A27" s="176" t="s">
        <v>204</v>
      </c>
      <c r="B27" s="185" t="s">
        <v>205</v>
      </c>
      <c r="C27" s="106">
        <v>14146186.279999994</v>
      </c>
      <c r="D27" s="106">
        <v>9761470.5199999996</v>
      </c>
      <c r="E27" s="178">
        <f t="shared" si="1"/>
        <v>23907656.799999993</v>
      </c>
      <c r="F27" s="106">
        <v>0</v>
      </c>
      <c r="G27" s="106">
        <v>0</v>
      </c>
      <c r="H27" s="107">
        <f t="shared" si="0"/>
        <v>0</v>
      </c>
    </row>
    <row r="28" spans="1:8" s="179" customFormat="1" x14ac:dyDescent="0.2">
      <c r="A28" s="176">
        <v>5.4</v>
      </c>
      <c r="B28" s="184" t="s">
        <v>206</v>
      </c>
      <c r="C28" s="106">
        <v>6281260.7200000007</v>
      </c>
      <c r="D28" s="106">
        <v>16847058.789999988</v>
      </c>
      <c r="E28" s="178">
        <f t="shared" si="1"/>
        <v>23128319.50999999</v>
      </c>
      <c r="F28" s="106">
        <v>0</v>
      </c>
      <c r="G28" s="106">
        <v>0</v>
      </c>
      <c r="H28" s="107">
        <f t="shared" si="0"/>
        <v>0</v>
      </c>
    </row>
    <row r="29" spans="1:8" s="179" customFormat="1" x14ac:dyDescent="0.2">
      <c r="A29" s="176">
        <v>5.5</v>
      </c>
      <c r="B29" s="184" t="s">
        <v>207</v>
      </c>
      <c r="C29" s="106">
        <v>0</v>
      </c>
      <c r="D29" s="106">
        <v>0</v>
      </c>
      <c r="E29" s="178">
        <f t="shared" si="1"/>
        <v>0</v>
      </c>
      <c r="F29" s="106">
        <v>0</v>
      </c>
      <c r="G29" s="106">
        <v>0</v>
      </c>
      <c r="H29" s="107">
        <f t="shared" si="0"/>
        <v>0</v>
      </c>
    </row>
    <row r="30" spans="1:8" s="179" customFormat="1" x14ac:dyDescent="0.2">
      <c r="A30" s="176">
        <v>5.6</v>
      </c>
      <c r="B30" s="184" t="s">
        <v>208</v>
      </c>
      <c r="C30" s="106">
        <v>0</v>
      </c>
      <c r="D30" s="106">
        <v>0</v>
      </c>
      <c r="E30" s="178">
        <f t="shared" si="1"/>
        <v>0</v>
      </c>
      <c r="F30" s="106">
        <v>0</v>
      </c>
      <c r="G30" s="106">
        <v>0</v>
      </c>
      <c r="H30" s="107">
        <f t="shared" si="0"/>
        <v>0</v>
      </c>
    </row>
    <row r="31" spans="1:8" s="179" customFormat="1" x14ac:dyDescent="0.2">
      <c r="A31" s="176">
        <v>5.7</v>
      </c>
      <c r="B31" s="184" t="s">
        <v>205</v>
      </c>
      <c r="C31" s="106">
        <v>44617756.54999999</v>
      </c>
      <c r="D31" s="106">
        <v>31023714.670000002</v>
      </c>
      <c r="E31" s="178">
        <f t="shared" si="1"/>
        <v>75641471.219999999</v>
      </c>
      <c r="F31" s="106">
        <v>0</v>
      </c>
      <c r="G31" s="106">
        <v>0</v>
      </c>
      <c r="H31" s="107">
        <f t="shared" si="0"/>
        <v>0</v>
      </c>
    </row>
    <row r="32" spans="1:8" s="179" customFormat="1" x14ac:dyDescent="0.2">
      <c r="A32" s="176">
        <v>6</v>
      </c>
      <c r="B32" s="181" t="s">
        <v>209</v>
      </c>
      <c r="C32" s="106">
        <v>39549500.799999997</v>
      </c>
      <c r="D32" s="106">
        <v>37852963.200000003</v>
      </c>
      <c r="E32" s="178">
        <f t="shared" si="1"/>
        <v>77402464</v>
      </c>
      <c r="F32" s="106">
        <v>0</v>
      </c>
      <c r="G32" s="106">
        <v>0</v>
      </c>
      <c r="H32" s="107">
        <f t="shared" si="0"/>
        <v>0</v>
      </c>
    </row>
    <row r="33" spans="1:8" s="179" customFormat="1" x14ac:dyDescent="0.2">
      <c r="A33" s="176">
        <v>6.1</v>
      </c>
      <c r="B33" s="186" t="s">
        <v>210</v>
      </c>
      <c r="C33" s="106">
        <v>39549500.799999997</v>
      </c>
      <c r="D33" s="106">
        <v>0</v>
      </c>
      <c r="E33" s="178">
        <f t="shared" si="1"/>
        <v>39549500.799999997</v>
      </c>
      <c r="F33" s="106">
        <v>0</v>
      </c>
      <c r="G33" s="106">
        <v>0</v>
      </c>
      <c r="H33" s="107">
        <f t="shared" si="0"/>
        <v>0</v>
      </c>
    </row>
    <row r="34" spans="1:8" s="179" customFormat="1" x14ac:dyDescent="0.2">
      <c r="A34" s="176">
        <v>6.2</v>
      </c>
      <c r="B34" s="186" t="s">
        <v>211</v>
      </c>
      <c r="C34" s="106">
        <v>0</v>
      </c>
      <c r="D34" s="106">
        <v>37852963.200000003</v>
      </c>
      <c r="E34" s="178">
        <f t="shared" si="1"/>
        <v>37852963.200000003</v>
      </c>
      <c r="F34" s="106">
        <v>0</v>
      </c>
      <c r="G34" s="106">
        <v>0</v>
      </c>
      <c r="H34" s="107">
        <f t="shared" si="0"/>
        <v>0</v>
      </c>
    </row>
    <row r="35" spans="1:8" s="179" customFormat="1" x14ac:dyDescent="0.2">
      <c r="A35" s="176">
        <v>6.3</v>
      </c>
      <c r="B35" s="186" t="s">
        <v>212</v>
      </c>
      <c r="C35" s="106">
        <v>0</v>
      </c>
      <c r="D35" s="106">
        <v>0</v>
      </c>
      <c r="E35" s="178">
        <f t="shared" si="1"/>
        <v>0</v>
      </c>
      <c r="F35" s="106">
        <v>0</v>
      </c>
      <c r="G35" s="106">
        <v>0</v>
      </c>
      <c r="H35" s="107">
        <f t="shared" si="0"/>
        <v>0</v>
      </c>
    </row>
    <row r="36" spans="1:8" s="179" customFormat="1" x14ac:dyDescent="0.2">
      <c r="A36" s="176">
        <v>6.4</v>
      </c>
      <c r="B36" s="186" t="s">
        <v>213</v>
      </c>
      <c r="C36" s="106">
        <v>0</v>
      </c>
      <c r="D36" s="106">
        <v>0</v>
      </c>
      <c r="E36" s="178">
        <f t="shared" si="1"/>
        <v>0</v>
      </c>
      <c r="F36" s="106">
        <v>0</v>
      </c>
      <c r="G36" s="106">
        <v>0</v>
      </c>
      <c r="H36" s="107">
        <f t="shared" si="0"/>
        <v>0</v>
      </c>
    </row>
    <row r="37" spans="1:8" s="179" customFormat="1" x14ac:dyDescent="0.2">
      <c r="A37" s="176">
        <v>6.5</v>
      </c>
      <c r="B37" s="186" t="s">
        <v>214</v>
      </c>
      <c r="C37" s="106">
        <v>0</v>
      </c>
      <c r="D37" s="106">
        <v>0</v>
      </c>
      <c r="E37" s="178">
        <f t="shared" si="1"/>
        <v>0</v>
      </c>
      <c r="F37" s="106">
        <v>0</v>
      </c>
      <c r="G37" s="106">
        <v>0</v>
      </c>
      <c r="H37" s="107">
        <f t="shared" si="0"/>
        <v>0</v>
      </c>
    </row>
    <row r="38" spans="1:8" s="179" customFormat="1" x14ac:dyDescent="0.2">
      <c r="A38" s="176">
        <v>6.6</v>
      </c>
      <c r="B38" s="186" t="s">
        <v>215</v>
      </c>
      <c r="C38" s="106">
        <v>0</v>
      </c>
      <c r="D38" s="106">
        <v>0</v>
      </c>
      <c r="E38" s="178">
        <f t="shared" si="1"/>
        <v>0</v>
      </c>
      <c r="F38" s="106">
        <v>0</v>
      </c>
      <c r="G38" s="106">
        <v>0</v>
      </c>
      <c r="H38" s="107">
        <f t="shared" si="0"/>
        <v>0</v>
      </c>
    </row>
    <row r="39" spans="1:8" s="179" customFormat="1" x14ac:dyDescent="0.2">
      <c r="A39" s="176">
        <v>6.7</v>
      </c>
      <c r="B39" s="186" t="s">
        <v>216</v>
      </c>
      <c r="C39" s="106">
        <v>0</v>
      </c>
      <c r="D39" s="106">
        <v>0</v>
      </c>
      <c r="E39" s="178">
        <f t="shared" si="1"/>
        <v>0</v>
      </c>
      <c r="F39" s="106">
        <v>0</v>
      </c>
      <c r="G39" s="106">
        <v>0</v>
      </c>
      <c r="H39" s="107">
        <f t="shared" si="0"/>
        <v>0</v>
      </c>
    </row>
    <row r="40" spans="1:8" s="179" customFormat="1" x14ac:dyDescent="0.2">
      <c r="A40" s="176">
        <v>7</v>
      </c>
      <c r="B40" s="181" t="s">
        <v>217</v>
      </c>
      <c r="C40" s="106">
        <v>0</v>
      </c>
      <c r="D40" s="106">
        <v>0</v>
      </c>
      <c r="E40" s="178">
        <f t="shared" si="1"/>
        <v>0</v>
      </c>
      <c r="F40" s="106">
        <v>0</v>
      </c>
      <c r="G40" s="106">
        <v>0</v>
      </c>
      <c r="H40" s="107">
        <f t="shared" si="0"/>
        <v>0</v>
      </c>
    </row>
    <row r="41" spans="1:8" s="179" customFormat="1" x14ac:dyDescent="0.2">
      <c r="A41" s="176">
        <v>7.1</v>
      </c>
      <c r="B41" s="187" t="s">
        <v>218</v>
      </c>
      <c r="C41" s="106">
        <v>380745.33999999968</v>
      </c>
      <c r="D41" s="106">
        <v>46734.46</v>
      </c>
      <c r="E41" s="178">
        <f t="shared" si="1"/>
        <v>427479.7999999997</v>
      </c>
      <c r="F41" s="106">
        <v>0</v>
      </c>
      <c r="G41" s="106">
        <v>0</v>
      </c>
      <c r="H41" s="107">
        <f t="shared" si="0"/>
        <v>0</v>
      </c>
    </row>
    <row r="42" spans="1:8" s="179" customFormat="1" ht="25.5" x14ac:dyDescent="0.2">
      <c r="A42" s="176">
        <v>7.2</v>
      </c>
      <c r="B42" s="187" t="s">
        <v>219</v>
      </c>
      <c r="C42" s="106">
        <v>1728289.609999998</v>
      </c>
      <c r="D42" s="106">
        <v>7322148.2471000003</v>
      </c>
      <c r="E42" s="178">
        <f t="shared" si="1"/>
        <v>9050437.8570999987</v>
      </c>
      <c r="F42" s="106">
        <v>0</v>
      </c>
      <c r="G42" s="106">
        <v>0</v>
      </c>
      <c r="H42" s="107">
        <f t="shared" si="0"/>
        <v>0</v>
      </c>
    </row>
    <row r="43" spans="1:8" s="179" customFormat="1" ht="25.5" x14ac:dyDescent="0.2">
      <c r="A43" s="176">
        <v>7.3</v>
      </c>
      <c r="B43" s="187" t="s">
        <v>220</v>
      </c>
      <c r="C43" s="106">
        <v>6076040.2031999948</v>
      </c>
      <c r="D43" s="106">
        <v>6287475.6812000033</v>
      </c>
      <c r="E43" s="178">
        <f t="shared" si="1"/>
        <v>12363515.884399999</v>
      </c>
      <c r="F43" s="106">
        <v>0</v>
      </c>
      <c r="G43" s="106">
        <v>0</v>
      </c>
      <c r="H43" s="107">
        <f t="shared" si="0"/>
        <v>0</v>
      </c>
    </row>
    <row r="44" spans="1:8" s="179" customFormat="1" ht="25.5" x14ac:dyDescent="0.2">
      <c r="A44" s="176">
        <v>7.4</v>
      </c>
      <c r="B44" s="187" t="s">
        <v>221</v>
      </c>
      <c r="C44" s="106">
        <v>46921876.509999953</v>
      </c>
      <c r="D44" s="106">
        <v>56892178.705999956</v>
      </c>
      <c r="E44" s="178">
        <f t="shared" si="1"/>
        <v>103814055.2159999</v>
      </c>
      <c r="F44" s="106">
        <v>0</v>
      </c>
      <c r="G44" s="106">
        <v>0</v>
      </c>
      <c r="H44" s="107">
        <f t="shared" si="0"/>
        <v>0</v>
      </c>
    </row>
    <row r="45" spans="1:8" s="179" customFormat="1" x14ac:dyDescent="0.2">
      <c r="A45" s="176">
        <v>8</v>
      </c>
      <c r="B45" s="181" t="s">
        <v>222</v>
      </c>
      <c r="C45" s="106">
        <v>0</v>
      </c>
      <c r="D45" s="106">
        <v>0</v>
      </c>
      <c r="E45" s="178">
        <f t="shared" si="1"/>
        <v>0</v>
      </c>
      <c r="F45" s="106">
        <v>0</v>
      </c>
      <c r="G45" s="106">
        <v>0</v>
      </c>
      <c r="H45" s="107">
        <f t="shared" si="0"/>
        <v>0</v>
      </c>
    </row>
    <row r="46" spans="1:8" s="179" customFormat="1" x14ac:dyDescent="0.2">
      <c r="A46" s="176">
        <v>8.1</v>
      </c>
      <c r="B46" s="182" t="s">
        <v>223</v>
      </c>
      <c r="C46" s="106">
        <v>0</v>
      </c>
      <c r="D46" s="106">
        <v>0</v>
      </c>
      <c r="E46" s="178">
        <f t="shared" si="1"/>
        <v>0</v>
      </c>
      <c r="F46" s="106">
        <v>0</v>
      </c>
      <c r="G46" s="106">
        <v>0</v>
      </c>
      <c r="H46" s="107">
        <f t="shared" si="0"/>
        <v>0</v>
      </c>
    </row>
    <row r="47" spans="1:8" s="179" customFormat="1" x14ac:dyDescent="0.2">
      <c r="A47" s="176">
        <v>8.1999999999999993</v>
      </c>
      <c r="B47" s="182" t="s">
        <v>224</v>
      </c>
      <c r="C47" s="106">
        <v>0</v>
      </c>
      <c r="D47" s="106">
        <v>0</v>
      </c>
      <c r="E47" s="178">
        <f t="shared" si="1"/>
        <v>0</v>
      </c>
      <c r="F47" s="106">
        <v>0</v>
      </c>
      <c r="G47" s="106">
        <v>0</v>
      </c>
      <c r="H47" s="107">
        <f t="shared" si="0"/>
        <v>0</v>
      </c>
    </row>
    <row r="48" spans="1:8" s="179" customFormat="1" x14ac:dyDescent="0.2">
      <c r="A48" s="176">
        <v>8.3000000000000007</v>
      </c>
      <c r="B48" s="182" t="s">
        <v>225</v>
      </c>
      <c r="C48" s="106">
        <v>0</v>
      </c>
      <c r="D48" s="106">
        <v>0</v>
      </c>
      <c r="E48" s="178">
        <f t="shared" si="1"/>
        <v>0</v>
      </c>
      <c r="F48" s="106">
        <v>0</v>
      </c>
      <c r="G48" s="106">
        <v>0</v>
      </c>
      <c r="H48" s="107">
        <f t="shared" si="0"/>
        <v>0</v>
      </c>
    </row>
    <row r="49" spans="1:8" s="179" customFormat="1" x14ac:dyDescent="0.2">
      <c r="A49" s="176">
        <v>8.4</v>
      </c>
      <c r="B49" s="182" t="s">
        <v>226</v>
      </c>
      <c r="C49" s="106">
        <v>0</v>
      </c>
      <c r="D49" s="106">
        <v>0</v>
      </c>
      <c r="E49" s="178">
        <f t="shared" si="1"/>
        <v>0</v>
      </c>
      <c r="F49" s="106">
        <v>0</v>
      </c>
      <c r="G49" s="106">
        <v>0</v>
      </c>
      <c r="H49" s="107">
        <f t="shared" si="0"/>
        <v>0</v>
      </c>
    </row>
    <row r="50" spans="1:8" s="179" customFormat="1" x14ac:dyDescent="0.2">
      <c r="A50" s="176">
        <v>8.5</v>
      </c>
      <c r="B50" s="182" t="s">
        <v>227</v>
      </c>
      <c r="C50" s="106">
        <v>0</v>
      </c>
      <c r="D50" s="106">
        <v>0</v>
      </c>
      <c r="E50" s="178">
        <f t="shared" si="1"/>
        <v>0</v>
      </c>
      <c r="F50" s="106">
        <v>0</v>
      </c>
      <c r="G50" s="106">
        <v>0</v>
      </c>
      <c r="H50" s="107">
        <f t="shared" si="0"/>
        <v>0</v>
      </c>
    </row>
    <row r="51" spans="1:8" s="179" customFormat="1" x14ac:dyDescent="0.2">
      <c r="A51" s="176">
        <v>8.6</v>
      </c>
      <c r="B51" s="182" t="s">
        <v>228</v>
      </c>
      <c r="C51" s="106">
        <v>0</v>
      </c>
      <c r="D51" s="106">
        <v>0</v>
      </c>
      <c r="E51" s="178">
        <f t="shared" si="1"/>
        <v>0</v>
      </c>
      <c r="F51" s="106">
        <v>0</v>
      </c>
      <c r="G51" s="106">
        <v>0</v>
      </c>
      <c r="H51" s="107">
        <f t="shared" si="0"/>
        <v>0</v>
      </c>
    </row>
    <row r="52" spans="1:8" s="179" customFormat="1" x14ac:dyDescent="0.2">
      <c r="A52" s="176">
        <v>8.6999999999999993</v>
      </c>
      <c r="B52" s="182" t="s">
        <v>229</v>
      </c>
      <c r="C52" s="106">
        <v>0</v>
      </c>
      <c r="D52" s="106">
        <v>0</v>
      </c>
      <c r="E52" s="178">
        <f t="shared" si="1"/>
        <v>0</v>
      </c>
      <c r="F52" s="106">
        <v>0</v>
      </c>
      <c r="G52" s="106">
        <v>0</v>
      </c>
      <c r="H52" s="107">
        <f t="shared" si="0"/>
        <v>0</v>
      </c>
    </row>
    <row r="53" spans="1:8" s="179" customFormat="1" ht="15" thickBot="1" x14ac:dyDescent="0.25">
      <c r="A53" s="188">
        <v>9</v>
      </c>
      <c r="B53" s="189" t="s">
        <v>230</v>
      </c>
      <c r="C53" s="190">
        <v>0</v>
      </c>
      <c r="D53" s="190">
        <v>0</v>
      </c>
      <c r="E53" s="191">
        <f t="shared" si="1"/>
        <v>0</v>
      </c>
      <c r="F53" s="190">
        <v>0</v>
      </c>
      <c r="G53" s="190">
        <v>0</v>
      </c>
      <c r="H53" s="120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H20"/>
  <sheetViews>
    <sheetView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17" sqref="B17"/>
    </sheetView>
  </sheetViews>
  <sheetFormatPr defaultColWidth="9.140625" defaultRowHeight="12.75" x14ac:dyDescent="0.2"/>
  <cols>
    <col min="1" max="1" width="9.5703125" style="24" bestFit="1" customWidth="1"/>
    <col min="2" max="2" width="93.5703125" style="24" customWidth="1"/>
    <col min="3" max="3" width="13.28515625" style="24" bestFit="1" customWidth="1"/>
    <col min="4" max="4" width="12.7109375" style="24" customWidth="1"/>
    <col min="5" max="11" width="9.7109375" style="148" customWidth="1"/>
    <col min="12" max="16384" width="9.140625" style="148"/>
  </cols>
  <sheetData>
    <row r="1" spans="1:8" ht="15" x14ac:dyDescent="0.3">
      <c r="A1" s="25" t="s">
        <v>29</v>
      </c>
      <c r="B1" s="26" t="str">
        <f>Info!C2</f>
        <v>Terabank</v>
      </c>
      <c r="C1" s="26"/>
    </row>
    <row r="2" spans="1:8" ht="15" x14ac:dyDescent="0.3">
      <c r="A2" s="25" t="s">
        <v>30</v>
      </c>
      <c r="B2" s="27">
        <v>43190</v>
      </c>
      <c r="C2" s="28"/>
      <c r="D2" s="29"/>
      <c r="E2" s="192"/>
      <c r="F2" s="192"/>
      <c r="G2" s="192"/>
      <c r="H2" s="192"/>
    </row>
    <row r="3" spans="1:8" ht="15" x14ac:dyDescent="0.3">
      <c r="A3" s="25"/>
      <c r="B3" s="26"/>
      <c r="C3" s="28"/>
      <c r="D3" s="29"/>
      <c r="E3" s="192"/>
      <c r="F3" s="192"/>
      <c r="G3" s="192"/>
      <c r="H3" s="192"/>
    </row>
    <row r="4" spans="1:8" ht="15" customHeight="1" thickBot="1" x14ac:dyDescent="0.35">
      <c r="A4" s="193" t="s">
        <v>231</v>
      </c>
      <c r="B4" s="194" t="s">
        <v>232</v>
      </c>
      <c r="C4" s="193"/>
      <c r="D4" s="195" t="s">
        <v>75</v>
      </c>
    </row>
    <row r="5" spans="1:8" ht="15" customHeight="1" x14ac:dyDescent="0.2">
      <c r="A5" s="196" t="s">
        <v>33</v>
      </c>
      <c r="B5" s="197"/>
      <c r="C5" s="198" t="s">
        <v>34</v>
      </c>
      <c r="D5" s="199" t="s">
        <v>35</v>
      </c>
    </row>
    <row r="6" spans="1:8" ht="15" customHeight="1" x14ac:dyDescent="0.2">
      <c r="A6" s="200">
        <v>1</v>
      </c>
      <c r="B6" s="201" t="s">
        <v>233</v>
      </c>
      <c r="C6" s="202">
        <f>C7+C9+C10</f>
        <v>660571809.36463785</v>
      </c>
      <c r="D6" s="203">
        <f>D7+D9+D10</f>
        <v>636263683.25804102</v>
      </c>
    </row>
    <row r="7" spans="1:8" ht="15" customHeight="1" x14ac:dyDescent="0.2">
      <c r="A7" s="200">
        <v>1.1000000000000001</v>
      </c>
      <c r="B7" s="204" t="s">
        <v>234</v>
      </c>
      <c r="C7" s="205">
        <v>631954680.25600028</v>
      </c>
      <c r="D7" s="206">
        <v>609220696.77669597</v>
      </c>
    </row>
    <row r="8" spans="1:8" ht="14.25" x14ac:dyDescent="0.2">
      <c r="A8" s="200" t="s">
        <v>235</v>
      </c>
      <c r="B8" s="207" t="s">
        <v>236</v>
      </c>
      <c r="C8" s="208">
        <v>0</v>
      </c>
      <c r="D8" s="209">
        <v>0</v>
      </c>
    </row>
    <row r="9" spans="1:8" ht="15" customHeight="1" x14ac:dyDescent="0.2">
      <c r="A9" s="200">
        <v>1.2</v>
      </c>
      <c r="B9" s="204" t="s">
        <v>237</v>
      </c>
      <c r="C9" s="205">
        <v>27860069.844637498</v>
      </c>
      <c r="D9" s="206">
        <v>26392707.189345006</v>
      </c>
    </row>
    <row r="10" spans="1:8" ht="15" customHeight="1" x14ac:dyDescent="0.2">
      <c r="A10" s="200">
        <v>1.4</v>
      </c>
      <c r="B10" s="210" t="s">
        <v>28</v>
      </c>
      <c r="C10" s="208">
        <v>757059.26400000008</v>
      </c>
      <c r="D10" s="209">
        <v>650279.29200000002</v>
      </c>
    </row>
    <row r="11" spans="1:8" ht="15" customHeight="1" x14ac:dyDescent="0.2">
      <c r="A11" s="200">
        <v>2</v>
      </c>
      <c r="B11" s="201" t="s">
        <v>238</v>
      </c>
      <c r="C11" s="205">
        <v>16396331.090000063</v>
      </c>
      <c r="D11" s="206">
        <v>20245187.090000018</v>
      </c>
    </row>
    <row r="12" spans="1:8" ht="15" customHeight="1" x14ac:dyDescent="0.2">
      <c r="A12" s="200">
        <v>3</v>
      </c>
      <c r="B12" s="201" t="s">
        <v>239</v>
      </c>
      <c r="C12" s="208">
        <v>70760188.668749988</v>
      </c>
      <c r="D12" s="209">
        <v>70760188.668749988</v>
      </c>
    </row>
    <row r="13" spans="1:8" ht="15" customHeight="1" thickBot="1" x14ac:dyDescent="0.25">
      <c r="A13" s="211">
        <v>4</v>
      </c>
      <c r="B13" s="212" t="s">
        <v>240</v>
      </c>
      <c r="C13" s="213">
        <f>C6+C11+C12</f>
        <v>747728329.12338781</v>
      </c>
      <c r="D13" s="214">
        <f>D6+D11+D12</f>
        <v>727269059.01679111</v>
      </c>
    </row>
    <row r="14" spans="1:8" ht="15" customHeight="1" x14ac:dyDescent="0.2">
      <c r="A14" s="215"/>
      <c r="B14" s="216"/>
      <c r="C14" s="217"/>
      <c r="D14" s="217"/>
    </row>
    <row r="15" spans="1:8" x14ac:dyDescent="0.2">
      <c r="B15" s="218"/>
      <c r="C15" s="219"/>
    </row>
    <row r="16" spans="1:8" x14ac:dyDescent="0.2">
      <c r="B16" s="218"/>
      <c r="C16" s="219"/>
    </row>
    <row r="17" spans="2:3" x14ac:dyDescent="0.2">
      <c r="B17" s="218"/>
      <c r="C17" s="219"/>
    </row>
    <row r="18" spans="2:3" x14ac:dyDescent="0.2">
      <c r="B18" s="218"/>
      <c r="C18" s="219"/>
    </row>
    <row r="19" spans="2:3" x14ac:dyDescent="0.2">
      <c r="B19" s="218"/>
    </row>
    <row r="20" spans="2:3" x14ac:dyDescent="0.2">
      <c r="B20" s="218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C30"/>
  <sheetViews>
    <sheetView zoomScaleNormal="100" workbookViewId="0">
      <pane xSplit="1" ySplit="4" topLeftCell="B9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RowHeight="15" x14ac:dyDescent="0.25"/>
  <cols>
    <col min="1" max="1" width="9.5703125" style="24" bestFit="1" customWidth="1"/>
    <col min="2" max="2" width="89.28515625" style="24" customWidth="1"/>
    <col min="3" max="3" width="9.140625" style="24"/>
  </cols>
  <sheetData>
    <row r="1" spans="1:3" x14ac:dyDescent="0.25">
      <c r="A1" s="24" t="s">
        <v>29</v>
      </c>
      <c r="B1" s="26" t="str">
        <f>Info!C2</f>
        <v>Terabank</v>
      </c>
    </row>
    <row r="2" spans="1:3" x14ac:dyDescent="0.25">
      <c r="A2" s="24" t="s">
        <v>30</v>
      </c>
      <c r="B2" s="27">
        <v>43190</v>
      </c>
    </row>
    <row r="4" spans="1:3" ht="16.5" customHeight="1" thickBot="1" x14ac:dyDescent="0.35">
      <c r="A4" s="220" t="s">
        <v>241</v>
      </c>
      <c r="B4" s="221" t="s">
        <v>242</v>
      </c>
      <c r="C4" s="222"/>
    </row>
    <row r="5" spans="1:3" ht="15.75" x14ac:dyDescent="0.3">
      <c r="A5" s="223"/>
      <c r="B5" s="224" t="s">
        <v>243</v>
      </c>
      <c r="C5" s="225"/>
    </row>
    <row r="6" spans="1:3" x14ac:dyDescent="0.25">
      <c r="A6" s="226">
        <v>1</v>
      </c>
      <c r="B6" s="227" t="s">
        <v>4</v>
      </c>
      <c r="C6" s="228"/>
    </row>
    <row r="7" spans="1:3" x14ac:dyDescent="0.25">
      <c r="A7" s="226">
        <v>2</v>
      </c>
      <c r="B7" s="227" t="s">
        <v>244</v>
      </c>
      <c r="C7" s="228"/>
    </row>
    <row r="8" spans="1:3" x14ac:dyDescent="0.25">
      <c r="A8" s="226">
        <v>3</v>
      </c>
      <c r="B8" s="227" t="s">
        <v>245</v>
      </c>
      <c r="C8" s="228"/>
    </row>
    <row r="9" spans="1:3" x14ac:dyDescent="0.25">
      <c r="A9" s="226">
        <v>4</v>
      </c>
      <c r="B9" s="227" t="s">
        <v>246</v>
      </c>
      <c r="C9" s="228"/>
    </row>
    <row r="10" spans="1:3" x14ac:dyDescent="0.25">
      <c r="A10" s="226"/>
      <c r="B10" s="229"/>
      <c r="C10" s="230"/>
    </row>
    <row r="11" spans="1:3" ht="15.75" x14ac:dyDescent="0.3">
      <c r="A11" s="226"/>
      <c r="B11" s="231" t="s">
        <v>247</v>
      </c>
      <c r="C11" s="232"/>
    </row>
    <row r="12" spans="1:3" ht="15.75" x14ac:dyDescent="0.3">
      <c r="A12" s="226">
        <v>1</v>
      </c>
      <c r="B12" s="233" t="s">
        <v>6</v>
      </c>
      <c r="C12" s="234"/>
    </row>
    <row r="13" spans="1:3" ht="15.75" x14ac:dyDescent="0.3">
      <c r="A13" s="226">
        <v>2</v>
      </c>
      <c r="B13" s="233" t="s">
        <v>248</v>
      </c>
      <c r="C13" s="234"/>
    </row>
    <row r="14" spans="1:3" ht="15.75" x14ac:dyDescent="0.3">
      <c r="A14" s="226">
        <v>3</v>
      </c>
      <c r="B14" s="233" t="s">
        <v>249</v>
      </c>
      <c r="C14" s="234"/>
    </row>
    <row r="15" spans="1:3" ht="15.75" x14ac:dyDescent="0.3">
      <c r="A15" s="226">
        <v>4</v>
      </c>
      <c r="B15" s="233" t="s">
        <v>250</v>
      </c>
      <c r="C15" s="234"/>
    </row>
    <row r="16" spans="1:3" ht="15.75" x14ac:dyDescent="0.3">
      <c r="A16" s="226">
        <v>5</v>
      </c>
      <c r="B16" s="233" t="s">
        <v>251</v>
      </c>
      <c r="C16" s="234"/>
    </row>
    <row r="17" spans="1:3" ht="15.75" customHeight="1" x14ac:dyDescent="0.3">
      <c r="A17" s="226"/>
      <c r="B17" s="233"/>
      <c r="C17" s="235"/>
    </row>
    <row r="18" spans="1:3" ht="30" customHeight="1" x14ac:dyDescent="0.25">
      <c r="A18" s="226"/>
      <c r="B18" s="236" t="s">
        <v>252</v>
      </c>
      <c r="C18" s="237"/>
    </row>
    <row r="19" spans="1:3" x14ac:dyDescent="0.25">
      <c r="A19" s="226">
        <v>1</v>
      </c>
      <c r="B19" s="227" t="s">
        <v>4</v>
      </c>
      <c r="C19" s="238">
        <v>0.45</v>
      </c>
    </row>
    <row r="20" spans="1:3" x14ac:dyDescent="0.25">
      <c r="A20" s="226">
        <v>2</v>
      </c>
      <c r="B20" s="227" t="s">
        <v>253</v>
      </c>
      <c r="C20" s="238">
        <v>0.2</v>
      </c>
    </row>
    <row r="21" spans="1:3" x14ac:dyDescent="0.25">
      <c r="A21" s="226">
        <v>3</v>
      </c>
      <c r="B21" s="227" t="s">
        <v>254</v>
      </c>
      <c r="C21" s="238">
        <v>0.15</v>
      </c>
    </row>
    <row r="22" spans="1:3" x14ac:dyDescent="0.25">
      <c r="A22" s="226">
        <v>4</v>
      </c>
      <c r="B22" s="227" t="s">
        <v>255</v>
      </c>
      <c r="C22" s="238">
        <v>0.15</v>
      </c>
    </row>
    <row r="23" spans="1:3" x14ac:dyDescent="0.25">
      <c r="A23" s="226">
        <v>5</v>
      </c>
      <c r="B23" s="227" t="s">
        <v>256</v>
      </c>
      <c r="C23" s="238">
        <v>0.05</v>
      </c>
    </row>
    <row r="24" spans="1:3" ht="15.75" customHeight="1" x14ac:dyDescent="0.25">
      <c r="A24" s="226"/>
      <c r="B24" s="227"/>
      <c r="C24" s="228"/>
    </row>
    <row r="25" spans="1:3" ht="29.25" customHeight="1" x14ac:dyDescent="0.25">
      <c r="A25" s="226"/>
      <c r="B25" s="236" t="s">
        <v>257</v>
      </c>
      <c r="C25" s="237"/>
    </row>
    <row r="26" spans="1:3" x14ac:dyDescent="0.25">
      <c r="A26" s="226">
        <v>1</v>
      </c>
      <c r="B26" s="227" t="s">
        <v>4</v>
      </c>
      <c r="C26" s="238">
        <v>0.45</v>
      </c>
    </row>
    <row r="27" spans="1:3" x14ac:dyDescent="0.25">
      <c r="A27" s="239">
        <v>2</v>
      </c>
      <c r="B27" s="240" t="s">
        <v>253</v>
      </c>
      <c r="C27" s="241">
        <v>0.2</v>
      </c>
    </row>
    <row r="28" spans="1:3" x14ac:dyDescent="0.25">
      <c r="A28" s="239">
        <v>3</v>
      </c>
      <c r="B28" s="240" t="s">
        <v>254</v>
      </c>
      <c r="C28" s="241">
        <v>0.15</v>
      </c>
    </row>
    <row r="29" spans="1:3" x14ac:dyDescent="0.25">
      <c r="A29" s="239">
        <v>4</v>
      </c>
      <c r="B29" s="240" t="s">
        <v>255</v>
      </c>
      <c r="C29" s="241">
        <v>0.15</v>
      </c>
    </row>
    <row r="30" spans="1:3" ht="16.5" thickBot="1" x14ac:dyDescent="0.35">
      <c r="A30" s="242">
        <v>5</v>
      </c>
      <c r="B30" s="243"/>
      <c r="C30" s="244"/>
    </row>
  </sheetData>
  <mergeCells count="5">
    <mergeCell ref="B5:C5"/>
    <mergeCell ref="B10:C10"/>
    <mergeCell ref="B11:C11"/>
    <mergeCell ref="B18:C18"/>
    <mergeCell ref="B25:C25"/>
  </mergeCells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7"/>
  <sheetViews>
    <sheetView zoomScale="90" zoomScaleNormal="90" workbookViewId="0">
      <pane xSplit="1" ySplit="5" topLeftCell="B9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RowHeight="15" x14ac:dyDescent="0.25"/>
  <cols>
    <col min="1" max="1" width="9.5703125" style="24" bestFit="1" customWidth="1"/>
    <col min="2" max="2" width="47.5703125" style="24" customWidth="1"/>
    <col min="3" max="3" width="28" style="24" customWidth="1"/>
    <col min="4" max="4" width="22.42578125" style="24" customWidth="1"/>
    <col min="5" max="5" width="18.85546875" style="24" customWidth="1"/>
    <col min="6" max="6" width="11.140625" bestFit="1" customWidth="1"/>
    <col min="7" max="7" width="16" bestFit="1" customWidth="1"/>
    <col min="11" max="11" width="12" bestFit="1" customWidth="1"/>
  </cols>
  <sheetData>
    <row r="1" spans="1:10" ht="15.75" x14ac:dyDescent="0.3">
      <c r="A1" s="25" t="s">
        <v>29</v>
      </c>
      <c r="B1" s="26" t="str">
        <f>Info!C2</f>
        <v>Terabank</v>
      </c>
    </row>
    <row r="2" spans="1:10" s="245" customFormat="1" ht="15.75" customHeight="1" x14ac:dyDescent="0.3">
      <c r="A2" s="245" t="s">
        <v>30</v>
      </c>
      <c r="B2" s="27">
        <v>43190</v>
      </c>
    </row>
    <row r="3" spans="1:10" s="245" customFormat="1" ht="15.75" customHeight="1" x14ac:dyDescent="0.3"/>
    <row r="4" spans="1:10" s="245" customFormat="1" ht="15.75" customHeight="1" thickBot="1" x14ac:dyDescent="0.35">
      <c r="A4" s="246" t="s">
        <v>258</v>
      </c>
      <c r="B4" s="247" t="s">
        <v>18</v>
      </c>
      <c r="C4" s="248"/>
      <c r="D4" s="248"/>
      <c r="E4" s="248"/>
    </row>
    <row r="5" spans="1:10" s="253" customFormat="1" ht="17.45" customHeight="1" x14ac:dyDescent="0.25">
      <c r="A5" s="249"/>
      <c r="B5" s="250"/>
      <c r="C5" s="251" t="s">
        <v>259</v>
      </c>
      <c r="D5" s="251" t="s">
        <v>260</v>
      </c>
      <c r="E5" s="252" t="s">
        <v>261</v>
      </c>
    </row>
    <row r="6" spans="1:10" s="258" customFormat="1" ht="14.45" customHeight="1" x14ac:dyDescent="0.25">
      <c r="A6" s="254"/>
      <c r="B6" s="255" t="s">
        <v>262</v>
      </c>
      <c r="C6" s="255" t="s">
        <v>263</v>
      </c>
      <c r="D6" s="256" t="s">
        <v>264</v>
      </c>
      <c r="E6" s="257"/>
      <c r="G6"/>
    </row>
    <row r="7" spans="1:10" s="258" customFormat="1" ht="99.6" customHeight="1" x14ac:dyDescent="0.25">
      <c r="A7" s="254"/>
      <c r="B7" s="255"/>
      <c r="C7" s="255"/>
      <c r="D7" s="259" t="s">
        <v>265</v>
      </c>
      <c r="E7" s="260" t="s">
        <v>266</v>
      </c>
      <c r="G7"/>
    </row>
    <row r="8" spans="1:10" x14ac:dyDescent="0.25">
      <c r="A8" s="254">
        <v>1</v>
      </c>
      <c r="B8" s="261" t="s">
        <v>82</v>
      </c>
      <c r="C8" s="262">
        <v>36370669.350000001</v>
      </c>
      <c r="D8" s="263">
        <v>0</v>
      </c>
      <c r="E8" s="264">
        <v>36370669.350000001</v>
      </c>
      <c r="J8" s="265"/>
    </row>
    <row r="9" spans="1:10" x14ac:dyDescent="0.25">
      <c r="A9" s="254">
        <v>2</v>
      </c>
      <c r="B9" s="261" t="s">
        <v>83</v>
      </c>
      <c r="C9" s="262">
        <v>83167680.88000001</v>
      </c>
      <c r="D9" s="263">
        <v>0</v>
      </c>
      <c r="E9" s="264">
        <v>83167680.88000001</v>
      </c>
      <c r="J9" s="265"/>
    </row>
    <row r="10" spans="1:10" x14ac:dyDescent="0.25">
      <c r="A10" s="254">
        <v>3</v>
      </c>
      <c r="B10" s="261" t="s">
        <v>84</v>
      </c>
      <c r="C10" s="262">
        <v>26540701.740000002</v>
      </c>
      <c r="D10" s="263">
        <v>0</v>
      </c>
      <c r="E10" s="264">
        <v>26540701.740000002</v>
      </c>
      <c r="J10" s="265"/>
    </row>
    <row r="11" spans="1:10" x14ac:dyDescent="0.25">
      <c r="A11" s="254">
        <v>4</v>
      </c>
      <c r="B11" s="261" t="s">
        <v>85</v>
      </c>
      <c r="C11" s="262">
        <v>0</v>
      </c>
      <c r="D11" s="263">
        <v>0</v>
      </c>
      <c r="E11" s="264">
        <v>0</v>
      </c>
      <c r="J11" s="265"/>
    </row>
    <row r="12" spans="1:10" x14ac:dyDescent="0.25">
      <c r="A12" s="254">
        <v>5</v>
      </c>
      <c r="B12" s="261" t="s">
        <v>86</v>
      </c>
      <c r="C12" s="262">
        <v>45152249.909999996</v>
      </c>
      <c r="D12" s="263">
        <v>0</v>
      </c>
      <c r="E12" s="264">
        <v>45152249.909999996</v>
      </c>
      <c r="J12" s="265"/>
    </row>
    <row r="13" spans="1:10" x14ac:dyDescent="0.25">
      <c r="A13" s="254">
        <v>6.1</v>
      </c>
      <c r="B13" s="261" t="s">
        <v>87</v>
      </c>
      <c r="C13" s="262">
        <v>612299977.3700006</v>
      </c>
      <c r="D13" s="263">
        <v>0</v>
      </c>
      <c r="E13" s="264">
        <v>612299977.3700006</v>
      </c>
      <c r="F13" s="266"/>
      <c r="G13" s="267"/>
      <c r="J13" s="265"/>
    </row>
    <row r="14" spans="1:10" x14ac:dyDescent="0.25">
      <c r="A14" s="254">
        <v>6.2</v>
      </c>
      <c r="B14" s="268" t="s">
        <v>88</v>
      </c>
      <c r="C14" s="269">
        <v>-41699385.810000047</v>
      </c>
      <c r="D14" s="263">
        <v>0</v>
      </c>
      <c r="E14" s="264">
        <v>-41699385.810000047</v>
      </c>
      <c r="G14" s="267"/>
      <c r="J14" s="265"/>
    </row>
    <row r="15" spans="1:10" x14ac:dyDescent="0.25">
      <c r="A15" s="254">
        <v>6</v>
      </c>
      <c r="B15" s="261" t="s">
        <v>89</v>
      </c>
      <c r="C15" s="262">
        <v>570600591.56000054</v>
      </c>
      <c r="D15" s="263">
        <v>0</v>
      </c>
      <c r="E15" s="264">
        <v>570600591.56000054</v>
      </c>
      <c r="G15" s="267"/>
      <c r="J15" s="265"/>
    </row>
    <row r="16" spans="1:10" x14ac:dyDescent="0.25">
      <c r="A16" s="254">
        <v>7</v>
      </c>
      <c r="B16" s="261" t="s">
        <v>90</v>
      </c>
      <c r="C16" s="262">
        <v>4231093.58</v>
      </c>
      <c r="D16" s="263">
        <v>0</v>
      </c>
      <c r="E16" s="264">
        <v>4231093.58</v>
      </c>
      <c r="G16" s="267"/>
      <c r="J16" s="265"/>
    </row>
    <row r="17" spans="1:11" x14ac:dyDescent="0.25">
      <c r="A17" s="254">
        <v>8</v>
      </c>
      <c r="B17" s="261" t="s">
        <v>91</v>
      </c>
      <c r="C17" s="262">
        <v>5391923.4099999983</v>
      </c>
      <c r="D17" s="263">
        <v>0</v>
      </c>
      <c r="E17" s="264">
        <v>5391923.4099999983</v>
      </c>
      <c r="F17" s="270"/>
      <c r="G17" s="267"/>
      <c r="J17" s="265"/>
      <c r="K17" s="271"/>
    </row>
    <row r="18" spans="1:11" x14ac:dyDescent="0.25">
      <c r="A18" s="254">
        <v>9</v>
      </c>
      <c r="B18" s="261" t="s">
        <v>92</v>
      </c>
      <c r="C18" s="262">
        <v>0</v>
      </c>
      <c r="D18" s="263">
        <v>0</v>
      </c>
      <c r="E18" s="264">
        <v>0</v>
      </c>
      <c r="G18" s="267"/>
      <c r="J18" s="265"/>
    </row>
    <row r="19" spans="1:11" x14ac:dyDescent="0.25">
      <c r="A19" s="254">
        <v>10</v>
      </c>
      <c r="B19" s="261" t="s">
        <v>93</v>
      </c>
      <c r="C19" s="262">
        <v>45161892.469999999</v>
      </c>
      <c r="D19" s="263">
        <v>28170798</v>
      </c>
      <c r="E19" s="264">
        <v>16991094.469999999</v>
      </c>
      <c r="G19" s="267"/>
      <c r="J19" s="265"/>
    </row>
    <row r="20" spans="1:11" x14ac:dyDescent="0.25">
      <c r="A20" s="254">
        <v>11</v>
      </c>
      <c r="B20" s="261" t="s">
        <v>94</v>
      </c>
      <c r="C20" s="262">
        <v>5605672.4945999999</v>
      </c>
      <c r="D20" s="263">
        <v>0</v>
      </c>
      <c r="E20" s="264">
        <v>5605672.4945999999</v>
      </c>
      <c r="G20" s="267"/>
      <c r="J20" s="265"/>
    </row>
    <row r="21" spans="1:11" ht="26.25" thickBot="1" x14ac:dyDescent="0.3">
      <c r="A21" s="272"/>
      <c r="B21" s="273" t="s">
        <v>267</v>
      </c>
      <c r="C21" s="274">
        <f>SUM(C8:C12, C15:C20)</f>
        <v>822222475.39460063</v>
      </c>
      <c r="D21" s="274">
        <f>SUM(D8:D12, D15:D20)</f>
        <v>28170798</v>
      </c>
      <c r="E21" s="275">
        <f>SUM(E8:E12, E15:E20)</f>
        <v>794051677.39460063</v>
      </c>
      <c r="G21" s="267"/>
    </row>
    <row r="22" spans="1:11" x14ac:dyDescent="0.25">
      <c r="A22"/>
      <c r="C22"/>
      <c r="D22"/>
      <c r="E22" s="271"/>
      <c r="G22" s="267"/>
    </row>
    <row r="23" spans="1:11" x14ac:dyDescent="0.25">
      <c r="A23"/>
      <c r="B23" s="276"/>
      <c r="C23" s="277"/>
      <c r="D23"/>
      <c r="E23" s="266"/>
      <c r="G23" s="267"/>
    </row>
    <row r="24" spans="1:11" x14ac:dyDescent="0.25">
      <c r="F24" s="24"/>
      <c r="G24" s="24"/>
      <c r="H24" s="24"/>
      <c r="I24" s="24"/>
    </row>
    <row r="25" spans="1:11" s="24" customFormat="1" x14ac:dyDescent="0.25">
      <c r="B25" s="278"/>
      <c r="E25" s="279"/>
      <c r="F25"/>
      <c r="G25"/>
    </row>
    <row r="26" spans="1:11" s="24" customFormat="1" x14ac:dyDescent="0.25">
      <c r="B26" s="280"/>
      <c r="D26" s="281"/>
      <c r="F26"/>
      <c r="G26"/>
    </row>
    <row r="27" spans="1:11" s="24" customFormat="1" x14ac:dyDescent="0.25">
      <c r="B27" s="278"/>
      <c r="D27" s="281"/>
      <c r="F27"/>
      <c r="G27"/>
    </row>
    <row r="28" spans="1:11" s="24" customFormat="1" x14ac:dyDescent="0.25">
      <c r="B28" s="278"/>
      <c r="F28"/>
      <c r="G28"/>
    </row>
    <row r="29" spans="1:11" s="24" customFormat="1" x14ac:dyDescent="0.25">
      <c r="B29" s="278"/>
      <c r="F29"/>
      <c r="G29"/>
    </row>
    <row r="30" spans="1:11" s="24" customFormat="1" x14ac:dyDescent="0.25">
      <c r="B30" s="278"/>
      <c r="F30"/>
      <c r="G30"/>
    </row>
    <row r="31" spans="1:11" s="24" customFormat="1" x14ac:dyDescent="0.25">
      <c r="B31" s="278"/>
      <c r="F31"/>
      <c r="G31"/>
    </row>
    <row r="32" spans="1:11" s="24" customFormat="1" x14ac:dyDescent="0.25">
      <c r="B32" s="280"/>
      <c r="F32"/>
      <c r="G32"/>
    </row>
    <row r="33" spans="2:7" s="24" customFormat="1" x14ac:dyDescent="0.25">
      <c r="B33" s="280"/>
      <c r="F33"/>
      <c r="G33"/>
    </row>
    <row r="34" spans="2:7" s="24" customFormat="1" x14ac:dyDescent="0.25">
      <c r="B34" s="280"/>
      <c r="F34"/>
      <c r="G34"/>
    </row>
    <row r="35" spans="2:7" s="24" customFormat="1" x14ac:dyDescent="0.25">
      <c r="B35" s="280"/>
      <c r="F35"/>
      <c r="G35"/>
    </row>
    <row r="36" spans="2:7" s="24" customFormat="1" x14ac:dyDescent="0.25">
      <c r="B36" s="280"/>
      <c r="F36"/>
      <c r="G36"/>
    </row>
    <row r="37" spans="2:7" s="24" customFormat="1" x14ac:dyDescent="0.25">
      <c r="B37" s="280"/>
      <c r="F37"/>
      <c r="G37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32"/>
  <sheetViews>
    <sheetView view="pageBreakPreview" zoomScale="60"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RowHeight="15" outlineLevelRow="1" x14ac:dyDescent="0.25"/>
  <cols>
    <col min="1" max="1" width="9.5703125" style="24" bestFit="1" customWidth="1"/>
    <col min="2" max="2" width="114.28515625" style="24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 x14ac:dyDescent="0.3">
      <c r="A1" s="25" t="s">
        <v>29</v>
      </c>
      <c r="B1" s="26" t="str">
        <f>Info!C2</f>
        <v>Terabank</v>
      </c>
    </row>
    <row r="2" spans="1:6" s="245" customFormat="1" ht="15.75" customHeight="1" x14ac:dyDescent="0.3">
      <c r="A2" s="245" t="s">
        <v>30</v>
      </c>
      <c r="B2" s="27">
        <v>43190</v>
      </c>
      <c r="C2"/>
      <c r="D2"/>
      <c r="E2"/>
      <c r="F2"/>
    </row>
    <row r="3" spans="1:6" s="245" customFormat="1" ht="15.75" customHeight="1" x14ac:dyDescent="0.3">
      <c r="C3"/>
      <c r="D3"/>
      <c r="E3"/>
      <c r="F3"/>
    </row>
    <row r="4" spans="1:6" s="245" customFormat="1" ht="26.25" thickBot="1" x14ac:dyDescent="0.35">
      <c r="A4" s="245" t="s">
        <v>268</v>
      </c>
      <c r="B4" s="282" t="s">
        <v>269</v>
      </c>
      <c r="C4" s="283" t="s">
        <v>75</v>
      </c>
      <c r="D4"/>
      <c r="E4"/>
      <c r="F4"/>
    </row>
    <row r="5" spans="1:6" x14ac:dyDescent="0.25">
      <c r="A5" s="284">
        <v>1</v>
      </c>
      <c r="B5" s="285" t="s">
        <v>270</v>
      </c>
      <c r="C5" s="286">
        <f>'7. LI1'!E21</f>
        <v>794051677.39460063</v>
      </c>
    </row>
    <row r="6" spans="1:6" s="17" customFormat="1" x14ac:dyDescent="0.25">
      <c r="A6" s="287">
        <v>2.1</v>
      </c>
      <c r="B6" s="288" t="s">
        <v>271</v>
      </c>
      <c r="C6" s="289">
        <v>83747009.879999965</v>
      </c>
      <c r="D6" s="290"/>
    </row>
    <row r="7" spans="1:6" s="295" customFormat="1" outlineLevel="1" x14ac:dyDescent="0.25">
      <c r="A7" s="291">
        <v>2.2000000000000002</v>
      </c>
      <c r="B7" s="292" t="s">
        <v>272</v>
      </c>
      <c r="C7" s="293">
        <v>37852963.200000003</v>
      </c>
      <c r="D7" s="294"/>
    </row>
    <row r="8" spans="1:6" s="295" customFormat="1" x14ac:dyDescent="0.25">
      <c r="A8" s="291">
        <v>3</v>
      </c>
      <c r="B8" s="296" t="s">
        <v>273</v>
      </c>
      <c r="C8" s="297">
        <f>SUM(C5:C7)</f>
        <v>915651650.47460067</v>
      </c>
      <c r="D8" s="294"/>
    </row>
    <row r="9" spans="1:6" s="17" customFormat="1" x14ac:dyDescent="0.25">
      <c r="A9" s="287">
        <v>4</v>
      </c>
      <c r="B9" s="298" t="s">
        <v>274</v>
      </c>
      <c r="C9" s="299">
        <v>10621371.690000148</v>
      </c>
      <c r="D9" s="290"/>
    </row>
    <row r="10" spans="1:6" s="295" customFormat="1" outlineLevel="1" x14ac:dyDescent="0.25">
      <c r="A10" s="291">
        <v>5.0999999999999996</v>
      </c>
      <c r="B10" s="292" t="s">
        <v>275</v>
      </c>
      <c r="C10" s="293">
        <v>-40930572.352999978</v>
      </c>
    </row>
    <row r="11" spans="1:6" s="295" customFormat="1" outlineLevel="1" x14ac:dyDescent="0.25">
      <c r="A11" s="291">
        <v>5.2</v>
      </c>
      <c r="B11" s="292" t="s">
        <v>276</v>
      </c>
      <c r="C11" s="293">
        <v>-37095903.936000004</v>
      </c>
    </row>
    <row r="12" spans="1:6" s="295" customFormat="1" x14ac:dyDescent="0.25">
      <c r="A12" s="291">
        <v>6</v>
      </c>
      <c r="B12" s="300" t="s">
        <v>277</v>
      </c>
      <c r="C12" s="293">
        <v>0</v>
      </c>
    </row>
    <row r="13" spans="1:6" s="295" customFormat="1" ht="15.75" thickBot="1" x14ac:dyDescent="0.3">
      <c r="A13" s="301">
        <v>7</v>
      </c>
      <c r="B13" s="302" t="s">
        <v>278</v>
      </c>
      <c r="C13" s="303">
        <f>SUM(C8:C12)</f>
        <v>848246545.87560093</v>
      </c>
      <c r="D13" s="294"/>
    </row>
    <row r="14" spans="1:6" x14ac:dyDescent="0.25">
      <c r="C14" s="304"/>
      <c r="D14" s="266"/>
      <c r="E14" s="266"/>
    </row>
    <row r="15" spans="1:6" x14ac:dyDescent="0.25">
      <c r="D15" s="271"/>
    </row>
    <row r="16" spans="1:6" x14ac:dyDescent="0.25">
      <c r="C16" s="266"/>
      <c r="D16" s="271"/>
    </row>
    <row r="17" spans="2:9" s="24" customFormat="1" x14ac:dyDescent="0.25">
      <c r="B17" s="305"/>
      <c r="C17"/>
      <c r="D17"/>
      <c r="E17"/>
      <c r="F17"/>
      <c r="G17"/>
      <c r="H17"/>
      <c r="I17"/>
    </row>
    <row r="18" spans="2:9" s="24" customFormat="1" x14ac:dyDescent="0.25">
      <c r="B18" s="305"/>
      <c r="C18"/>
      <c r="D18"/>
      <c r="E18"/>
      <c r="F18"/>
      <c r="G18"/>
      <c r="H18"/>
      <c r="I18"/>
    </row>
    <row r="19" spans="2:9" s="24" customFormat="1" x14ac:dyDescent="0.25">
      <c r="B19" s="280"/>
      <c r="C19" s="271"/>
      <c r="D19" s="266"/>
      <c r="E19"/>
      <c r="F19"/>
      <c r="G19"/>
      <c r="H19"/>
      <c r="I19"/>
    </row>
    <row r="20" spans="2:9" s="24" customFormat="1" x14ac:dyDescent="0.25">
      <c r="B20" s="278"/>
      <c r="C20"/>
      <c r="D20"/>
      <c r="E20"/>
      <c r="F20"/>
      <c r="G20"/>
      <c r="H20"/>
      <c r="I20"/>
    </row>
    <row r="21" spans="2:9" s="24" customFormat="1" x14ac:dyDescent="0.25">
      <c r="B21" s="280"/>
      <c r="C21" s="267"/>
      <c r="D21"/>
      <c r="E21"/>
      <c r="F21"/>
      <c r="G21"/>
      <c r="H21"/>
      <c r="I21"/>
    </row>
    <row r="22" spans="2:9" s="24" customFormat="1" x14ac:dyDescent="0.25">
      <c r="B22" s="278"/>
      <c r="C22" s="267"/>
      <c r="D22"/>
      <c r="E22"/>
      <c r="F22"/>
      <c r="G22"/>
      <c r="H22"/>
      <c r="I22"/>
    </row>
    <row r="23" spans="2:9" s="24" customFormat="1" x14ac:dyDescent="0.25">
      <c r="B23" s="278"/>
      <c r="C23"/>
      <c r="D23"/>
      <c r="E23"/>
      <c r="F23"/>
      <c r="G23"/>
      <c r="H23"/>
      <c r="I23"/>
    </row>
    <row r="24" spans="2:9" s="24" customFormat="1" x14ac:dyDescent="0.25">
      <c r="B24" s="278"/>
      <c r="C24"/>
      <c r="D24"/>
      <c r="E24"/>
      <c r="F24"/>
      <c r="G24"/>
      <c r="H24"/>
      <c r="I24"/>
    </row>
    <row r="25" spans="2:9" s="24" customFormat="1" x14ac:dyDescent="0.25">
      <c r="B25" s="278"/>
      <c r="C25"/>
      <c r="D25"/>
      <c r="E25"/>
      <c r="F25"/>
      <c r="G25"/>
      <c r="H25"/>
      <c r="I25"/>
    </row>
    <row r="26" spans="2:9" s="24" customFormat="1" x14ac:dyDescent="0.25">
      <c r="B26" s="278"/>
      <c r="C26"/>
      <c r="D26"/>
      <c r="E26"/>
      <c r="F26"/>
      <c r="G26"/>
      <c r="H26"/>
      <c r="I26"/>
    </row>
    <row r="27" spans="2:9" s="24" customFormat="1" x14ac:dyDescent="0.25">
      <c r="B27" s="280"/>
      <c r="C27"/>
      <c r="D27"/>
      <c r="E27"/>
      <c r="F27"/>
      <c r="G27"/>
      <c r="H27"/>
      <c r="I27"/>
    </row>
    <row r="28" spans="2:9" s="24" customFormat="1" x14ac:dyDescent="0.25">
      <c r="B28" s="280"/>
      <c r="C28"/>
      <c r="D28"/>
      <c r="E28"/>
      <c r="F28"/>
      <c r="G28"/>
      <c r="H28"/>
      <c r="I28"/>
    </row>
    <row r="29" spans="2:9" s="24" customFormat="1" x14ac:dyDescent="0.25">
      <c r="B29" s="280"/>
      <c r="C29"/>
      <c r="D29"/>
      <c r="E29"/>
      <c r="F29"/>
      <c r="G29"/>
      <c r="H29"/>
      <c r="I29"/>
    </row>
    <row r="30" spans="2:9" s="24" customFormat="1" x14ac:dyDescent="0.25">
      <c r="B30" s="280"/>
      <c r="C30"/>
      <c r="D30"/>
      <c r="E30"/>
      <c r="F30"/>
      <c r="G30"/>
      <c r="H30"/>
      <c r="I30"/>
    </row>
    <row r="31" spans="2:9" s="24" customFormat="1" x14ac:dyDescent="0.25">
      <c r="B31" s="280"/>
      <c r="C31"/>
      <c r="D31"/>
      <c r="E31"/>
      <c r="F31"/>
      <c r="G31"/>
      <c r="H31"/>
      <c r="I31"/>
    </row>
    <row r="32" spans="2:9" s="24" customFormat="1" x14ac:dyDescent="0.25">
      <c r="B32" s="280"/>
      <c r="C32"/>
      <c r="D32"/>
      <c r="E32"/>
      <c r="F32"/>
      <c r="G32"/>
      <c r="H32"/>
      <c r="I32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au/7pXEGX4ZVlblZ3YinB3kaxeoYcMjFfsAoibjM/yA=</DigestValue>
    </Reference>
    <Reference Type="http://www.w3.org/2000/09/xmldsig#Object" URI="#idOfficeObject">
      <DigestMethod Algorithm="http://www.w3.org/2001/04/xmlenc#sha256"/>
      <DigestValue>mxA8WTpUHgzd4HsNSmwElz/W4+v7IXB4Ics2ZP+sp98=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JQaB8trON4UWNRME9MQLJRQ35cjCKiHQ71AjxyM0yPI=</DigestValue>
    </Reference>
  </SignedInfo>
  <SignatureValue>DynipFfW1tQLcxXh5zUB9P/O1gCsMGPFbzW0w5Vva+bMJmvdZ0IuXVzqcTEd5HdiiEDllapP7hdt
k+Y28wnurMPb2qh1Ie2dkONVB70d8jJwQ7WXEfuMthwnDyHR0OU/9o5ChglDw32+7JGBNvZx66P0
b8NT0r74kV4pMmT9S7vzzysSC/BfVM5+H457Ma7R8QMo22QbAJo4S5DaHaBT7Wk+t3poM3KCr8NI
fPnZ0WFGLkIjWziAItUVI7Gy8V7u4y9YidJhAnDj4eQV+7DJZtremeQpAKbb4vznAB/FdLZ1MC0s
ugv+ivOyaCfAhZgdmNF1/g2kxuYFz/+phH4nEQ==</SignatureValue>
  <KeyInfo>
    <X509Data>
      <X509Certificate>MIIGNzCCBR+gAwIBAgIKFOwd1gACAAAdDjANBgkqhkiG9w0BAQsFADBKMRIwEAYKCZImiZPyLGQBGRYCZ2UxEzARBgoJkiaJk/IsZAEZFgNuYmcxHzAdBgNVBAMTFk5CRyBDbGFzcyAyIElOVCBTdWIgQ0EwHhcNMTcwMjIwMDkxMDM1WhcNMTkwMjIwMDkxMDM1WjA1MRUwEwYDVQQKEwxKU0MgVGVyYWJhbmsxHDAaBgNVBAMTE0JLUyAtIE5vZGFyIFRzb21haWEwggEiMA0GCSqGSIb3DQEBAQUAA4IBDwAwggEKAoIBAQDvANHy3vhXVAS42iWzUd87bspQP3C1ClIjyeaKqcwI+ce+9FmJy8VR5ooKTpFl0YA9LNkwPMPhAZdZkA0ptvnTwzo4w0RHfm4y6Zo7nmULHhI1A+szJtOl8lIQm5X2ooZWP9+E7yDOHIM666or4j0ZPCI+CrxSdXJ1pKvvnz59mYpRxyOWTam5lvmadHzfr7wf+bavG+wAn8wXQcPNbQqF9tKhMPg7IbyOLNZJckvyceirzObfapVLt/dvb8TGWNkVTzplHd3pP/HonrPEc75tNjc04aRLkIn2D235VGzhDowc+UgqrcE34Z2CJWo1tV4MzYDlvJt74+plDa7dXZhbAgMBAAGjggMyMIIDLjA8BgkrBgEEAYI3FQcELzAtBiUrBgEEAYI3FQjmsmCDjfVEhoGZCYO4oUqDvoRxBIPEkTOEg4hdAgFkAgEdMB0GA1UdJQQWMBQGCCsGAQUFBwMCBggrBgEFBQcDBDALBgNVHQ8EBAMCB4AwJwYJKwYBBAGCNxUKBBowGDAKBggrBgEFBQcDAjAKBggrBgEFBQcDBDAdBgNVHQ4EFgQU9bhi35keRA2n9WFrF+Gf69lviJM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if/NQOcFKqRp8OGmVsEUPx00KqMoTx71Mfq/8MsfPaf9Uo6cwDaVsmZnzvC/XalY8GQDRJVGQiheoflsT63N7Kjd4EtSb2TAQvKPWOB5LnjNlpa7zScncek1HKLPZ1NfRPzpS8Y1y8IETKotPvTMxUdTZIxbklTO2A6+8MVjAfLpG2myVFZnxQ5MRTVh66/UJ/h0eW6/2LAlwYIORnbQBfsiWzG4Zx9WJTtW/WjVfmyV/dDxirAm4SczG4niZzq3OYK+oJUwwAE3oFSNjKY6uYea7+uRb+kpvcQpXdTZ6qC6BEI5cWJlfrlyCeRgNg42pWEu3k1DK5UvVYvLIt9w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rtp4qOqg4FDjP7p3vss2vbu2jkmvFqrPwAe2YgStUzg=</DigestValue>
      </Reference>
      <Reference URI="/xl/calcChain.xml?ContentType=application/vnd.openxmlformats-officedocument.spreadsheetml.calcChain+xml">
        <DigestMethod Algorithm="http://www.w3.org/2001/04/xmlenc#sha256"/>
        <DigestValue>cFQq9gqWDd8P423PEi4yp/uCvhGUKq49yyfUbifWgPo=</DigestValue>
      </Reference>
      <Reference URI="/xl/drawings/drawing1.xml?ContentType=application/vnd.openxmlformats-officedocument.drawing+xml">
        <DigestMethod Algorithm="http://www.w3.org/2001/04/xmlenc#sha256"/>
        <DigestValue>aQkF4Y6wo2KQc6XOU0TG9bWcskcl6/vG/+FNY41hzVI=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vHOq+dqGBRL8MRDNwWo8fmWblyIS/eV+5y/rjDkqJuk=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HfbFoMlSQP+0JzWUAFgax4VblJczoNYgpaOHlI6MtRA=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HfbFoMlSQP+0JzWUAFgax4VblJczoNYgpaOHlI6MtRA=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SmZbSpPelyI64YSzBbfhPcME5Dvrnc5raShy+ev2wbQ=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vHOq+dqGBRL8MRDNwWo8fmWblyIS/eV+5y/rjDkqJuk=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REozPWPTlm4+RjQ1/u/VR/bEyN+IA536OTrK/Y4Hn/s=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vHOq+dqGBRL8MRDNwWo8fmWblyIS/eV+5y/rjDkqJuk=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JWXKOKhAA7rCucDPuenETbDnkTw7UQsbWsC+gxHYI3M=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JWXKOKhAA7rCucDPuenETbDnkTw7UQsbWsC+gxHYI3M=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hl9garbzEqaJWIioTvD99RP7hp0UoVNi2atzSp/v+dY=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SmZbSpPelyI64YSzBbfhPcME5Dvrnc5raShy+ev2wbQ=</DigestValue>
      </Reference>
      <Reference URI="/xl/sharedStrings.xml?ContentType=application/vnd.openxmlformats-officedocument.spreadsheetml.sharedStrings+xml">
        <DigestMethod Algorithm="http://www.w3.org/2001/04/xmlenc#sha256"/>
        <DigestValue>Q3iCEECronri1IS2Lyj44I1yUwGtucvMJg9ZIh0Ewdk=</DigestValue>
      </Reference>
      <Reference URI="/xl/styles.xml?ContentType=application/vnd.openxmlformats-officedocument.spreadsheetml.styles+xml">
        <DigestMethod Algorithm="http://www.w3.org/2001/04/xmlenc#sha256"/>
        <DigestValue>yhUzLjReqlNWh+ZtLCwfR9JmKD5hIGW6q7aRoDNgsJs=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fgGyi4xDeR2Yy7QZ5/wv6tBOCxg8DwZUVRDOom3RtEo=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T812r7OtO0UDbWetm701G3ELw9JOfzg41x9dyslSC0A=</DigestValue>
      </Reference>
      <Reference URI="/xl/worksheets/sheet10.xml?ContentType=application/vnd.openxmlformats-officedocument.spreadsheetml.worksheet+xml">
        <DigestMethod Algorithm="http://www.w3.org/2001/04/xmlenc#sha256"/>
        <DigestValue>BZNtUC7ke6zIWLnPkl40idTItHicdsig+YhD7o/9yHc=</DigestValue>
      </Reference>
      <Reference URI="/xl/worksheets/sheet11.xml?ContentType=application/vnd.openxmlformats-officedocument.spreadsheetml.worksheet+xml">
        <DigestMethod Algorithm="http://www.w3.org/2001/04/xmlenc#sha256"/>
        <DigestValue>iIKc/zBfJjvn6XTcq40eizRe4+WzpyPruBBY5ePrQLs=</DigestValue>
      </Reference>
      <Reference URI="/xl/worksheets/sheet12.xml?ContentType=application/vnd.openxmlformats-officedocument.spreadsheetml.worksheet+xml">
        <DigestMethod Algorithm="http://www.w3.org/2001/04/xmlenc#sha256"/>
        <DigestValue>jLN7fQ3+3RI9JPlt0cuHrXJ7WIgJFw14GGz4qE0tHj0=</DigestValue>
      </Reference>
      <Reference URI="/xl/worksheets/sheet13.xml?ContentType=application/vnd.openxmlformats-officedocument.spreadsheetml.worksheet+xml">
        <DigestMethod Algorithm="http://www.w3.org/2001/04/xmlenc#sha256"/>
        <DigestValue>OW0fRxsc+zHr/WjDDPkLMh8KF3S1nTEtYtgOhSYF0h8=</DigestValue>
      </Reference>
      <Reference URI="/xl/worksheets/sheet14.xml?ContentType=application/vnd.openxmlformats-officedocument.spreadsheetml.worksheet+xml">
        <DigestMethod Algorithm="http://www.w3.org/2001/04/xmlenc#sha256"/>
        <DigestValue>y18a+2hL5t2rxRJLmiYZYTojNtkAcEo+kPzMQQaCGxk=</DigestValue>
      </Reference>
      <Reference URI="/xl/worksheets/sheet15.xml?ContentType=application/vnd.openxmlformats-officedocument.spreadsheetml.worksheet+xml">
        <DigestMethod Algorithm="http://www.w3.org/2001/04/xmlenc#sha256"/>
        <DigestValue>WxyMt00t7RdPYQrhJ+7l5FmHzn0u0ye5eVNPWV1zBHI=</DigestValue>
      </Reference>
      <Reference URI="/xl/worksheets/sheet16.xml?ContentType=application/vnd.openxmlformats-officedocument.spreadsheetml.worksheet+xml">
        <DigestMethod Algorithm="http://www.w3.org/2001/04/xmlenc#sha256"/>
        <DigestValue>WqtamSAgUBmm3dX/1bArTYoaIM7d31UzVSSGqofqieo=</DigestValue>
      </Reference>
      <Reference URI="/xl/worksheets/sheet17.xml?ContentType=application/vnd.openxmlformats-officedocument.spreadsheetml.worksheet+xml">
        <DigestMethod Algorithm="http://www.w3.org/2001/04/xmlenc#sha256"/>
        <DigestValue>DjFnwHsHUrXItbT0iaEm+3zOnVwQmtywbQ7w7SV3np4=</DigestValue>
      </Reference>
      <Reference URI="/xl/worksheets/sheet2.xml?ContentType=application/vnd.openxmlformats-officedocument.spreadsheetml.worksheet+xml">
        <DigestMethod Algorithm="http://www.w3.org/2001/04/xmlenc#sha256"/>
        <DigestValue>iqkiS3bF5mdACKRM82Bj/UKmG2BT+Y72DB3tUAr4IBs=</DigestValue>
      </Reference>
      <Reference URI="/xl/worksheets/sheet3.xml?ContentType=application/vnd.openxmlformats-officedocument.spreadsheetml.worksheet+xml">
        <DigestMethod Algorithm="http://www.w3.org/2001/04/xmlenc#sha256"/>
        <DigestValue>GVLPBHkL7ufPqtkGPF31UR2+0IXGH7jyatDoVnJAuVs=</DigestValue>
      </Reference>
      <Reference URI="/xl/worksheets/sheet4.xml?ContentType=application/vnd.openxmlformats-officedocument.spreadsheetml.worksheet+xml">
        <DigestMethod Algorithm="http://www.w3.org/2001/04/xmlenc#sha256"/>
        <DigestValue>1ZiqFn0Ua5eFhg8vk/+uK6PHZqIqWnyTPUW4NdvhQC4=</DigestValue>
      </Reference>
      <Reference URI="/xl/worksheets/sheet5.xml?ContentType=application/vnd.openxmlformats-officedocument.spreadsheetml.worksheet+xml">
        <DigestMethod Algorithm="http://www.w3.org/2001/04/xmlenc#sha256"/>
        <DigestValue>vx++DcpT7LZOQcNN7txPcHvQCr61JpGOY/tNz2tS5M4=</DigestValue>
      </Reference>
      <Reference URI="/xl/worksheets/sheet6.xml?ContentType=application/vnd.openxmlformats-officedocument.spreadsheetml.worksheet+xml">
        <DigestMethod Algorithm="http://www.w3.org/2001/04/xmlenc#sha256"/>
        <DigestValue>FCukfm4OpbaoKsg9ZIDW4dXUWlzGvFI9ACc3V1PN/KM=</DigestValue>
      </Reference>
      <Reference URI="/xl/worksheets/sheet7.xml?ContentType=application/vnd.openxmlformats-officedocument.spreadsheetml.worksheet+xml">
        <DigestMethod Algorithm="http://www.w3.org/2001/04/xmlenc#sha256"/>
        <DigestValue>TES4H+q42P5caqAt1dYZ5Bjl3gjjefLIdZ8xBjQ99zY=</DigestValue>
      </Reference>
      <Reference URI="/xl/worksheets/sheet8.xml?ContentType=application/vnd.openxmlformats-officedocument.spreadsheetml.worksheet+xml">
        <DigestMethod Algorithm="http://www.w3.org/2001/04/xmlenc#sha256"/>
        <DigestValue>iDiB55tBkOqt2R6dt8hbTnqFN1fFUCgDdudD5lMeAR0=</DigestValue>
      </Reference>
      <Reference URI="/xl/worksheets/sheet9.xml?ContentType=application/vnd.openxmlformats-officedocument.spreadsheetml.worksheet+xml">
        <DigestMethod Algorithm="http://www.w3.org/2001/04/xmlenc#sha256"/>
        <DigestValue>cfzIdORgJqFROq/ZCIFeP2XdgzyvLjdHfvhKJur/rcg=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2018-04-30T08:44:05Z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2018-04-30T08:44:05Z</xd:SigningTime>
          <xd:SigningCertificate>
            <xd:Cert>
              <xd:CertDigest>
                <DigestMethod Algorithm="http://www.w3.org/2001/04/xmlenc#sha256"/>
                <DigestValue>vOshF+mNDaRtODaBAUCQVJ6GEfeSXtXARMM3ee/XoNc=</DigestValue>
              </xd:CertDigest>
              <xd:IssuerSerial>
                <X509IssuerName>CN=NBG Class 2 INT Sub CA, DC=nbg, DC=ge</X509IssuerName>
                <X509SerialNumber>98802911164669064387854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EQVZA0uOBtEfawo3h+bnKzd6iTXyYsdHlgf2x5BljgQ=</DigestValue>
    </Reference>
    <Reference Type="http://www.w3.org/2000/09/xmldsig#Object" URI="#idOfficeObject">
      <DigestMethod Algorithm="http://www.w3.org/2001/04/xmlenc#sha256"/>
      <DigestValue>mxA8WTpUHgzd4HsNSmwElz/W4+v7IXB4Ics2ZP+sp98=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j8vB1NFbdY33HJA7iAOxM/yWE87LhfDGmR3QGpY5CkI=</DigestValue>
    </Reference>
  </SignedInfo>
  <SignatureValue>iB1U7m4PWvy3QJSLNrLTyIb2WKOgPLkwaEGXN2TkWge8EVKETOyQ6QTY84C108xHTDUgw6639kCI
hhGhk/o58mHFsJjervdPC08BCUyV42fBccsYYmMt8XYhySgyfq3JFTO29vi/gEvqMshteS+AkgPR
a96jubIPlFU+Mbk5WkwjgFL5Ch54jB2mkEb7LV96J8Jqbs4DVZ+bEJwAkyb0R2rG8K2pikrF51l8
oEQJbHqFwN3oOLogrDaZ/WU9elp/NYahVc6gpk/3fBykFsToI2hL+81nlqK8VfNlC47oQ5Fq1UoK
6+TDsBfkT0XGaGt2xoiew+B64gkf4CC14bv0fg==</SignatureValue>
  <KeyInfo>
    <X509Data>
      <X509Certificate>MIIGNzCCBR+gAwIBAgIKFOrxTAACAAAdDTANBgkqhkiG9w0BAQsFADBKMRIwEAYKCZImiZPyLGQBGRYCZ2UxEzARBgoJkiaJk/IsZAEZFgNuYmcxHzAdBgNVBAMTFk5CRyBDbGFzcyAyIElOVCBTdWIgQ0EwHhcNMTcwMjIwMDkwOTE4WhcNMTkwMjIwMDkwOTE4WjA1MRUwEwYDVQQKEwxKU0MgVGVyYWJhbmsxHDAaBgNVBAMTE0JLUyAtIFNvcGhpZSBKdWdlbGkwggEiMA0GCSqGSIb3DQEBAQUAA4IBDwAwggEKAoIBAQDrruSc+xlnlZgsoy5/eWuF5qtikjhkYMlDazt+E8Ky3S+1bjUdvQYDMHSvp66ioaAXPjoNAllesaOPdelaiIeN0w8hixYELkOEn7KuYphxdoO3zSpRbHQOgk8jdGBWKuqzqcfkNYCkE1N14hjE0b7Yl6moAPThSXRwMQYMrJMvOqRfUY7HUGOWJED5W8/xVy65uQ7EnhD9bYufx9CG/cmd+vqfVDRPtsdr0LMpa9xXcVBRjtDyChTvCqASOMRVwFoWaxDoWmWr6o9vthHjKENbBAEy8saePBvRKyIbyF8vT8x3tquUA2mr/DDgAHuwUu5XQqvDieKyKbNzfMSPXD89AgMBAAGjggMyMIIDLjA8BgkrBgEEAYI3FQcELzAtBiUrBgEEAYI3FQjmsmCDjfVEhoGZCYO4oUqDvoRxBIPEkTOEg4hdAgFkAgEdMB0GA1UdJQQWMBQGCCsGAQUFBwMCBggrBgEFBQcDBDALBgNVHQ8EBAMCB4AwJwYJKwYBBAGCNxUKBBowGDAKBggrBgEFBQcDAjAKBggrBgEFBQcDBDAdBgNVHQ4EFgQUIAMauxzp9iaJHOv5jwm9Ta7Q6G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4IKL6f7CEXxMDdsRDDRtKbfmEtYtjAVpVowTr/OoUKuLFE+DHVUxTcu3Z+7u/Ln1epifas0l/674oPjwHvSnqb/eJw7LM1Thh6pnCZRmTOVR69K6PFDAlhCYl9N5WoJQw5hHpqVCihG8EHE3isoh1PUWy2mqEkSXtOcars3iF2BWKRfPPtLUiZoYnuXnN8cfdaqYORlx//MkKXq0jjT1e22i0cgotGBcgHeJdohmdb1JTL/VfSkJU7xeYKKYlG13ZkY2cGFtNhulnsugOJhQ0yuxBUlpEUPJ1QVaGvH5n6ruZJkkIF/ESIYg9dQWtLmIOoPfHrN9pnZtO8fTcfD0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rtp4qOqg4FDjP7p3vss2vbu2jkmvFqrPwAe2YgStUzg=</DigestValue>
      </Reference>
      <Reference URI="/xl/calcChain.xml?ContentType=application/vnd.openxmlformats-officedocument.spreadsheetml.calcChain+xml">
        <DigestMethod Algorithm="http://www.w3.org/2001/04/xmlenc#sha256"/>
        <DigestValue>cFQq9gqWDd8P423PEi4yp/uCvhGUKq49yyfUbifWgPo=</DigestValue>
      </Reference>
      <Reference URI="/xl/drawings/drawing1.xml?ContentType=application/vnd.openxmlformats-officedocument.drawing+xml">
        <DigestMethod Algorithm="http://www.w3.org/2001/04/xmlenc#sha256"/>
        <DigestValue>aQkF4Y6wo2KQc6XOU0TG9bWcskcl6/vG/+FNY41hzVI=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vHOq+dqGBRL8MRDNwWo8fmWblyIS/eV+5y/rjDkqJuk=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HfbFoMlSQP+0JzWUAFgax4VblJczoNYgpaOHlI6MtRA=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HfbFoMlSQP+0JzWUAFgax4VblJczoNYgpaOHlI6MtRA=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SmZbSpPelyI64YSzBbfhPcME5Dvrnc5raShy+ev2wbQ=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vHOq+dqGBRL8MRDNwWo8fmWblyIS/eV+5y/rjDkqJuk=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REozPWPTlm4+RjQ1/u/VR/bEyN+IA536OTrK/Y4Hn/s=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vHOq+dqGBRL8MRDNwWo8fmWblyIS/eV+5y/rjDkqJuk=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JWXKOKhAA7rCucDPuenETbDnkTw7UQsbWsC+gxHYI3M=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JWXKOKhAA7rCucDPuenETbDnkTw7UQsbWsC+gxHYI3M=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hl9garbzEqaJWIioTvD99RP7hp0UoVNi2atzSp/v+dY=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SmZbSpPelyI64YSzBbfhPcME5Dvrnc5raShy+ev2wbQ=</DigestValue>
      </Reference>
      <Reference URI="/xl/sharedStrings.xml?ContentType=application/vnd.openxmlformats-officedocument.spreadsheetml.sharedStrings+xml">
        <DigestMethod Algorithm="http://www.w3.org/2001/04/xmlenc#sha256"/>
        <DigestValue>Q3iCEECronri1IS2Lyj44I1yUwGtucvMJg9ZIh0Ewdk=</DigestValue>
      </Reference>
      <Reference URI="/xl/styles.xml?ContentType=application/vnd.openxmlformats-officedocument.spreadsheetml.styles+xml">
        <DigestMethod Algorithm="http://www.w3.org/2001/04/xmlenc#sha256"/>
        <DigestValue>yhUzLjReqlNWh+ZtLCwfR9JmKD5hIGW6q7aRoDNgsJs=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fgGyi4xDeR2Yy7QZ5/wv6tBOCxg8DwZUVRDOom3RtEo=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T812r7OtO0UDbWetm701G3ELw9JOfzg41x9dyslSC0A=</DigestValue>
      </Reference>
      <Reference URI="/xl/worksheets/sheet10.xml?ContentType=application/vnd.openxmlformats-officedocument.spreadsheetml.worksheet+xml">
        <DigestMethod Algorithm="http://www.w3.org/2001/04/xmlenc#sha256"/>
        <DigestValue>BZNtUC7ke6zIWLnPkl40idTItHicdsig+YhD7o/9yHc=</DigestValue>
      </Reference>
      <Reference URI="/xl/worksheets/sheet11.xml?ContentType=application/vnd.openxmlformats-officedocument.spreadsheetml.worksheet+xml">
        <DigestMethod Algorithm="http://www.w3.org/2001/04/xmlenc#sha256"/>
        <DigestValue>iIKc/zBfJjvn6XTcq40eizRe4+WzpyPruBBY5ePrQLs=</DigestValue>
      </Reference>
      <Reference URI="/xl/worksheets/sheet12.xml?ContentType=application/vnd.openxmlformats-officedocument.spreadsheetml.worksheet+xml">
        <DigestMethod Algorithm="http://www.w3.org/2001/04/xmlenc#sha256"/>
        <DigestValue>jLN7fQ3+3RI9JPlt0cuHrXJ7WIgJFw14GGz4qE0tHj0=</DigestValue>
      </Reference>
      <Reference URI="/xl/worksheets/sheet13.xml?ContentType=application/vnd.openxmlformats-officedocument.spreadsheetml.worksheet+xml">
        <DigestMethod Algorithm="http://www.w3.org/2001/04/xmlenc#sha256"/>
        <DigestValue>OW0fRxsc+zHr/WjDDPkLMh8KF3S1nTEtYtgOhSYF0h8=</DigestValue>
      </Reference>
      <Reference URI="/xl/worksheets/sheet14.xml?ContentType=application/vnd.openxmlformats-officedocument.spreadsheetml.worksheet+xml">
        <DigestMethod Algorithm="http://www.w3.org/2001/04/xmlenc#sha256"/>
        <DigestValue>y18a+2hL5t2rxRJLmiYZYTojNtkAcEo+kPzMQQaCGxk=</DigestValue>
      </Reference>
      <Reference URI="/xl/worksheets/sheet15.xml?ContentType=application/vnd.openxmlformats-officedocument.spreadsheetml.worksheet+xml">
        <DigestMethod Algorithm="http://www.w3.org/2001/04/xmlenc#sha256"/>
        <DigestValue>WxyMt00t7RdPYQrhJ+7l5FmHzn0u0ye5eVNPWV1zBHI=</DigestValue>
      </Reference>
      <Reference URI="/xl/worksheets/sheet16.xml?ContentType=application/vnd.openxmlformats-officedocument.spreadsheetml.worksheet+xml">
        <DigestMethod Algorithm="http://www.w3.org/2001/04/xmlenc#sha256"/>
        <DigestValue>WqtamSAgUBmm3dX/1bArTYoaIM7d31UzVSSGqofqieo=</DigestValue>
      </Reference>
      <Reference URI="/xl/worksheets/sheet17.xml?ContentType=application/vnd.openxmlformats-officedocument.spreadsheetml.worksheet+xml">
        <DigestMethod Algorithm="http://www.w3.org/2001/04/xmlenc#sha256"/>
        <DigestValue>DjFnwHsHUrXItbT0iaEm+3zOnVwQmtywbQ7w7SV3np4=</DigestValue>
      </Reference>
      <Reference URI="/xl/worksheets/sheet2.xml?ContentType=application/vnd.openxmlformats-officedocument.spreadsheetml.worksheet+xml">
        <DigestMethod Algorithm="http://www.w3.org/2001/04/xmlenc#sha256"/>
        <DigestValue>iqkiS3bF5mdACKRM82Bj/UKmG2BT+Y72DB3tUAr4IBs=</DigestValue>
      </Reference>
      <Reference URI="/xl/worksheets/sheet3.xml?ContentType=application/vnd.openxmlformats-officedocument.spreadsheetml.worksheet+xml">
        <DigestMethod Algorithm="http://www.w3.org/2001/04/xmlenc#sha256"/>
        <DigestValue>GVLPBHkL7ufPqtkGPF31UR2+0IXGH7jyatDoVnJAuVs=</DigestValue>
      </Reference>
      <Reference URI="/xl/worksheets/sheet4.xml?ContentType=application/vnd.openxmlformats-officedocument.spreadsheetml.worksheet+xml">
        <DigestMethod Algorithm="http://www.w3.org/2001/04/xmlenc#sha256"/>
        <DigestValue>1ZiqFn0Ua5eFhg8vk/+uK6PHZqIqWnyTPUW4NdvhQC4=</DigestValue>
      </Reference>
      <Reference URI="/xl/worksheets/sheet5.xml?ContentType=application/vnd.openxmlformats-officedocument.spreadsheetml.worksheet+xml">
        <DigestMethod Algorithm="http://www.w3.org/2001/04/xmlenc#sha256"/>
        <DigestValue>vx++DcpT7LZOQcNN7txPcHvQCr61JpGOY/tNz2tS5M4=</DigestValue>
      </Reference>
      <Reference URI="/xl/worksheets/sheet6.xml?ContentType=application/vnd.openxmlformats-officedocument.spreadsheetml.worksheet+xml">
        <DigestMethod Algorithm="http://www.w3.org/2001/04/xmlenc#sha256"/>
        <DigestValue>FCukfm4OpbaoKsg9ZIDW4dXUWlzGvFI9ACc3V1PN/KM=</DigestValue>
      </Reference>
      <Reference URI="/xl/worksheets/sheet7.xml?ContentType=application/vnd.openxmlformats-officedocument.spreadsheetml.worksheet+xml">
        <DigestMethod Algorithm="http://www.w3.org/2001/04/xmlenc#sha256"/>
        <DigestValue>TES4H+q42P5caqAt1dYZ5Bjl3gjjefLIdZ8xBjQ99zY=</DigestValue>
      </Reference>
      <Reference URI="/xl/worksheets/sheet8.xml?ContentType=application/vnd.openxmlformats-officedocument.spreadsheetml.worksheet+xml">
        <DigestMethod Algorithm="http://www.w3.org/2001/04/xmlenc#sha256"/>
        <DigestValue>iDiB55tBkOqt2R6dt8hbTnqFN1fFUCgDdudD5lMeAR0=</DigestValue>
      </Reference>
      <Reference URI="/xl/worksheets/sheet9.xml?ContentType=application/vnd.openxmlformats-officedocument.spreadsheetml.worksheet+xml">
        <DigestMethod Algorithm="http://www.w3.org/2001/04/xmlenc#sha256"/>
        <DigestValue>cfzIdORgJqFROq/ZCIFeP2XdgzyvLjdHfvhKJur/rcg=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2018-04-30T08:46:33Z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2018-04-30T08:46:33Z</xd:SigningTime>
          <xd:SigningCertificate>
            <xd:Cert>
              <xd:CertDigest>
                <DigestMethod Algorithm="http://www.w3.org/2001/04/xmlenc#sha256"/>
                <DigestValue>2nwRnRWjHYr3TrJ15fkEDsOzhfJpc4o3rqGGSyuaH3s=</DigestValue>
              </xd:CertDigest>
              <xd:IssuerSerial>
                <X509IssuerName>CN=NBG Class 2 INT Sub CA, DC=nbg, DC=ge</X509IssuerName>
                <X509SerialNumber>98781255042910899936525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</vt:lpstr>
      <vt:lpstr>1. key ratios</vt:lpstr>
      <vt:lpstr>2.RC</vt:lpstr>
      <vt:lpstr>3.PL</vt:lpstr>
      <vt:lpstr>4. Off-Balance</vt:lpstr>
      <vt:lpstr>5. RWA</vt:lpstr>
      <vt:lpstr>6. Administrators-shareholders</vt:lpstr>
      <vt:lpstr>7. LI1</vt:lpstr>
      <vt:lpstr>8. LI2</vt:lpstr>
      <vt:lpstr>9.Capital</vt:lpstr>
      <vt:lpstr>9.1. Capital Requirements</vt:lpstr>
      <vt:lpstr>10. CC2</vt:lpstr>
      <vt:lpstr>11. CRWA</vt:lpstr>
      <vt:lpstr>12. CRM</vt:lpstr>
      <vt:lpstr>13. CRME</vt:lpstr>
      <vt:lpstr>14. LCR</vt:lpstr>
      <vt:lpstr>15. CCR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 Tsomaia</dc:creator>
  <cp:lastModifiedBy>Nodar Tsomaia</cp:lastModifiedBy>
  <dcterms:created xsi:type="dcterms:W3CDTF">2018-04-30T08:17:09Z</dcterms:created>
  <dcterms:modified xsi:type="dcterms:W3CDTF">2018-04-30T08:17:27Z</dcterms:modified>
</cp:coreProperties>
</file>