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U:\Reporting Department\NBG\NBG to IFRS transmission\IFRS Transmission\2026\Pillar\Q1 Working\Sent\"/>
    </mc:Choice>
  </mc:AlternateContent>
  <xr:revisionPtr revIDLastSave="0" documentId="13_ncr:1_{3C5868C4-A86F-44A1-B1E3-DAC8BF7446F4}" xr6:coauthVersionLast="47" xr6:coauthVersionMax="47" xr10:uidLastSave="{00000000-0000-0000-0000-000000000000}"/>
  <bookViews>
    <workbookView xWindow="-110" yWindow="-110" windowWidth="19420" windowHeight="11500" xr2:uid="{E1456D40-9A50-4956-A9F9-11CAE32B43E6}"/>
  </bookViews>
  <sheets>
    <sheet name="Info " sheetId="1" r:id="rId1"/>
    <sheet name="1. key ratios " sheetId="2" r:id="rId2"/>
    <sheet name="2. SOFP" sheetId="3" r:id="rId3"/>
    <sheet name="3. SOPL" sheetId="4" r:id="rId4"/>
    <sheet name="4. Off-balance" sheetId="5" r:id="rId5"/>
    <sheet name="5. RWA " sheetId="6" r:id="rId6"/>
    <sheet name="6. Administrators-shareholders" sheetId="7" r:id="rId7"/>
    <sheet name="7. LI1 " sheetId="8" r:id="rId8"/>
    <sheet name="8. LI2" sheetId="9" r:id="rId9"/>
    <sheet name="9.Capital" sheetId="10" r:id="rId10"/>
    <sheet name="9.1. Capital Requirements" sheetId="11" r:id="rId11"/>
    <sheet name="9.2. MREL1" sheetId="12" r:id="rId12"/>
    <sheet name="9.3. MREL2" sheetId="13" r:id="rId13"/>
    <sheet name="10. CC2" sheetId="14" r:id="rId14"/>
    <sheet name="11. CRWA " sheetId="15" r:id="rId15"/>
    <sheet name="12. CRM" sheetId="16" r:id="rId16"/>
    <sheet name="13. CRME " sheetId="17" r:id="rId17"/>
    <sheet name="14. LCR" sheetId="18" r:id="rId18"/>
    <sheet name="15. CCR " sheetId="19" r:id="rId19"/>
    <sheet name="15.1 LR" sheetId="20" r:id="rId20"/>
    <sheet name="15.2 CVA" sheetId="21" r:id="rId21"/>
    <sheet name="16. NSFR" sheetId="22" r:id="rId22"/>
    <sheet name=" 17. Residual Maturity" sheetId="23" r:id="rId23"/>
    <sheet name="18. Assets by Exposure classes" sheetId="24" r:id="rId24"/>
    <sheet name="19. Assets by Risk Sectors" sheetId="25" r:id="rId25"/>
    <sheet name="20. Reserves" sheetId="26" r:id="rId26"/>
    <sheet name="21. NPL" sheetId="27" r:id="rId27"/>
    <sheet name="22. Quality" sheetId="28" r:id="rId28"/>
    <sheet name="23. LTV" sheetId="29" r:id="rId29"/>
    <sheet name="24. Risk Sector" sheetId="30" r:id="rId30"/>
    <sheet name="25. Collateral" sheetId="31" r:id="rId31"/>
    <sheet name="26. Retail Products" sheetId="32" r:id="rId32"/>
  </sheets>
  <externalReferences>
    <externalReference r:id="rId33"/>
    <externalReference r:id="rId34"/>
    <externalReference r:id="rId35"/>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2" l="1"/>
  <c r="B1" i="32"/>
  <c r="B2" i="31"/>
  <c r="B1" i="31"/>
  <c r="B2" i="30"/>
  <c r="B1" i="30"/>
  <c r="B2" i="29"/>
  <c r="B1" i="29"/>
  <c r="B2" i="28"/>
  <c r="B1" i="28"/>
  <c r="C10" i="27"/>
  <c r="C18" i="27" s="1"/>
  <c r="B2" i="27"/>
  <c r="B1" i="27"/>
  <c r="B2" i="26"/>
  <c r="B1" i="26"/>
  <c r="G34" i="25"/>
  <c r="F34" i="25"/>
  <c r="E34" i="25"/>
  <c r="D34" i="25"/>
  <c r="C34" i="25"/>
  <c r="H34" i="25" s="1"/>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7" i="25"/>
  <c r="B2" i="25"/>
  <c r="B1" i="25"/>
  <c r="H23" i="24"/>
  <c r="H22" i="24"/>
  <c r="G21" i="24"/>
  <c r="F21" i="24"/>
  <c r="E21" i="24"/>
  <c r="D21" i="24"/>
  <c r="C21" i="24"/>
  <c r="H20" i="24"/>
  <c r="H19" i="24"/>
  <c r="H18" i="24"/>
  <c r="H17" i="24"/>
  <c r="H16" i="24"/>
  <c r="H15" i="24"/>
  <c r="H14" i="24"/>
  <c r="H13" i="24"/>
  <c r="H12" i="24"/>
  <c r="H11" i="24"/>
  <c r="H10" i="24"/>
  <c r="H9" i="24"/>
  <c r="H8" i="24"/>
  <c r="H21" i="24" s="1"/>
  <c r="H7" i="24"/>
  <c r="B2" i="24"/>
  <c r="B1" i="24"/>
  <c r="G22" i="23"/>
  <c r="F22" i="23"/>
  <c r="E22" i="23"/>
  <c r="D22" i="23"/>
  <c r="C22" i="23"/>
  <c r="H21" i="23"/>
  <c r="H20" i="23"/>
  <c r="H19" i="23"/>
  <c r="H18" i="23"/>
  <c r="H22" i="23" s="1"/>
  <c r="H17" i="23"/>
  <c r="H16" i="23"/>
  <c r="H15" i="23"/>
  <c r="H14" i="23"/>
  <c r="H13" i="23"/>
  <c r="H12" i="23"/>
  <c r="H11" i="23"/>
  <c r="H10" i="23"/>
  <c r="H9" i="23"/>
  <c r="H8" i="23"/>
  <c r="B2" i="23"/>
  <c r="B1" i="23"/>
  <c r="G37" i="22"/>
  <c r="F37" i="22"/>
  <c r="E37" i="22"/>
  <c r="D37" i="22"/>
  <c r="C37" i="22"/>
  <c r="G21" i="22"/>
  <c r="G39" i="22" s="1"/>
  <c r="F21" i="22"/>
  <c r="E21" i="22"/>
  <c r="D21" i="22"/>
  <c r="C21" i="22"/>
  <c r="B2" i="22"/>
  <c r="B1" i="22"/>
  <c r="F6" i="21"/>
  <c r="E6" i="21"/>
  <c r="D6" i="21"/>
  <c r="C6" i="21"/>
  <c r="B2" i="21"/>
  <c r="B1" i="21"/>
  <c r="C26" i="20"/>
  <c r="C22" i="20"/>
  <c r="C14" i="20"/>
  <c r="C13" i="20"/>
  <c r="C12" i="20"/>
  <c r="C11" i="20"/>
  <c r="C10" i="20"/>
  <c r="C8" i="20"/>
  <c r="C32" i="20" s="1"/>
  <c r="C34" i="20" s="1"/>
  <c r="B2" i="20"/>
  <c r="B1" i="20"/>
  <c r="Q33" i="19"/>
  <c r="I33" i="19"/>
  <c r="Q32" i="19"/>
  <c r="I32" i="19"/>
  <c r="Q31" i="19"/>
  <c r="I31" i="19"/>
  <c r="Q30" i="19"/>
  <c r="I30" i="19"/>
  <c r="Q29" i="19"/>
  <c r="I29" i="19"/>
  <c r="Q28" i="19"/>
  <c r="I28" i="19"/>
  <c r="Q27" i="19"/>
  <c r="I27" i="19"/>
  <c r="Q26" i="19"/>
  <c r="I26" i="19"/>
  <c r="Q25" i="19"/>
  <c r="I25" i="19"/>
  <c r="Q24" i="19"/>
  <c r="I24" i="19"/>
  <c r="Q23" i="19"/>
  <c r="Q22" i="19" s="1"/>
  <c r="I23" i="19"/>
  <c r="I22" i="19"/>
  <c r="Q21" i="19"/>
  <c r="I21" i="19"/>
  <c r="Q20" i="19"/>
  <c r="Q18" i="19" s="1"/>
  <c r="I20" i="19"/>
  <c r="Q19" i="19"/>
  <c r="I19" i="19"/>
  <c r="I18" i="19"/>
  <c r="Q17" i="19"/>
  <c r="I17" i="19"/>
  <c r="Q16" i="19"/>
  <c r="I16" i="19"/>
  <c r="Q15" i="19"/>
  <c r="Q14" i="19" s="1"/>
  <c r="I15" i="19"/>
  <c r="I14" i="19"/>
  <c r="Q13" i="19"/>
  <c r="I13" i="19"/>
  <c r="Q12" i="19"/>
  <c r="I12" i="19"/>
  <c r="Q11" i="19"/>
  <c r="Q10" i="19" s="1"/>
  <c r="I11" i="19"/>
  <c r="I10" i="19"/>
  <c r="Q9" i="19"/>
  <c r="P9" i="19"/>
  <c r="O9" i="19"/>
  <c r="N9" i="19"/>
  <c r="M9" i="19"/>
  <c r="L9" i="19"/>
  <c r="K9" i="19"/>
  <c r="J9" i="19"/>
  <c r="G9" i="19"/>
  <c r="I9" i="19" s="1"/>
  <c r="F9" i="19"/>
  <c r="C9" i="19"/>
  <c r="Q8" i="19"/>
  <c r="P8" i="19"/>
  <c r="O8" i="19"/>
  <c r="N8" i="19"/>
  <c r="M8" i="19"/>
  <c r="L8" i="19"/>
  <c r="K8" i="19"/>
  <c r="J8" i="19"/>
  <c r="G8" i="19"/>
  <c r="I8" i="19" s="1"/>
  <c r="F8" i="19"/>
  <c r="C8" i="19"/>
  <c r="Q7" i="19"/>
  <c r="P7" i="19"/>
  <c r="O7" i="19"/>
  <c r="O6" i="19" s="1"/>
  <c r="O34" i="19" s="1"/>
  <c r="N7" i="19"/>
  <c r="M7" i="19"/>
  <c r="L7" i="19"/>
  <c r="L6" i="19" s="1"/>
  <c r="L34" i="19" s="1"/>
  <c r="K7" i="19"/>
  <c r="J7" i="19"/>
  <c r="G7" i="19"/>
  <c r="I7" i="19" s="1"/>
  <c r="I6" i="19" s="1"/>
  <c r="F7" i="19"/>
  <c r="E7" i="19"/>
  <c r="E6" i="19" s="1"/>
  <c r="E34" i="19" s="1"/>
  <c r="D7" i="19"/>
  <c r="C7" i="19"/>
  <c r="Q6" i="19"/>
  <c r="Q34" i="19" s="1"/>
  <c r="P6" i="19"/>
  <c r="P34" i="19" s="1"/>
  <c r="N6" i="19"/>
  <c r="N34" i="19" s="1"/>
  <c r="M6" i="19"/>
  <c r="M34" i="19" s="1"/>
  <c r="K6" i="19"/>
  <c r="K34" i="19" s="1"/>
  <c r="J6" i="19"/>
  <c r="J34" i="19" s="1"/>
  <c r="G6" i="19"/>
  <c r="G34" i="19" s="1"/>
  <c r="F6" i="19"/>
  <c r="F34" i="19" s="1"/>
  <c r="I34" i="19" s="1"/>
  <c r="D6" i="19"/>
  <c r="D34" i="19" s="1"/>
  <c r="C6" i="19"/>
  <c r="C34" i="19" s="1"/>
  <c r="B2" i="19"/>
  <c r="B1" i="19"/>
  <c r="B2" i="18"/>
  <c r="B1" i="18"/>
  <c r="G22" i="17"/>
  <c r="H22" i="17" s="1"/>
  <c r="F22" i="17"/>
  <c r="E22" i="17"/>
  <c r="D22" i="17"/>
  <c r="C22" i="17"/>
  <c r="H21" i="17"/>
  <c r="H18" i="17"/>
  <c r="H17" i="17"/>
  <c r="H16" i="17"/>
  <c r="H15" i="17"/>
  <c r="H14" i="17"/>
  <c r="H13" i="17"/>
  <c r="H11" i="17"/>
  <c r="H10" i="17"/>
  <c r="H8" i="17"/>
  <c r="B2" i="17"/>
  <c r="B1" i="17"/>
  <c r="U21" i="16"/>
  <c r="T21" i="16"/>
  <c r="S21" i="16"/>
  <c r="R21" i="16"/>
  <c r="Q21" i="16"/>
  <c r="P21" i="16"/>
  <c r="O21" i="16"/>
  <c r="N21" i="16"/>
  <c r="M21" i="16"/>
  <c r="L21" i="16"/>
  <c r="K21" i="16"/>
  <c r="J21" i="16"/>
  <c r="I21" i="16"/>
  <c r="H21" i="16"/>
  <c r="G21" i="16"/>
  <c r="F21" i="16"/>
  <c r="E21" i="16"/>
  <c r="D21" i="16"/>
  <c r="C21" i="16"/>
  <c r="V20" i="16"/>
  <c r="V19" i="16"/>
  <c r="V18" i="16"/>
  <c r="V17" i="16"/>
  <c r="V16" i="16"/>
  <c r="V15" i="16"/>
  <c r="V14" i="16"/>
  <c r="V13" i="16"/>
  <c r="V12" i="16"/>
  <c r="V11" i="16"/>
  <c r="V10" i="16"/>
  <c r="V9" i="16"/>
  <c r="V8" i="16"/>
  <c r="V7" i="16"/>
  <c r="V21" i="16" s="1"/>
  <c r="B2" i="16"/>
  <c r="B1" i="16"/>
  <c r="R22" i="15"/>
  <c r="Q22" i="15"/>
  <c r="P22" i="15"/>
  <c r="O22" i="15"/>
  <c r="N22" i="15"/>
  <c r="M22" i="15"/>
  <c r="L22" i="15"/>
  <c r="K22" i="15"/>
  <c r="J22" i="15"/>
  <c r="I22" i="15"/>
  <c r="H22" i="15"/>
  <c r="G22" i="15"/>
  <c r="F22" i="15"/>
  <c r="E22" i="15"/>
  <c r="D22" i="15"/>
  <c r="C22" i="15"/>
  <c r="S21" i="15"/>
  <c r="S20" i="15"/>
  <c r="S19" i="15"/>
  <c r="S18" i="15"/>
  <c r="S17" i="15"/>
  <c r="S16" i="15"/>
  <c r="S15" i="15"/>
  <c r="S14" i="15"/>
  <c r="S13" i="15"/>
  <c r="S12" i="15"/>
  <c r="S11" i="15"/>
  <c r="S10" i="15"/>
  <c r="S9" i="15"/>
  <c r="S8" i="15"/>
  <c r="S22" i="15" s="1"/>
  <c r="B2" i="15"/>
  <c r="B1" i="15"/>
  <c r="C62" i="14"/>
  <c r="C67" i="14" s="1"/>
  <c r="C58" i="14"/>
  <c r="C46" i="14"/>
  <c r="C52" i="14" s="1"/>
  <c r="C68" i="14" s="1"/>
  <c r="C40" i="14"/>
  <c r="C29" i="14"/>
  <c r="C26" i="14"/>
  <c r="C23" i="14"/>
  <c r="C18" i="14"/>
  <c r="C14" i="14"/>
  <c r="C6" i="14"/>
  <c r="C35" i="14" s="1"/>
  <c r="B2" i="14"/>
  <c r="B1" i="14"/>
  <c r="F17" i="13"/>
  <c r="E17" i="13"/>
  <c r="D17" i="13"/>
  <c r="C17" i="13"/>
  <c r="B17" i="13"/>
  <c r="F13" i="13"/>
  <c r="F9" i="13" s="1"/>
  <c r="E13" i="13"/>
  <c r="D13" i="13"/>
  <c r="C13" i="13"/>
  <c r="B13" i="13"/>
  <c r="E12" i="13"/>
  <c r="F12" i="13" s="1"/>
  <c r="D12" i="13"/>
  <c r="C12" i="13"/>
  <c r="B12" i="13"/>
  <c r="E11" i="13"/>
  <c r="D11" i="13"/>
  <c r="F11" i="13" s="1"/>
  <c r="C11" i="13"/>
  <c r="B11" i="13"/>
  <c r="E10" i="13"/>
  <c r="D10" i="13"/>
  <c r="C10" i="13"/>
  <c r="F10" i="13" s="1"/>
  <c r="B10" i="13"/>
  <c r="E9" i="13"/>
  <c r="D9" i="13"/>
  <c r="C9" i="13"/>
  <c r="B9" i="13"/>
  <c r="B2" i="13"/>
  <c r="B1" i="13"/>
  <c r="B19" i="12"/>
  <c r="B18" i="12"/>
  <c r="B11" i="12"/>
  <c r="B10" i="12"/>
  <c r="B9" i="12"/>
  <c r="B8" i="12"/>
  <c r="B7" i="12"/>
  <c r="B16" i="12" s="1"/>
  <c r="B14" i="12" s="1"/>
  <c r="B6" i="12"/>
  <c r="B22" i="12" s="1"/>
  <c r="B2" i="12"/>
  <c r="A2" i="12"/>
  <c r="B1" i="12"/>
  <c r="A1" i="12"/>
  <c r="B2" i="11"/>
  <c r="B1" i="11"/>
  <c r="C48" i="10"/>
  <c r="C44" i="10"/>
  <c r="C53" i="10" s="1"/>
  <c r="C36" i="10"/>
  <c r="C32" i="10"/>
  <c r="C31" i="10" s="1"/>
  <c r="C42" i="10" s="1"/>
  <c r="C12" i="10"/>
  <c r="C6" i="10"/>
  <c r="C29" i="10" s="1"/>
  <c r="B2" i="10"/>
  <c r="B1" i="10"/>
  <c r="C5" i="9"/>
  <c r="C8" i="9" s="1"/>
  <c r="C13" i="9" s="1"/>
  <c r="B2" i="9"/>
  <c r="B1" i="9"/>
  <c r="E31" i="8"/>
  <c r="D31" i="8"/>
  <c r="C31" i="8"/>
  <c r="E28" i="8"/>
  <c r="D28" i="8"/>
  <c r="C28" i="8"/>
  <c r="E25" i="8"/>
  <c r="D25" i="8"/>
  <c r="C25" i="8"/>
  <c r="E20" i="8"/>
  <c r="D20" i="8"/>
  <c r="C20" i="8"/>
  <c r="E16" i="8"/>
  <c r="D16" i="8"/>
  <c r="C16" i="8"/>
  <c r="E8" i="8"/>
  <c r="E37" i="8" s="1"/>
  <c r="D8" i="8"/>
  <c r="D37" i="8" s="1"/>
  <c r="C8" i="8"/>
  <c r="C37" i="8" s="1"/>
  <c r="B2" i="8"/>
  <c r="B1" i="8"/>
  <c r="B2" i="7"/>
  <c r="B1" i="7"/>
  <c r="E13" i="6"/>
  <c r="C13" i="6"/>
  <c r="G6" i="6"/>
  <c r="G13" i="6" s="1"/>
  <c r="F6" i="6"/>
  <c r="F13" i="6" s="1"/>
  <c r="E6" i="6"/>
  <c r="D6" i="6"/>
  <c r="D13" i="6" s="1"/>
  <c r="C6" i="6"/>
  <c r="B2" i="6"/>
  <c r="D5" i="6" s="1"/>
  <c r="B1" i="6"/>
  <c r="H43" i="5"/>
  <c r="E43" i="5"/>
  <c r="H42" i="5"/>
  <c r="E42" i="5"/>
  <c r="H41" i="5"/>
  <c r="E41" i="5"/>
  <c r="H40" i="5"/>
  <c r="E40" i="5"/>
  <c r="H39" i="5"/>
  <c r="E39" i="5"/>
  <c r="G38" i="5"/>
  <c r="H38" i="5" s="1"/>
  <c r="F38" i="5"/>
  <c r="D38" i="5"/>
  <c r="C38" i="5"/>
  <c r="E38" i="5" s="1"/>
  <c r="H37" i="5"/>
  <c r="E37" i="5"/>
  <c r="H36" i="5"/>
  <c r="E36" i="5"/>
  <c r="H35" i="5"/>
  <c r="E35" i="5"/>
  <c r="H34" i="5"/>
  <c r="E34" i="5"/>
  <c r="H33" i="5"/>
  <c r="E33" i="5"/>
  <c r="H32" i="5"/>
  <c r="E32" i="5"/>
  <c r="H31" i="5"/>
  <c r="E31" i="5"/>
  <c r="G30" i="5"/>
  <c r="F30" i="5"/>
  <c r="H30" i="5" s="1"/>
  <c r="D30" i="5"/>
  <c r="C30" i="5"/>
  <c r="E30" i="5" s="1"/>
  <c r="H29" i="5"/>
  <c r="E29" i="5"/>
  <c r="H28" i="5"/>
  <c r="E28" i="5"/>
  <c r="H27" i="5"/>
  <c r="E27" i="5"/>
  <c r="H26" i="5"/>
  <c r="E26" i="5"/>
  <c r="H25" i="5"/>
  <c r="E25" i="5"/>
  <c r="H24" i="5"/>
  <c r="E24" i="5"/>
  <c r="H23" i="5"/>
  <c r="E23" i="5"/>
  <c r="H22" i="5"/>
  <c r="E22" i="5"/>
  <c r="H21" i="5"/>
  <c r="E21" i="5"/>
  <c r="H20" i="5"/>
  <c r="E20" i="5"/>
  <c r="H19" i="5"/>
  <c r="E19" i="5"/>
  <c r="H18" i="5"/>
  <c r="E18" i="5"/>
  <c r="H17" i="5"/>
  <c r="D17" i="5"/>
  <c r="D14" i="5" s="1"/>
  <c r="C17" i="5"/>
  <c r="E17" i="5" s="1"/>
  <c r="H16" i="5"/>
  <c r="E16" i="5"/>
  <c r="H15" i="5"/>
  <c r="E15" i="5"/>
  <c r="H14" i="5"/>
  <c r="G14" i="5"/>
  <c r="F14" i="5"/>
  <c r="H13" i="5"/>
  <c r="E13" i="5"/>
  <c r="H12" i="5"/>
  <c r="E12" i="5"/>
  <c r="G11" i="5"/>
  <c r="F11" i="5"/>
  <c r="H11" i="5" s="1"/>
  <c r="D11" i="5"/>
  <c r="C11" i="5"/>
  <c r="E11" i="5" s="1"/>
  <c r="H10" i="5"/>
  <c r="E10" i="5"/>
  <c r="H9" i="5"/>
  <c r="E9" i="5"/>
  <c r="G8" i="5"/>
  <c r="H8" i="5" s="1"/>
  <c r="F8" i="5"/>
  <c r="D8" i="5"/>
  <c r="C8" i="5"/>
  <c r="E8" i="5" s="1"/>
  <c r="H7" i="5"/>
  <c r="E7" i="5"/>
  <c r="H6" i="5"/>
  <c r="E6" i="5"/>
  <c r="B2" i="5"/>
  <c r="B1" i="5"/>
  <c r="H44" i="4"/>
  <c r="E44" i="4"/>
  <c r="H42" i="4"/>
  <c r="E42" i="4"/>
  <c r="H41" i="4"/>
  <c r="E41" i="4"/>
  <c r="H40" i="4"/>
  <c r="E40" i="4"/>
  <c r="H39" i="4"/>
  <c r="E39" i="4"/>
  <c r="H38" i="4"/>
  <c r="E38" i="4"/>
  <c r="G37" i="4"/>
  <c r="H37" i="4" s="1"/>
  <c r="F37" i="4"/>
  <c r="D37" i="4"/>
  <c r="C37" i="4"/>
  <c r="E37" i="4" s="1"/>
  <c r="H36" i="4"/>
  <c r="E36" i="4"/>
  <c r="H35" i="4"/>
  <c r="E35" i="4"/>
  <c r="G34" i="4"/>
  <c r="H34" i="4" s="1"/>
  <c r="F34" i="4"/>
  <c r="D34" i="4"/>
  <c r="C34" i="4"/>
  <c r="E34" i="4" s="1"/>
  <c r="H33" i="4"/>
  <c r="E33" i="4"/>
  <c r="H32" i="4"/>
  <c r="E32" i="4"/>
  <c r="H31" i="4"/>
  <c r="E31" i="4"/>
  <c r="H30" i="4"/>
  <c r="E30" i="4"/>
  <c r="H29" i="4"/>
  <c r="G29" i="4"/>
  <c r="F29" i="4"/>
  <c r="D29" i="4"/>
  <c r="C29" i="4"/>
  <c r="E29" i="4" s="1"/>
  <c r="H28" i="4"/>
  <c r="E28" i="4"/>
  <c r="H27" i="4"/>
  <c r="E27" i="4"/>
  <c r="H26" i="4"/>
  <c r="E26" i="4"/>
  <c r="H25" i="4"/>
  <c r="E25" i="4"/>
  <c r="H24" i="4"/>
  <c r="E24" i="4"/>
  <c r="H23" i="4"/>
  <c r="E23" i="4"/>
  <c r="H22" i="4"/>
  <c r="E22" i="4"/>
  <c r="H21" i="4"/>
  <c r="E21" i="4"/>
  <c r="H20" i="4"/>
  <c r="E20" i="4"/>
  <c r="H19" i="4"/>
  <c r="E19" i="4"/>
  <c r="H18" i="4"/>
  <c r="E18" i="4"/>
  <c r="H17" i="4"/>
  <c r="E17" i="4"/>
  <c r="H16" i="4"/>
  <c r="E16" i="4"/>
  <c r="H15" i="4"/>
  <c r="E15" i="4"/>
  <c r="H14" i="4"/>
  <c r="E14" i="4"/>
  <c r="H13" i="4"/>
  <c r="G13" i="4"/>
  <c r="F13" i="4"/>
  <c r="D13" i="4"/>
  <c r="C13" i="4"/>
  <c r="E13" i="4" s="1"/>
  <c r="H12" i="4"/>
  <c r="E12" i="4"/>
  <c r="H11" i="4"/>
  <c r="E11" i="4"/>
  <c r="H10" i="4"/>
  <c r="E10" i="4"/>
  <c r="H9" i="4"/>
  <c r="E9" i="4"/>
  <c r="H8" i="4"/>
  <c r="E8" i="4"/>
  <c r="H7" i="4"/>
  <c r="E7" i="4"/>
  <c r="H6" i="4"/>
  <c r="G6" i="4"/>
  <c r="G43" i="4" s="1"/>
  <c r="G45" i="4" s="1"/>
  <c r="F6" i="4"/>
  <c r="F43" i="4" s="1"/>
  <c r="D6" i="4"/>
  <c r="D43" i="4" s="1"/>
  <c r="D45" i="4" s="1"/>
  <c r="C6" i="4"/>
  <c r="C43" i="4" s="1"/>
  <c r="B2" i="4"/>
  <c r="B1" i="4"/>
  <c r="H67" i="3"/>
  <c r="E67" i="3"/>
  <c r="H66" i="3"/>
  <c r="E66" i="3"/>
  <c r="H65" i="3"/>
  <c r="E65" i="3"/>
  <c r="H64" i="3"/>
  <c r="E64" i="3"/>
  <c r="F63" i="3"/>
  <c r="F68" i="3" s="1"/>
  <c r="H68" i="3" s="1"/>
  <c r="D63" i="3"/>
  <c r="C63" i="3"/>
  <c r="E63" i="3" s="1"/>
  <c r="H62" i="3"/>
  <c r="E62" i="3"/>
  <c r="H61" i="3"/>
  <c r="E61" i="3"/>
  <c r="H60" i="3"/>
  <c r="E60" i="3"/>
  <c r="H59" i="3"/>
  <c r="D59" i="3"/>
  <c r="D68" i="3" s="1"/>
  <c r="C59" i="3"/>
  <c r="E59" i="3" s="1"/>
  <c r="H58" i="3"/>
  <c r="E58" i="3"/>
  <c r="H57" i="3"/>
  <c r="E57" i="3"/>
  <c r="H56" i="3"/>
  <c r="E56" i="3"/>
  <c r="H55" i="3"/>
  <c r="E55" i="3"/>
  <c r="F53" i="3"/>
  <c r="H53" i="3" s="1"/>
  <c r="C53" i="3"/>
  <c r="E53" i="3" s="1"/>
  <c r="H52" i="3"/>
  <c r="E52" i="3"/>
  <c r="H51" i="3"/>
  <c r="E51" i="3"/>
  <c r="H50" i="3"/>
  <c r="E50" i="3"/>
  <c r="H49" i="3"/>
  <c r="E49" i="3"/>
  <c r="H48" i="3"/>
  <c r="E48" i="3"/>
  <c r="G47" i="3"/>
  <c r="H47" i="3" s="1"/>
  <c r="F47" i="3"/>
  <c r="D47" i="3"/>
  <c r="D53" i="3" s="1"/>
  <c r="D69" i="3" s="1"/>
  <c r="C47" i="3"/>
  <c r="E47" i="3" s="1"/>
  <c r="H46" i="3"/>
  <c r="E46" i="3"/>
  <c r="H45" i="3"/>
  <c r="E45" i="3"/>
  <c r="H44" i="3"/>
  <c r="E44" i="3"/>
  <c r="H43" i="3"/>
  <c r="E43" i="3"/>
  <c r="H42" i="3"/>
  <c r="E42" i="3"/>
  <c r="H41" i="3"/>
  <c r="G41" i="3"/>
  <c r="G53" i="3" s="1"/>
  <c r="G69" i="3" s="1"/>
  <c r="F41" i="3"/>
  <c r="E41" i="3"/>
  <c r="D41" i="3"/>
  <c r="C41" i="3"/>
  <c r="H40" i="3"/>
  <c r="E40" i="3"/>
  <c r="H39" i="3"/>
  <c r="E39" i="3"/>
  <c r="H38" i="3"/>
  <c r="E38" i="3"/>
  <c r="H35" i="3"/>
  <c r="E35" i="3"/>
  <c r="H34" i="3"/>
  <c r="E34" i="3"/>
  <c r="H33" i="3"/>
  <c r="E33" i="3"/>
  <c r="H32" i="3"/>
  <c r="E32" i="3"/>
  <c r="H31" i="3"/>
  <c r="E31" i="3"/>
  <c r="G30" i="3"/>
  <c r="F30" i="3"/>
  <c r="H30" i="3" s="1"/>
  <c r="D30" i="3"/>
  <c r="C30" i="3"/>
  <c r="E30" i="3" s="1"/>
  <c r="H29" i="3"/>
  <c r="E29" i="3"/>
  <c r="H28" i="3"/>
  <c r="E28" i="3"/>
  <c r="H27" i="3"/>
  <c r="E27" i="3"/>
  <c r="H26" i="3"/>
  <c r="E26" i="3"/>
  <c r="H25" i="3"/>
  <c r="E25" i="3"/>
  <c r="G24" i="3"/>
  <c r="H24" i="3" s="1"/>
  <c r="F24" i="3"/>
  <c r="D24" i="3"/>
  <c r="C24" i="3"/>
  <c r="E24" i="3" s="1"/>
  <c r="H23" i="3"/>
  <c r="E23" i="3"/>
  <c r="H22" i="3"/>
  <c r="E22" i="3"/>
  <c r="H21" i="3"/>
  <c r="E21" i="3"/>
  <c r="H20" i="3"/>
  <c r="E20" i="3"/>
  <c r="G19" i="3"/>
  <c r="F19" i="3"/>
  <c r="H19" i="3" s="1"/>
  <c r="D19" i="3"/>
  <c r="C19" i="3"/>
  <c r="E19" i="3" s="1"/>
  <c r="H18" i="3"/>
  <c r="E18" i="3"/>
  <c r="H17" i="3"/>
  <c r="E17" i="3"/>
  <c r="H16" i="3"/>
  <c r="E16" i="3"/>
  <c r="G15" i="3"/>
  <c r="F15" i="3"/>
  <c r="H15" i="3" s="1"/>
  <c r="D15" i="3"/>
  <c r="C15" i="3"/>
  <c r="E15" i="3" s="1"/>
  <c r="H14" i="3"/>
  <c r="E14" i="3"/>
  <c r="H13" i="3"/>
  <c r="E13" i="3"/>
  <c r="H12" i="3"/>
  <c r="E12" i="3"/>
  <c r="H11" i="3"/>
  <c r="E11" i="3"/>
  <c r="H10" i="3"/>
  <c r="E10" i="3"/>
  <c r="H9" i="3"/>
  <c r="E9" i="3"/>
  <c r="H8" i="3"/>
  <c r="E8" i="3"/>
  <c r="H7" i="3"/>
  <c r="G7" i="3"/>
  <c r="G36" i="3" s="1"/>
  <c r="F7" i="3"/>
  <c r="F36" i="3" s="1"/>
  <c r="E7" i="3"/>
  <c r="D7" i="3"/>
  <c r="D36" i="3" s="1"/>
  <c r="C7" i="3"/>
  <c r="C36" i="3" s="1"/>
  <c r="E36" i="3" s="1"/>
  <c r="B2" i="3"/>
  <c r="B1" i="3"/>
  <c r="G5" i="2"/>
  <c r="F5" i="2"/>
  <c r="E5" i="2"/>
  <c r="D5" i="2"/>
  <c r="C5" i="2"/>
  <c r="B1" i="2"/>
  <c r="E5" i="6" l="1"/>
  <c r="C5" i="6"/>
  <c r="F5" i="6"/>
  <c r="G5" i="6"/>
  <c r="B23" i="12"/>
  <c r="B21" i="12"/>
  <c r="C14" i="5"/>
  <c r="E14" i="5" s="1"/>
  <c r="E43" i="4"/>
  <c r="C45" i="4"/>
  <c r="E45" i="4" s="1"/>
  <c r="F45" i="4"/>
  <c r="H45" i="4" s="1"/>
  <c r="H43" i="4"/>
  <c r="E6" i="4"/>
  <c r="H36" i="3"/>
  <c r="C68" i="3"/>
  <c r="E68" i="3" s="1"/>
  <c r="F69" i="3"/>
  <c r="H69" i="3" s="1"/>
  <c r="H63" i="3"/>
  <c r="C69" i="3" l="1"/>
  <c r="E69" i="3" s="1"/>
</calcChain>
</file>

<file path=xl/sharedStrings.xml><?xml version="1.0" encoding="utf-8"?>
<sst xmlns="http://schemas.openxmlformats.org/spreadsheetml/2006/main" count="1255" uniqueCount="780">
  <si>
    <t xml:space="preserve"> Pillar 3 quarterly report</t>
  </si>
  <si>
    <t xml:space="preserve">Name of a bank </t>
  </si>
  <si>
    <t>JSC TBC Bank</t>
  </si>
  <si>
    <t>Chairman of the Supervisory Board</t>
  </si>
  <si>
    <t>Arne Berggren</t>
  </si>
  <si>
    <t>CEO of a bank</t>
  </si>
  <si>
    <t xml:space="preserve">Bank's web page </t>
  </si>
  <si>
    <t>www.tbcbank.com.ge</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</si>
  <si>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</si>
  <si>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Table N</t>
  </si>
  <si>
    <t>Table of contents</t>
  </si>
  <si>
    <t>Key ratios</t>
  </si>
  <si>
    <t>Balance Sheet</t>
  </si>
  <si>
    <t>Income statement</t>
  </si>
  <si>
    <t>Off-balance sheet</t>
  </si>
  <si>
    <t>Risk-Weighted Assets (RWA)</t>
  </si>
  <si>
    <t>Information about supervisory board, senior management and shareholders</t>
  </si>
  <si>
    <t>Linkages between financial statement assets and  balance sheet items subject to credit risk weighting</t>
  </si>
  <si>
    <t>Differences between carrying values of balance sheet items and exposure amounts subject to credit risk weighting</t>
  </si>
  <si>
    <t>Regulatory Capital</t>
  </si>
  <si>
    <t>9.1</t>
  </si>
  <si>
    <t>Capital Adequacy Requirements</t>
  </si>
  <si>
    <t>9.2</t>
  </si>
  <si>
    <t>Summary Information on Minimum Requirement for Own Funds and Eligible Liabilities (MREL)</t>
  </si>
  <si>
    <t>9.3</t>
  </si>
  <si>
    <t>MREL Components Breakdown by Maturity and Governing Law</t>
  </si>
  <si>
    <t xml:space="preserve">Reconciliation of regulatory capital to balance sheet </t>
  </si>
  <si>
    <t>Credit risk weighted exposures</t>
  </si>
  <si>
    <t>Credit risk mitigation</t>
  </si>
  <si>
    <t>Standardized approach - effect of credit risk mitigation</t>
  </si>
  <si>
    <t>Liquidity Coverage Ratio</t>
  </si>
  <si>
    <t>Counterparty credit risk</t>
  </si>
  <si>
    <t>Leverage Ratio</t>
  </si>
  <si>
    <t>Credit Valuation Adjustment</t>
  </si>
  <si>
    <t>Net Stable Funding Ratio</t>
  </si>
  <si>
    <t>Exposures distributed by residual maturity and Risk Classes</t>
  </si>
  <si>
    <t>Assets, ECL and write-offs by risk classes</t>
  </si>
  <si>
    <t>Assets, ECL and write-offs by Sectors of income source</t>
  </si>
  <si>
    <t>Change in ECL for loans and Corporate debt securities</t>
  </si>
  <si>
    <t>Changes in the stock of non-performing loans over the period</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</si>
  <si>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</si>
  <si>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</si>
  <si>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</si>
  <si>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Loans, corporate debt securities and Off-balance-sheet items distributed by type of collateral</t>
  </si>
  <si>
    <t>General and Qualitative information on Retail Products</t>
  </si>
  <si>
    <t>Bank:</t>
  </si>
  <si>
    <t>Date:</t>
  </si>
  <si>
    <t>Table 1</t>
  </si>
  <si>
    <t>Key metrics</t>
  </si>
  <si>
    <t>According to IFRS</t>
  </si>
  <si>
    <t>N</t>
  </si>
  <si>
    <t>Regulatory capital (amounts, GEL)</t>
  </si>
  <si>
    <t>Based on Basel III framework</t>
  </si>
  <si>
    <t>CET1 capital</t>
  </si>
  <si>
    <t>Tier1 capital</t>
  </si>
  <si>
    <t>Regulatory capital</t>
  </si>
  <si>
    <t>CET1 capital total requirement</t>
  </si>
  <si>
    <t>Tier1 capital total requirement</t>
  </si>
  <si>
    <t>Regulatory capital total requirement</t>
  </si>
  <si>
    <t>Total Risk Weighted Assets (amounts, GEL)</t>
  </si>
  <si>
    <t>Total Risk Weighted Assets (Total RWA) (Based on Basel III framework)</t>
  </si>
  <si>
    <t>Capital Adequacy Ratios</t>
  </si>
  <si>
    <t xml:space="preserve">Based on Basel III framework </t>
  </si>
  <si>
    <t>Minimum requirement for own funds and eligible liabilities (MREL)</t>
  </si>
  <si>
    <t>Own funds and eligible liabilities as a percentage of Total Liabilities and Own Funds ( (MREL Resource / TLOF)</t>
  </si>
  <si>
    <t>Income</t>
  </si>
  <si>
    <t>Total Interest Income /Average Annual Assets</t>
  </si>
  <si>
    <t>Total Interest Expense / Average Annual Assets</t>
  </si>
  <si>
    <t>Earnings from Operations / Average Annual Assets</t>
  </si>
  <si>
    <t>Net Interest Margin</t>
  </si>
  <si>
    <t xml:space="preserve">Return on Average Assets (ROAA) </t>
  </si>
  <si>
    <t xml:space="preserve">Return on Average Equity (ROAE) </t>
  </si>
  <si>
    <t>Asset Quality</t>
  </si>
  <si>
    <t>Non Performed Loans / Total Loans</t>
  </si>
  <si>
    <t>ECL/Total Loans</t>
  </si>
  <si>
    <t>FX Loans/Total Loans</t>
  </si>
  <si>
    <t>FX Assets/Total Assets</t>
  </si>
  <si>
    <t>Loan Growth-YTD</t>
  </si>
  <si>
    <t>Liquidity</t>
  </si>
  <si>
    <t>Liquid Assets/Total Assets</t>
  </si>
  <si>
    <t xml:space="preserve">FX Liabilities/Total Liabilities </t>
  </si>
  <si>
    <t>Current &amp; Demand Deposits/Total Assets</t>
  </si>
  <si>
    <t>Liquidity Coverage Ratio***</t>
  </si>
  <si>
    <t>Total HQLA</t>
  </si>
  <si>
    <t>Net cash outflow</t>
  </si>
  <si>
    <t>LCR ratio (%)</t>
  </si>
  <si>
    <t>Available stable funding</t>
  </si>
  <si>
    <t>Required stable funding</t>
  </si>
  <si>
    <t>Net stable funding ratio (%)</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</si>
  <si>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</si>
  <si>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Statement of Financial Position</t>
  </si>
  <si>
    <t>reporting period</t>
  </si>
  <si>
    <t>respective period of the previous year</t>
  </si>
  <si>
    <t xml:space="preserve">GEL </t>
  </si>
  <si>
    <t xml:space="preserve">FX  </t>
  </si>
  <si>
    <t xml:space="preserve">Total </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</si>
  <si>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</si>
  <si>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</si>
  <si>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</si>
  <si>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</si>
  <si>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</si>
  <si>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</si>
  <si>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</si>
  <si>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</si>
  <si>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</si>
  <si>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</si>
  <si>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</si>
  <si>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</si>
  <si>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</si>
  <si>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</si>
  <si>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</si>
  <si>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</si>
  <si>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</si>
  <si>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</si>
  <si>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</si>
  <si>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</si>
  <si>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</si>
  <si>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</si>
  <si>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</si>
  <si>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</si>
  <si>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</si>
  <si>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</si>
  <si>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</si>
  <si>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</si>
  <si>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</si>
  <si>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</si>
  <si>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</si>
  <si>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</si>
  <si>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</si>
  <si>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</si>
  <si>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</si>
  <si>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</si>
  <si>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</si>
  <si>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</si>
  <si>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</si>
  <si>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</si>
  <si>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</si>
  <si>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</si>
  <si>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</si>
  <si>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</si>
  <si>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</si>
  <si>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</si>
  <si>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Ordinary share</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</si>
  <si>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</si>
  <si>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</si>
  <si>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</si>
  <si>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</si>
  <si>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</si>
  <si>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</si>
  <si>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</si>
  <si>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</si>
  <si>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</si>
  <si>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</si>
  <si>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</si>
  <si>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</si>
  <si>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</si>
  <si>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</si>
  <si>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</si>
  <si>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</si>
  <si>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</si>
  <si>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Other assets</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</si>
  <si>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</si>
  <si>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</si>
  <si>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</si>
  <si>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</si>
  <si>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</si>
  <si>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</si>
  <si>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</si>
  <si>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</si>
  <si>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</si>
  <si>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</si>
  <si>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</si>
  <si>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</si>
  <si>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</si>
  <si>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</si>
  <si>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</si>
  <si>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</si>
  <si>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</si>
  <si>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</si>
  <si>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</si>
  <si>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</si>
  <si>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</si>
  <si>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</si>
  <si>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</si>
  <si>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</si>
  <si>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</si>
  <si>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</si>
  <si>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</si>
  <si>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</si>
  <si>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</si>
  <si>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</si>
  <si>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</si>
  <si>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</si>
  <si>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</si>
  <si>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Off-balance sheet items</t>
  </si>
  <si>
    <t>Loan commitments received</t>
  </si>
  <si>
    <t>Guarantees received as security for liabilities of the bank</t>
  </si>
  <si>
    <t>Guaratees received as security for receivables of the bank</t>
  </si>
  <si>
    <t xml:space="preserve">Surety, joint liability </t>
  </si>
  <si>
    <t>Guarantees</t>
  </si>
  <si>
    <t>Assets pledged as security for liabilities of the bank</t>
  </si>
  <si>
    <t>Financial assets of the bank</t>
  </si>
  <si>
    <t>Non-financial assets of the bank</t>
  </si>
  <si>
    <t>Assets pledged as security for receivables of the bank</t>
  </si>
  <si>
    <t xml:space="preserve">Cash </t>
  </si>
  <si>
    <t>Precious metals and stones</t>
  </si>
  <si>
    <t>Real Estate:</t>
  </si>
  <si>
    <t>5.3.1</t>
  </si>
  <si>
    <t>Residential Property</t>
  </si>
  <si>
    <t>5.3.2</t>
  </si>
  <si>
    <t>Commercial Property</t>
  </si>
  <si>
    <t>5.3.3</t>
  </si>
  <si>
    <t>Complex Real Estate</t>
  </si>
  <si>
    <t>5.3.4</t>
  </si>
  <si>
    <t>Land Parcel</t>
  </si>
  <si>
    <t>5.3.5</t>
  </si>
  <si>
    <t>Other</t>
  </si>
  <si>
    <t>Movable Property</t>
  </si>
  <si>
    <t>Shares Pledged</t>
  </si>
  <si>
    <t>Securities</t>
  </si>
  <si>
    <t>Loan commitments given</t>
  </si>
  <si>
    <t>guarantees given</t>
  </si>
  <si>
    <t>Letters of credit Issued</t>
  </si>
  <si>
    <t>Derivatives</t>
  </si>
  <si>
    <t xml:space="preserve">          Receivables through FX contracts (except options)</t>
  </si>
  <si>
    <t xml:space="preserve">          Payables through FX contracts (except options)</t>
  </si>
  <si>
    <t xml:space="preserve">          Principal of interest rate contracts (except options)</t>
  </si>
  <si>
    <t xml:space="preserve">          Options sold</t>
  </si>
  <si>
    <t xml:space="preserve">          Options purchased</t>
  </si>
  <si>
    <t xml:space="preserve">          Nominal value of potential receivables through other derivatives</t>
  </si>
  <si>
    <t xml:space="preserve">          Nominal value of potential payables through other derivatives</t>
  </si>
  <si>
    <t>Receivables not recognized on-balance</t>
  </si>
  <si>
    <t xml:space="preserve">        Principal of receivables derecognized during last 3 month</t>
  </si>
  <si>
    <t xml:space="preserve">        Interest and penalty receivable not recognized on-balance or derecognized during last 3 month</t>
  </si>
  <si>
    <t xml:space="preserve">        Principal of receivables derecognized during 5 years month (including last 3 month)</t>
  </si>
  <si>
    <t xml:space="preserve">        Interest and penalty receivable not recognized on-balance or derecognized during last 5 years (including last 3 month)</t>
  </si>
  <si>
    <t>Capital expenditure commitment</t>
  </si>
  <si>
    <t>Table 5</t>
  </si>
  <si>
    <t>Risk Weighted Assets</t>
  </si>
  <si>
    <t>in Lari</t>
  </si>
  <si>
    <t>Risk Weighted Assets for Credit Risk</t>
  </si>
  <si>
    <t xml:space="preserve">Balance sheet items </t>
  </si>
  <si>
    <t>1.1.1</t>
  </si>
  <si>
    <t xml:space="preserve">       Including: amounts below the thresholds for deduction (subject to 250% risk weight)</t>
  </si>
  <si>
    <t>Risk Weighted Assets for Market Risk</t>
  </si>
  <si>
    <t>Risk Weighted Assets for Operational Risk</t>
  </si>
  <si>
    <t>Total Risk Weighted Assets</t>
  </si>
  <si>
    <t>Table 6</t>
  </si>
  <si>
    <t>Information about supervisory board, directorate, beneficiary owners and shareholders</t>
  </si>
  <si>
    <t>Members of Supervisory Board</t>
  </si>
  <si>
    <t>Independence status</t>
  </si>
  <si>
    <t>Sten Arne Berggren</t>
  </si>
  <si>
    <t>Independent chair</t>
  </si>
  <si>
    <t>Tsira Kemularia</t>
  </si>
  <si>
    <t>Independent member</t>
  </si>
  <si>
    <t xml:space="preserve">Efthymios Kyriakopoulos </t>
  </si>
  <si>
    <t>Eran Klein</t>
  </si>
  <si>
    <t>Per Anders Jorgen Fasth</t>
  </si>
  <si>
    <t>Venera Suknidze</t>
  </si>
  <si>
    <t>Rajeev Lochan Sawhey</t>
  </si>
  <si>
    <t xml:space="preserve">Janet Hackman </t>
  </si>
  <si>
    <t>Monica Kalia</t>
  </si>
  <si>
    <t>Members of Board of Directors</t>
  </si>
  <si>
    <t>Position/Subordinated business units</t>
  </si>
  <si>
    <t>George Tkhelidze</t>
  </si>
  <si>
    <t>CEO</t>
  </si>
  <si>
    <t>Tornike Gogichaishvili</t>
  </si>
  <si>
    <t>Deputy CEO, Retail and MSME Banking</t>
  </si>
  <si>
    <t>Nino Masurashvili</t>
  </si>
  <si>
    <t>Deputy CEO, Chief Risk Officer</t>
  </si>
  <si>
    <t>Giorgi Megrelishvili</t>
  </si>
  <si>
    <t>Deputy CEO, Chief Financial Officer</t>
  </si>
  <si>
    <t xml:space="preserve">List of Shareholders owning 1% and more of issued capital, indicating Shares </t>
  </si>
  <si>
    <t>TBC Bank Group PLC</t>
  </si>
  <si>
    <t>List of bank beneficiaries indicating names of direct or indirect holders of 5% or more of shares</t>
  </si>
  <si>
    <t>Mamuka Khazaradze</t>
  </si>
  <si>
    <t>BlackRock</t>
  </si>
  <si>
    <t>Fidelity International</t>
  </si>
  <si>
    <t>Badri Japaridze</t>
  </si>
  <si>
    <t>Dunross &amp; Co.</t>
  </si>
  <si>
    <t>Table 7</t>
  </si>
  <si>
    <t>a</t>
  </si>
  <si>
    <t>b</t>
  </si>
  <si>
    <t>c</t>
  </si>
  <si>
    <t>Account name of standardazed supervisory balance sheet item</t>
  </si>
  <si>
    <t>Carrying values as reported in published stand-alone financial statements per IFRS</t>
  </si>
  <si>
    <t xml:space="preserve"> Carrying values of items</t>
  </si>
  <si>
    <t>Not subject to capital requirements or subject to deduction from capital</t>
  </si>
  <si>
    <t>Subject to credit risk weighting</t>
  </si>
  <si>
    <t>Total exposures subject to credit risk weighting before adjustments</t>
  </si>
  <si>
    <t>Table 8</t>
  </si>
  <si>
    <t>Differences between values per standardized balance sheet used for regulatory reporting purposes and the exposure amounts used for capital adequacy calculation purposes</t>
  </si>
  <si>
    <t>Total carrying value of balance sheet items subject to credit risk weighting before adjustments</t>
  </si>
  <si>
    <t>Nominal values of off-balance sheet items subject to credit risk weighting</t>
  </si>
  <si>
    <t>Nominal values of off-balance sheet items subject to counterparty credit risk weighting</t>
  </si>
  <si>
    <t>Total values of on-balance and off-balance sheet items before any adjustments used for credit risk weighting purposes</t>
  </si>
  <si>
    <t>Effect of provisioning rules used for capital adequacy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</si>
  <si>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</si>
  <si>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</si>
  <si>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Effect of other adjustments </t>
  </si>
  <si>
    <t>Total exposures subject to credit risk weighting</t>
  </si>
  <si>
    <t>Table 9</t>
  </si>
  <si>
    <t>Common Equity Tier 1 capital before regulatory adjustments</t>
  </si>
  <si>
    <t>Common shares that comply with the criteria for Common Equity Tier 1</t>
  </si>
  <si>
    <t>Stock surplus (share premium) of common share that meets the criteria of Common Equity Tier 1</t>
  </si>
  <si>
    <t xml:space="preserve">Accumulated other comprehensive income </t>
  </si>
  <si>
    <t>Other disclosed reserves</t>
  </si>
  <si>
    <t xml:space="preserve">Retained earnings (loss) </t>
  </si>
  <si>
    <t>Regulatory Adjustments of Common Equity Tier 1 capital</t>
  </si>
  <si>
    <t xml:space="preserve">Revaluation reserves on assets </t>
  </si>
  <si>
    <t>Accumulated unrealized revaluation gains on assets through profit and loss to the extent that they exceed accumulated unrealized revaluation losses through profit and loss</t>
  </si>
  <si>
    <t xml:space="preserve">Intangible assets </t>
  </si>
  <si>
    <t>Shortfall of the stock of provisions to the provisions based on the Asset Classification</t>
  </si>
  <si>
    <t>Investments in own shares</t>
  </si>
  <si>
    <t>Reciprocal cross holdings in the capital of commercial banks, insurance entities and other financial institutions</t>
  </si>
  <si>
    <t>Cash flow hedge reserve</t>
  </si>
  <si>
    <t>Deferred tax assets not subject to the threshold deduction (net of related tax liability)</t>
  </si>
  <si>
    <t>Significant investments in the common equity tier 1 capital (that are not common shares) of commercial banks, insurance entities and other financial institutions that are outside the scope of regulatory consolidation</t>
  </si>
  <si>
    <t>Holdings of equity and other participations constituting more than 10% of the share capital of other commercial entities</t>
  </si>
  <si>
    <t>Other deductions</t>
  </si>
  <si>
    <t>Significant investments in the common shares of commercial banks, insurance entities and other financial institutions (amount above 10% limit)</t>
  </si>
  <si>
    <t>Investments in the capital of commercial banks, insurance entities and other financial institutions where the bank does not own more than 10% of the issued share capital (amount above 10% limit)</t>
  </si>
  <si>
    <t>Deferred tax assets arising from temporary differences (amount above 10% threshold, net of related tax liability)</t>
  </si>
  <si>
    <t>The amount of significant Investments and Deferred Tax Assets which exceed 15% of common equity tier 1</t>
  </si>
  <si>
    <t>Regulatory adjustments applied to Common Equity Tier 1 resulting from shortfall of Tier 1 and Tier 2 capital to deduct investments</t>
  </si>
  <si>
    <t xml:space="preserve">Common Equity Tier 1 </t>
  </si>
  <si>
    <t>Additional tier 1 capital before regulatory adjustments</t>
  </si>
  <si>
    <t>Instruments that comply with the criteria for Additional tier 1 capital</t>
  </si>
  <si>
    <t>Including:instruments classified as equity under the relevant accounting standards</t>
  </si>
  <si>
    <t>Including: instruments classified as liabilities under the relevant accounting standards</t>
  </si>
  <si>
    <t>Stock surplus (share premium) that meet the criteria for Additional Tier 1 capital</t>
  </si>
  <si>
    <t>Regulatory Adjustments of Additional Tier 1 capital</t>
  </si>
  <si>
    <t>Investments in own Additional Tier 1 instruments</t>
  </si>
  <si>
    <t>Reciprocal cross-holdings in Additional Tier 1 instruments</t>
  </si>
  <si>
    <t>Significant investments in the Additional Tier 1 capital (that are not common shares) of commercial banks, insurance entities and other financial institutions</t>
  </si>
  <si>
    <t>Regulatory adjustments applied to Additional Tier 1 resulting from shortfall of Tier 2 capital to deduct investments</t>
  </si>
  <si>
    <t>Additional Tier 1 Capital</t>
  </si>
  <si>
    <t>Tier 2 capital before regulatory adjustments</t>
  </si>
  <si>
    <t>Instruments that comply with the criteria for Tier 2 capital</t>
  </si>
  <si>
    <t>Stock surplus (share premium) that meet the criteria for Tier 2 capital</t>
  </si>
  <si>
    <t>General reserves, limited to a maximum of 1.25% of the bank’s credit risk-weighted exposures</t>
  </si>
  <si>
    <t>Regulatory Adjustments of Tier 2 Capital</t>
  </si>
  <si>
    <t>Investments in own shares that meet the criteria for Tier 2 capital</t>
  </si>
  <si>
    <t>Reciprocal cross-holdings in Tier 2 capital</t>
  </si>
  <si>
    <t>Significant investments in the Tier 2 capital (that are not common shares) of commercial banks, insurance entities and other financial institutions</t>
  </si>
  <si>
    <t>Tier 2 Capital</t>
  </si>
  <si>
    <t xml:space="preserve">   </t>
  </si>
  <si>
    <t>Table 9.1</t>
  </si>
  <si>
    <t>Minimum Requirements</t>
  </si>
  <si>
    <t>Ratios</t>
  </si>
  <si>
    <t>Amounts (GEL)</t>
  </si>
  <si>
    <t>Pillar 1 Requirements</t>
  </si>
  <si>
    <t>1.1</t>
  </si>
  <si>
    <t>Minimum CET1 Requirement</t>
  </si>
  <si>
    <t>1.2</t>
  </si>
  <si>
    <t>Minimum Tier 1 Requirement</t>
  </si>
  <si>
    <t>1.3</t>
  </si>
  <si>
    <t>Minimum Regulatory Capital Requirement</t>
  </si>
  <si>
    <t>2</t>
  </si>
  <si>
    <t>Combined Buffer</t>
  </si>
  <si>
    <t>2.1</t>
  </si>
  <si>
    <t xml:space="preserve">Capital Conservation Buffer </t>
  </si>
  <si>
    <t>2.2</t>
  </si>
  <si>
    <t>Countercyclical Buffer</t>
  </si>
  <si>
    <t>2.3</t>
  </si>
  <si>
    <t>Systemic Risk Buffer</t>
  </si>
  <si>
    <t>3</t>
  </si>
  <si>
    <t>Pillar 2 Requirements</t>
  </si>
  <si>
    <t>CET1 Pillar 2 Requirement</t>
  </si>
  <si>
    <t>Tier 1 Pillar2 Requirement</t>
  </si>
  <si>
    <t>Regulatory capital Pillar 2 Requirement</t>
  </si>
  <si>
    <t>Total Requirements</t>
  </si>
  <si>
    <t>CET1</t>
  </si>
  <si>
    <t>Tier 1</t>
  </si>
  <si>
    <t>6</t>
  </si>
  <si>
    <t>Total regulatory Capital</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</si>
  <si>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</si>
  <si>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</si>
  <si>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</si>
  <si>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</si>
  <si>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</si>
  <si>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</si>
  <si>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</si>
  <si>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</si>
  <si>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</si>
  <si>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</si>
  <si>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</si>
  <si>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</si>
  <si>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</si>
  <si>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</si>
  <si>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</si>
  <si>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</si>
  <si>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</si>
  <si>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</si>
  <si>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</si>
  <si>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</si>
  <si>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</si>
  <si>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scheme val="minor"/>
      </rPr>
      <t xml:space="preserve">1 </t>
    </r>
    <r>
      <rPr>
        <i/>
        <sz val="9"/>
        <rFont val="Calibri"/>
        <family val="2"/>
        <scheme val="minor"/>
      </rPr>
      <t xml:space="preserve">Capital Instruments
</t>
    </r>
  </si>
  <si>
    <r>
      <rPr>
        <i/>
        <vertAlign val="superscript"/>
        <sz val="9"/>
        <rFont val="Calibri"/>
        <family val="2"/>
        <scheme val="minor"/>
      </rPr>
      <t xml:space="preserve">2 </t>
    </r>
    <r>
      <rPr>
        <i/>
        <sz val="9"/>
        <rFont val="Calibri"/>
        <family val="2"/>
        <scheme val="minor"/>
      </rPr>
      <t>Includes the part of the subordinated liabilities that is amortized as well as subordinated liabilities that are not classified as own funds.</t>
    </r>
  </si>
  <si>
    <r>
      <rPr>
        <i/>
        <vertAlign val="superscript"/>
        <sz val="9"/>
        <rFont val="Calibri"/>
        <family val="2"/>
        <scheme val="minor"/>
      </rPr>
      <t xml:space="preserve">3 </t>
    </r>
    <r>
      <rPr>
        <i/>
        <sz val="9"/>
        <rFont val="Calibri"/>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</si>
  <si>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</si>
  <si>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</si>
  <si>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Total</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</si>
  <si>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</si>
  <si>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</si>
  <si>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</si>
  <si>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</si>
  <si>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</si>
  <si>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</si>
  <si>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</si>
  <si>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10</t>
  </si>
  <si>
    <t xml:space="preserve"> Reconcilation of balance sheet to regulatory capital</t>
  </si>
  <si>
    <t xml:space="preserve">On-balance sheet items per standardized regulatory report </t>
  </si>
  <si>
    <t>linkage  to capital table</t>
  </si>
  <si>
    <t xml:space="preserve">Table 9 (Capital), N10 </t>
  </si>
  <si>
    <t>Share capital</t>
  </si>
  <si>
    <t>Table 11</t>
  </si>
  <si>
    <t>Credit Risk Weighted Exposures 
(On-balance items and off-balance items after credit conversion factor)</t>
  </si>
  <si>
    <t>d</t>
  </si>
  <si>
    <t>e</t>
  </si>
  <si>
    <t>f</t>
  </si>
  <si>
    <t>g</t>
  </si>
  <si>
    <t>h</t>
  </si>
  <si>
    <t>i</t>
  </si>
  <si>
    <t>j</t>
  </si>
  <si>
    <t>k</t>
  </si>
  <si>
    <t>l</t>
  </si>
  <si>
    <t>m</t>
  </si>
  <si>
    <t>n</t>
  </si>
  <si>
    <t>o</t>
  </si>
  <si>
    <t>p</t>
  </si>
  <si>
    <t>q</t>
  </si>
  <si>
    <t xml:space="preserve">                                                                                                                                           Risk weights
Exposure classes</t>
  </si>
  <si>
    <t>Risk Weighted Exposures before Credit Risk Mitigation</t>
  </si>
  <si>
    <t>On-balance sheet amount</t>
  </si>
  <si>
    <t>Off-balance sheet amount</t>
  </si>
  <si>
    <t>Claims or contingent claims on central governments or central banks</t>
  </si>
  <si>
    <t>Claims or contingent claims on regional governments or local authorities</t>
  </si>
  <si>
    <t>Claims or contingent claims on public sector entities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</si>
  <si>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</si>
  <si>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</si>
  <si>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</si>
  <si>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</si>
  <si>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</si>
  <si>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</si>
  <si>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</si>
  <si>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</si>
  <si>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</si>
  <si>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Claims in the form of collective investment undertakings (‘CIU’)</t>
  </si>
  <si>
    <t>Other items</t>
  </si>
  <si>
    <t>Table 12</t>
  </si>
  <si>
    <t>Credit Risk Mitigation</t>
  </si>
  <si>
    <t>Funded Credit Protection</t>
  </si>
  <si>
    <t>Unfunded Credit Protection</t>
  </si>
  <si>
    <t xml:space="preserve">Total Credit Risk Mitigation - On-balance sheet </t>
  </si>
  <si>
    <t xml:space="preserve">Total Credit Risk Mitigation - Off-balance sheet </t>
  </si>
  <si>
    <t>Total Credit Risk Mitigation</t>
  </si>
  <si>
    <t>On-balance sheet netting</t>
  </si>
  <si>
    <t>Cash on deposit with, or cash assimilated instruments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</si>
  <si>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</si>
  <si>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</si>
  <si>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Debt securities issued by other entities, which securities have a credit assessment, which has been determined by NBG to be associated with credit quality step 3 or above under the rules for the risk weighting of exposures to corporates.</t>
  </si>
  <si>
    <t>Debt securities with a short-term credit assessment, which has been determined by NBG to be associated with credit quality step 3 or above under the rules for the risk weighting of short term exposures</t>
  </si>
  <si>
    <t>Equities or convertible bonds that are included in a main index</t>
  </si>
  <si>
    <t>Standard gold bullion or equivalent</t>
  </si>
  <si>
    <t xml:space="preserve"> Debt securities without credit rating issued by commercial banks </t>
  </si>
  <si>
    <t>Units in collective investment undertakings</t>
  </si>
  <si>
    <t>Central governments or central banks</t>
  </si>
  <si>
    <t>Regional governments or local authorities</t>
  </si>
  <si>
    <t>Multilateral development banks</t>
  </si>
  <si>
    <t>International organizations / institutions</t>
  </si>
  <si>
    <t>Public sector entities</t>
  </si>
  <si>
    <t>Commercial banks</t>
  </si>
  <si>
    <t>Other corporate entities that have a credit assessment, which has been determined by NBG to be associated with credit quality step 2 or above under the rules for the risk weighting of exposures to corporates</t>
  </si>
  <si>
    <t>Claims or contingent claims on  public sector entities</t>
  </si>
  <si>
    <t xml:space="preserve">Claims in the form of collective investment undertakings </t>
  </si>
  <si>
    <t>Table 13</t>
  </si>
  <si>
    <t>Standardized approach - Effect of credit risk mitigation</t>
  </si>
  <si>
    <t>Asset Classes</t>
  </si>
  <si>
    <t>On-balance sheet exposures</t>
  </si>
  <si>
    <t>Off-balance sheet exposures</t>
  </si>
  <si>
    <t>RWA before Credit Risk Mitigation</t>
  </si>
  <si>
    <t>RWA post Credit Risk Mitigation</t>
  </si>
  <si>
    <t>RWA Density
f=e/(a+c)</t>
  </si>
  <si>
    <t xml:space="preserve">Off-balance sheet exposures - Nominal value </t>
  </si>
  <si>
    <t>Off-balance sheet exposures post CCF</t>
  </si>
  <si>
    <t>Total unweighted value (daily average)</t>
  </si>
  <si>
    <t>Total weighted values according to NBG's methodology* (daily average)</t>
  </si>
  <si>
    <t>Total weighted values according to Basel methodology (daily average)</t>
  </si>
  <si>
    <t>High-quality liquid assets</t>
  </si>
  <si>
    <t>Cash outflows</t>
  </si>
  <si>
    <t>Retail deposits</t>
  </si>
  <si>
    <t>Unsecured wholesale funding</t>
  </si>
  <si>
    <t>Secured wholesale funding</t>
  </si>
  <si>
    <t>Outflows related to off-balance sheet obligations and net short position of derivative exposures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</si>
  <si>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</si>
  <si>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</si>
  <si>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</si>
  <si>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</si>
  <si>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</si>
  <si>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</si>
  <si>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</si>
  <si>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</si>
  <si>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value according to NBG's methodology* (with limits)</t>
  </si>
  <si>
    <t>Total value according to Basel methodology (with limits)</t>
  </si>
  <si>
    <t>Liquidity coverage ratio (%)</t>
  </si>
  <si>
    <t>* Commercial banks are required to comply with the limits by coefficients calculated according to NBG's methodology. The numbers calculated within Basel framework are given for illustratory purposes.</t>
  </si>
  <si>
    <t>Bank</t>
  </si>
  <si>
    <t>Date</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</si>
  <si>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</si>
  <si>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</si>
  <si>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</si>
  <si>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</si>
  <si>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</si>
  <si>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</si>
  <si>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</si>
  <si>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</si>
  <si>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</si>
  <si>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</si>
  <si>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</si>
  <si>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</si>
  <si>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</si>
  <si>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</si>
  <si>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</si>
  <si>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</si>
  <si>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</si>
  <si>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</si>
  <si>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</si>
  <si>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15.1</t>
  </si>
  <si>
    <t>On-balance sheet exposures (excluding derivatives and SFTs)</t>
  </si>
  <si>
    <t xml:space="preserve">On-balance sheet items (excluding derivatives, SFTs and fiduciary assets, but including collateral) </t>
  </si>
  <si>
    <t>(Asset amounts deducted in determining Tier 1 capital)</t>
  </si>
  <si>
    <t>Total on-balance sheet exposures (excluding derivatives, SFTs and fiduciary assets) (sum of lines 1 and 2)</t>
  </si>
  <si>
    <t>Derivative exposures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</si>
  <si>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</si>
  <si>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</si>
  <si>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</si>
  <si>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</si>
  <si>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</si>
  <si>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</si>
  <si>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</si>
  <si>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</si>
  <si>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</si>
  <si>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</si>
  <si>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</si>
  <si>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</si>
  <si>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</si>
  <si>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</si>
  <si>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</si>
  <si>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</si>
  <si>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</si>
  <si>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</si>
  <si>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</si>
  <si>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</si>
  <si>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Capital and total exposures</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</si>
  <si>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</si>
  <si>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</si>
  <si>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</si>
  <si>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</si>
  <si>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</si>
  <si>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</si>
  <si>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</si>
  <si>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</si>
  <si>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</si>
  <si>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</si>
  <si>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</si>
  <si>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</si>
  <si>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</si>
  <si>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Table 16</t>
  </si>
  <si>
    <t>Unweighted value by residual maturity</t>
  </si>
  <si>
    <t>Weighted value</t>
  </si>
  <si>
    <t>No maturity</t>
  </si>
  <si>
    <t>&lt; 6 month</t>
  </si>
  <si>
    <t>6 month to &lt;1yr</t>
  </si>
  <si>
    <t>&gt;= 1 yr</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</si>
  <si>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</si>
  <si>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</si>
  <si>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</si>
  <si>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</si>
  <si>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</si>
  <si>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</si>
  <si>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</si>
  <si>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</si>
  <si>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</si>
  <si>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</si>
  <si>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</si>
  <si>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</si>
  <si>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</si>
  <si>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</si>
  <si>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</si>
  <si>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</si>
  <si>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</si>
  <si>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</si>
  <si>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</si>
  <si>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</si>
  <si>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</si>
  <si>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</si>
  <si>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</si>
  <si>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</si>
  <si>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</si>
  <si>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</si>
  <si>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</si>
  <si>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</si>
  <si>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</si>
  <si>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</si>
  <si>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</si>
  <si>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</si>
  <si>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</si>
  <si>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</si>
  <si>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</si>
  <si>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</si>
  <si>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</si>
  <si>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</si>
  <si>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Past due items*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</si>
  <si>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</si>
  <si>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Table 18</t>
  </si>
  <si>
    <t xml:space="preserve">                                                                                                                                      On Balance Assets                                                                                                                   
                                                                                                                                                                                                                                                                                                            Risk classes</t>
  </si>
  <si>
    <t xml:space="preserve">Gross carrying values </t>
  </si>
  <si>
    <t>Expected Credit Loss</t>
  </si>
  <si>
    <t>General Reserve</t>
  </si>
  <si>
    <t>Accumulated write-off, during the reporting period</t>
  </si>
  <si>
    <t>Net Value</t>
  </si>
  <si>
    <t>Of which: Loans and other Assets - Non-Performing</t>
  </si>
  <si>
    <t>Of which: Loans and other Assets - other than Non-Performing</t>
  </si>
  <si>
    <t>(a+b-c-d)</t>
  </si>
  <si>
    <t xml:space="preserve"> Of which: loans</t>
  </si>
  <si>
    <t xml:space="preserve"> Of which: securities</t>
  </si>
  <si>
    <t>Table 19</t>
  </si>
  <si>
    <t>State, state organizations</t>
  </si>
  <si>
    <t>Financial Institutions</t>
  </si>
  <si>
    <t>Pawn-shops</t>
  </si>
  <si>
    <t>Construction Development, Real Estate Development and other Land Loans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</si>
  <si>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</si>
  <si>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</si>
  <si>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</si>
  <si>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</si>
  <si>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</si>
  <si>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</si>
  <si>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</si>
  <si>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</si>
  <si>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</si>
  <si>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</si>
  <si>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</si>
  <si>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</si>
  <si>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Oil Importers,Filling stationas,gas stations and Retailers</t>
  </si>
  <si>
    <t>Energy</t>
  </si>
  <si>
    <t>Auto Dealers</t>
  </si>
  <si>
    <t>HealthCare</t>
  </si>
  <si>
    <t>Pharmacy</t>
  </si>
  <si>
    <t>Telecommunication</t>
  </si>
  <si>
    <t>Service</t>
  </si>
  <si>
    <t>Agriculture</t>
  </si>
  <si>
    <t xml:space="preserve">Other </t>
  </si>
  <si>
    <t>Assets on which the Sector of repayment source is not accounted for</t>
  </si>
  <si>
    <t>Table 20</t>
  </si>
  <si>
    <t>Changes in Expected Credit Loss for loans and Corporate debt securities</t>
  </si>
  <si>
    <t>Loans</t>
  </si>
  <si>
    <t>Corporate debt securities</t>
  </si>
  <si>
    <t>Opening balance of Expected Credit Loss</t>
  </si>
  <si>
    <t>An increase in the ECL for possible losses on assets</t>
  </si>
  <si>
    <t>As a result of the origination of the new assets</t>
  </si>
  <si>
    <t>As a result of classification of assets as a low quality</t>
  </si>
  <si>
    <t>Decrease in ECL for possible losses on assets</t>
  </si>
  <si>
    <t>As a result of write-off of assets</t>
  </si>
  <si>
    <t>As a result of partial or total payment of assets</t>
  </si>
  <si>
    <t>As a result of classification of assets as a high quality</t>
  </si>
  <si>
    <t>Increase / Decrease ECL of foreign currency assets as a result of currency exchange rate changes</t>
  </si>
  <si>
    <t>Closing balance of Expected Credit Loss</t>
  </si>
  <si>
    <t>Table 21</t>
  </si>
  <si>
    <t>Gross carrying value of Non-performing Loans</t>
  </si>
  <si>
    <t>Net accumulated recoveries related to decrease of Non-performing loans</t>
  </si>
  <si>
    <t>Opening balance</t>
  </si>
  <si>
    <t>Inflows to non-performing portfolios</t>
  </si>
  <si>
    <t>Increase of non-performing portfolio, as e result of currency exchange rate changes</t>
  </si>
  <si>
    <t>Outflows from non-performing portfolios</t>
  </si>
  <si>
    <t>Outflow due to the decrease level of credit risk</t>
  </si>
  <si>
    <t>Outflow due to loan repayment, partial or total</t>
  </si>
  <si>
    <t>Outflows due to write-offs</t>
  </si>
  <si>
    <t>Outflow due to taking possession of collateral</t>
  </si>
  <si>
    <t>Outflow due to sale of portfolios</t>
  </si>
  <si>
    <t>Outflow due to other situations</t>
  </si>
  <si>
    <t>Decrease of non-performing portfolio, as a result of currency exchange rate changes</t>
  </si>
  <si>
    <t>Closing balance</t>
  </si>
  <si>
    <t>Table 22</t>
  </si>
  <si>
    <t>Distribution of loans, Debt securities  and Off-balance-sheet items according to Credit Risk Stages and Past due days</t>
  </si>
  <si>
    <t xml:space="preserve"> Gross carrying value of loans and Debt securities, nominal value of Off-balance-sheet items</t>
  </si>
  <si>
    <r>
      <t>1</t>
    </r>
    <r>
      <rPr>
        <vertAlign val="superscript"/>
        <sz val="9"/>
        <rFont val="Sylfaen"/>
        <family val="1"/>
      </rPr>
      <t>st</t>
    </r>
    <r>
      <rPr>
        <sz val="9"/>
        <rFont val="Sylfaen"/>
        <family val="1"/>
      </rPr>
      <t xml:space="preserve"> stage</t>
    </r>
  </si>
  <si>
    <r>
      <t>2</t>
    </r>
    <r>
      <rPr>
        <vertAlign val="superscript"/>
        <sz val="9"/>
        <rFont val="Sylfaen"/>
        <family val="1"/>
      </rPr>
      <t>nd</t>
    </r>
    <r>
      <rPr>
        <sz val="9"/>
        <rFont val="Sylfaen"/>
        <family val="1"/>
      </rPr>
      <t xml:space="preserve"> stage</t>
    </r>
  </si>
  <si>
    <r>
      <t>3</t>
    </r>
    <r>
      <rPr>
        <vertAlign val="superscript"/>
        <sz val="9"/>
        <rFont val="Sylfaen"/>
        <family val="1"/>
      </rPr>
      <t>rd</t>
    </r>
    <r>
      <rPr>
        <sz val="9"/>
        <rFont val="Sylfaen"/>
        <family val="1"/>
      </rPr>
      <t xml:space="preserve"> stage</t>
    </r>
  </si>
  <si>
    <t>POCI</t>
  </si>
  <si>
    <t>Past due ≤ 30 days</t>
  </si>
  <si>
    <t xml:space="preserve"> Past due &gt; 30 days ≤ 90 days </t>
  </si>
  <si>
    <t xml:space="preserve"> Past due &gt; 90 days </t>
  </si>
  <si>
    <t xml:space="preserve"> Past due &gt; 90 days ≤ 180 days </t>
  </si>
  <si>
    <t xml:space="preserve"> Past due &gt; 180 days ≤ 1 Year </t>
  </si>
  <si>
    <t xml:space="preserve"> Past due &gt; 1 Year ≤ 2 Year </t>
  </si>
  <si>
    <t xml:space="preserve"> Past due &gt; 2 Year ≤ 5 Year </t>
  </si>
  <si>
    <t xml:space="preserve">Past due &gt;5 Years </t>
  </si>
  <si>
    <t>Central banks</t>
  </si>
  <si>
    <t>General governments</t>
  </si>
  <si>
    <t>Credit institutions</t>
  </si>
  <si>
    <t>Other financial corporations</t>
  </si>
  <si>
    <t>Non-financial corporations</t>
  </si>
  <si>
    <t>Households</t>
  </si>
  <si>
    <t>Debt Securities</t>
  </si>
  <si>
    <t>Off-balance-sheet items</t>
  </si>
  <si>
    <t>Table 23</t>
  </si>
  <si>
    <t xml:space="preserve">Loans Distributed according to LTV ratio, Expected Credit Loss, Value of collateral for loans and loans secured by guarantees according to Credit Risk stages and past due days
  </t>
  </si>
  <si>
    <t xml:space="preserve"> Gross carrying value of loans</t>
  </si>
  <si>
    <t>Secured Loans</t>
  </si>
  <si>
    <t>Loans Secured by Immovable property</t>
  </si>
  <si>
    <t>1.1.1.1</t>
  </si>
  <si>
    <t>LTV ≤70%</t>
  </si>
  <si>
    <t>1.1.1.2</t>
  </si>
  <si>
    <t>LTV &gt;70% ≤85%</t>
  </si>
  <si>
    <t>1.1.1.3</t>
  </si>
  <si>
    <t>LTV &gt;85% ≤100%</t>
  </si>
  <si>
    <t>1.1.1.4</t>
  </si>
  <si>
    <t>LTV &gt;100%</t>
  </si>
  <si>
    <t>Expected Credit Loss of Loans</t>
  </si>
  <si>
    <t>Value of Pledged collateral</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</si>
  <si>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</si>
  <si>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</si>
  <si>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</si>
  <si>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</si>
  <si>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</si>
  <si>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</si>
  <si>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</si>
  <si>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</si>
  <si>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</si>
  <si>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</si>
  <si>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 xml:space="preserve">                                                                                                     Loans
                                                                                                                                                                                                             Sector of repayment source</t>
  </si>
  <si>
    <t>Gross carrying value</t>
  </si>
  <si>
    <t>Table 25</t>
  </si>
  <si>
    <t>ა</t>
  </si>
  <si>
    <t>ბ</t>
  </si>
  <si>
    <t>გ</t>
  </si>
  <si>
    <t>დ</t>
  </si>
  <si>
    <t>ე</t>
  </si>
  <si>
    <t>ვ</t>
  </si>
  <si>
    <t>ზ</t>
  </si>
  <si>
    <t>თ</t>
  </si>
  <si>
    <t>ი</t>
  </si>
  <si>
    <t xml:space="preserve">                               Gross carrying value(Nominal value for Offbalance)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</si>
  <si>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</si>
  <si>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</si>
  <si>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</si>
  <si>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</si>
  <si>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</si>
  <si>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</si>
  <si>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</si>
  <si>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</si>
  <si>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</si>
  <si>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Off-balance-sheet itmes</t>
  </si>
  <si>
    <t xml:space="preserve"> Of which: Non-Performing Loans</t>
  </si>
  <si>
    <t xml:space="preserve"> Of which: Non-Performing Corporate debt securities</t>
  </si>
  <si>
    <t xml:space="preserve"> Of which: Non-Performing Off-balance-sheet itmes</t>
  </si>
  <si>
    <t>Table 26</t>
  </si>
  <si>
    <t>Retail Products</t>
  </si>
  <si>
    <t>Contractual Principal Amount</t>
  </si>
  <si>
    <t>Gross carrying value of Loans</t>
  </si>
  <si>
    <t>Number of Loans</t>
  </si>
  <si>
    <t>Weighted average nominal interest rate on quarterly disbursed loans</t>
  </si>
  <si>
    <t>Weighted average effective interest rate on quarterly disbursed loans</t>
  </si>
  <si>
    <t>Weighted average nominal interest rate (on Residual Contractual value of Loans)</t>
  </si>
  <si>
    <t>Weighted average remaining maturity (months) according to the  Residual Contractual value of Loans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</si>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</sst>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0_ ;[Red]\-#,##0\ "/>
    <numFmt numFmtId="166" formatCode="_(* #,##0_);_(* \(#,##0\);_(* &quot;-&quot;??_);_(@_)"/>
    <numFmt numFmtId="167" formatCode="_-* #,##0\ _€_-;\-* #,##0\ _€_-;_-* &quot;-&quot;??\ _€_-;_-@_-"/>
    <numFmt numFmtId="168" formatCode="_(#,##0_);_(\(#,##0\);_(\ \-\ _);_(@_)"/>
    <numFmt numFmtId="169" formatCode="#,##0.0"/>
    <numFmt numFmtId="170" formatCode="_(* #,##0.00000_);_(* \(#,##0.00000\);_(* &quot;-&quot;??_);_(@_)"/>
    <numFmt numFmtId="171" formatCode="_-* #,##0.00_-;\-* #,##0.00_-;_-* &quot;-&quot;??_-;_-@_-"/>
  </numFmts>
  <fonts count="8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name val="Arial"/>
      <family val="2"/>
    </font>
    <font>
      <b/>
      <sz val="11"/>
      <name val="Arial"/>
      <family val="2"/>
    </font>
    <font>
      <sz val="11"/>
      <color theme="1"/>
      <name val="Arial"/>
      <family val="2"/>
    </font>
    <font>
      <b/>
      <i/>
      <sz val="10"/>
      <color theme="1"/>
      <name val="Arial"/>
      <family val="2"/>
    </font>
    <font>
      <u/>
      <sz val="10"/>
      <color indexed="12"/>
      <name val="Arial"/>
      <family val="2"/>
    </font>
    <font>
      <b/>
      <sz val="10"/>
      <color theme="1"/>
      <name val="Arial"/>
      <family val="2"/>
    </font>
    <font>
      <b/>
      <sz val="10"/>
      <name val="Arial"/>
      <family val="2"/>
    </font>
    <font>
      <sz val="10"/>
      <name val="MS Sans Serif"/>
      <family val="2"/>
    </font>
    <font>
      <b/>
      <i/>
      <sz val="10"/>
      <name val="Arial"/>
      <family val="2"/>
    </font>
    <font>
      <sz val="10"/>
      <name val="Calibri"/>
      <family val="2"/>
      <scheme val="minor"/>
    </font>
    <font>
      <sz val="10"/>
      <name val="Sylfaen"/>
      <family val="1"/>
    </font>
    <font>
      <sz val="11"/>
      <color theme="4" tint="-0.249977111117893"/>
      <name val="Arial"/>
      <family val="2"/>
    </font>
    <font>
      <sz val="10"/>
      <color theme="1"/>
      <name val="Sylfaen"/>
      <family val="1"/>
    </font>
    <font>
      <b/>
      <sz val="10"/>
      <color theme="1"/>
      <name val="Sylfaen"/>
      <family val="1"/>
    </font>
    <font>
      <b/>
      <sz val="10"/>
      <name val="Sylfaen"/>
      <family val="1"/>
    </font>
    <font>
      <b/>
      <sz val="10"/>
      <color indexed="8"/>
      <name val="Sylfaen"/>
      <family val="1"/>
    </font>
    <font>
      <sz val="10"/>
      <color indexed="8"/>
      <name val="Sylfaen"/>
      <family val="1"/>
    </font>
    <font>
      <b/>
      <sz val="10"/>
      <color rgb="FF000000"/>
      <name val="Sylfaen"/>
      <family val="1"/>
    </font>
    <font>
      <b/>
      <sz val="12"/>
      <color theme="1"/>
      <name val="Calibri"/>
      <family val="2"/>
      <scheme val="minor"/>
    </font>
    <font>
      <b/>
      <sz val="8"/>
      <color indexed="8"/>
      <name val="Verdana"/>
      <family val="2"/>
    </font>
    <font>
      <sz val="8"/>
      <name val="Verdana"/>
      <family val="2"/>
    </font>
    <font>
      <strike/>
      <sz val="8"/>
      <name val="Verdana"/>
      <family val="2"/>
    </font>
    <font>
      <b/>
      <sz val="8"/>
      <name val="Verdana"/>
      <family val="2"/>
    </font>
    <font>
      <sz val="8"/>
      <color indexed="8"/>
      <name val="Verdana"/>
      <family val="2"/>
    </font>
    <font>
      <i/>
      <sz val="10"/>
      <name val="Arial"/>
      <family val="2"/>
    </font>
    <font>
      <sz val="8"/>
      <color theme="1"/>
      <name val="Arial"/>
      <family val="2"/>
    </font>
    <font>
      <sz val="10"/>
      <color theme="1"/>
      <name val="Times New Roman"/>
      <family val="1"/>
    </font>
    <font>
      <sz val="10"/>
      <name val="Arial"/>
      <family val="2"/>
      <charset val="204"/>
    </font>
    <font>
      <b/>
      <sz val="10"/>
      <name val="Calibri"/>
      <family val="2"/>
      <scheme val="minor"/>
    </font>
    <font>
      <b/>
      <sz val="10"/>
      <color theme="1"/>
      <name val="Calibri"/>
      <family val="2"/>
      <scheme val="minor"/>
    </font>
    <font>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u/>
      <sz val="10"/>
      <name val="Calibri"/>
      <family val="2"/>
      <scheme val="minor"/>
    </font>
    <font>
      <i/>
      <sz val="10"/>
      <color theme="0" tint="-0.499984740745262"/>
      <name val="Calibri"/>
      <family val="2"/>
      <scheme val="minor"/>
    </font>
    <font>
      <b/>
      <sz val="10"/>
      <name val="Calibri"/>
      <family val="2"/>
    </font>
    <font>
      <i/>
      <sz val="10"/>
      <color theme="4" tint="-0.249977111117893"/>
      <name val="Calibri"/>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Calibri"/>
      <family val="2"/>
      <scheme val="minor"/>
    </font>
    <font>
      <i/>
      <vertAlign val="superscript"/>
      <sz val="9"/>
      <name val="Calibri"/>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i/>
      <sz val="10"/>
      <color theme="1"/>
      <name val="Arial"/>
      <family val="2"/>
    </font>
    <font>
      <i/>
      <sz val="11"/>
      <color theme="1"/>
      <name val="Arial"/>
      <family val="2"/>
    </font>
    <font>
      <b/>
      <i/>
      <sz val="10"/>
      <color theme="1"/>
      <name val="Sylfaen"/>
      <family val="1"/>
    </font>
    <font>
      <i/>
      <sz val="10"/>
      <color theme="1"/>
      <name val="Sylfaen"/>
      <family val="1"/>
    </font>
    <font>
      <b/>
      <sz val="11"/>
      <color theme="1"/>
      <name val="Arial"/>
      <family val="2"/>
    </font>
    <font>
      <b/>
      <sz val="11"/>
      <color indexed="8"/>
      <name val="Calibri"/>
      <family val="2"/>
      <scheme val="minor"/>
    </font>
    <font>
      <b/>
      <sz val="8"/>
      <color rgb="FF000000"/>
      <name val="Verdana"/>
      <family val="2"/>
    </font>
    <font>
      <sz val="10"/>
      <color rgb="FFFF0000"/>
      <name val="Sylfaen"/>
      <family val="1"/>
    </font>
    <font>
      <sz val="8"/>
      <color theme="1"/>
      <name val="Calibri"/>
      <family val="2"/>
      <scheme val="minor"/>
    </font>
    <font>
      <sz val="10"/>
      <name val="SPKolheti"/>
      <family val="1"/>
    </font>
    <font>
      <i/>
      <sz val="10"/>
      <color theme="1"/>
      <name val="Calibri"/>
      <family val="2"/>
      <scheme val="minor"/>
    </font>
    <font>
      <b/>
      <sz val="11"/>
      <name val="Calibri"/>
      <family val="2"/>
      <scheme val="minor"/>
    </font>
    <font>
      <sz val="11"/>
      <name val="Calibri"/>
      <family val="2"/>
      <scheme val="minor"/>
    </font>
    <font>
      <sz val="11"/>
      <name val="Calibri"/>
      <family val="2"/>
    </font>
    <font>
      <b/>
      <i/>
      <sz val="11"/>
      <name val="Calibri"/>
      <family val="2"/>
      <scheme val="minor"/>
    </font>
    <font>
      <i/>
      <sz val="11"/>
      <name val="Calibri"/>
      <family val="2"/>
      <scheme val="minor"/>
    </font>
    <font>
      <i/>
      <sz val="10"/>
      <name val="Sylfaen"/>
      <family val="1"/>
    </font>
    <font>
      <sz val="9"/>
      <name val="Calibri"/>
      <family val="2"/>
    </font>
    <font>
      <b/>
      <sz val="9"/>
      <name val="Calibri"/>
      <family val="2"/>
    </font>
    <font>
      <u/>
      <sz val="1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i/>
      <sz val="9"/>
      <name val="Calibri"/>
      <family val="1"/>
      <scheme val="minor"/>
    </font>
    <font>
      <b/>
      <sz val="9"/>
      <name val="Calibri"/>
      <family val="1"/>
      <scheme val="minor"/>
    </font>
    <font>
      <b/>
      <u/>
      <sz val="9"/>
      <color theme="1"/>
      <name val="Sylfaen"/>
      <family val="1"/>
    </font>
    <font>
      <vertAlign val="superscript"/>
      <sz val="9"/>
      <name val="Sylfaen"/>
      <family val="1"/>
    </font>
    <font>
      <b/>
      <sz val="8"/>
      <name val="Sylfaen"/>
      <family val="1"/>
    </font>
  </fonts>
  <fills count="18">
    <fill>
      <patternFill patternType="none"/>
    </fill>
    <fill>
      <patternFill patternType="gray125"/>
    </fill>
    <fill>
      <patternFill patternType="solid">
        <fgColor theme="0"/>
        <bgColor indexed="64"/>
      </patternFill>
    </fill>
    <fill>
      <patternFill patternType="lightGray">
        <fgColor indexed="22"/>
      </patternFill>
    </fill>
    <fill>
      <patternFill patternType="solid">
        <fgColor rgb="FFFFFFFF"/>
        <bgColor indexed="64"/>
      </patternFill>
    </fill>
    <fill>
      <patternFill patternType="solid">
        <fgColor theme="2"/>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style="thin">
        <color auto="1"/>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4" fillId="0" borderId="0"/>
    <xf numFmtId="164" fontId="11" fillId="3" borderId="0"/>
    <xf numFmtId="0" fontId="4" fillId="0" borderId="0"/>
    <xf numFmtId="0" fontId="31" fillId="0" borderId="0"/>
    <xf numFmtId="0" fontId="31" fillId="0" borderId="0"/>
    <xf numFmtId="43" fontId="1" fillId="0" borderId="0" applyFont="0" applyFill="0" applyBorder="0" applyAlignment="0" applyProtection="0"/>
    <xf numFmtId="0" fontId="1" fillId="0" borderId="0"/>
    <xf numFmtId="0" fontId="1" fillId="0" borderId="0"/>
    <xf numFmtId="0" fontId="4" fillId="0" borderId="0"/>
    <xf numFmtId="0" fontId="4" fillId="0" borderId="0"/>
    <xf numFmtId="43" fontId="4" fillId="0" borderId="0" applyFont="0" applyFill="0" applyBorder="0" applyAlignment="0" applyProtection="0"/>
    <xf numFmtId="0" fontId="1" fillId="0" borderId="0"/>
    <xf numFmtId="0" fontId="1" fillId="0" borderId="0"/>
    <xf numFmtId="0" fontId="4" fillId="0" borderId="0"/>
    <xf numFmtId="0" fontId="4" fillId="0" borderId="0">
      <alignment vertical="center"/>
    </xf>
    <xf numFmtId="171" fontId="1" fillId="0" borderId="0" applyFont="0" applyFill="0" applyBorder="0" applyAlignment="0" applyProtection="0"/>
  </cellStyleXfs>
  <cellXfs count="774">
    <xf numFmtId="0" fontId="0" fillId="0" borderId="0" xfId="0"/>
    <xf numFmtId="0" fontId="3" fillId="0" borderId="1" xfId="0" applyFont="1" applyBorder="1"/>
    <xf numFmtId="0" fontId="5" fillId="0" borderId="1" xfId="4" applyFont="1" applyBorder="1" applyAlignment="1">
      <alignment horizontal="center" vertical="center"/>
    </xf>
    <xf numFmtId="0" fontId="6" fillId="0" borderId="0" xfId="0" applyFont="1"/>
    <xf numFmtId="0" fontId="4" fillId="2" borderId="1" xfId="4" applyFill="1" applyBorder="1" applyAlignment="1">
      <alignment horizontal="right" indent="1"/>
    </xf>
    <xf numFmtId="0" fontId="4" fillId="2" borderId="1" xfId="4" applyFill="1" applyBorder="1" applyAlignment="1">
      <alignment horizontal="left" wrapText="1"/>
    </xf>
    <xf numFmtId="0" fontId="6" fillId="0" borderId="1" xfId="0" applyFont="1" applyBorder="1"/>
    <xf numFmtId="0" fontId="3" fillId="0" borderId="1" xfId="4" applyFont="1" applyBorder="1" applyAlignment="1">
      <alignment horizontal="left" wrapText="1"/>
    </xf>
    <xf numFmtId="0" fontId="4" fillId="0" borderId="1" xfId="4" applyBorder="1" applyAlignment="1">
      <alignment horizontal="left" wrapText="1"/>
    </xf>
    <xf numFmtId="0" fontId="4" fillId="2" borderId="2" xfId="4" applyFill="1" applyBorder="1" applyAlignment="1">
      <alignment horizontal="right" indent="1"/>
    </xf>
    <xf numFmtId="0" fontId="4" fillId="0" borderId="2" xfId="4" applyBorder="1" applyAlignment="1">
      <alignment horizontal="left" wrapText="1"/>
    </xf>
    <xf numFmtId="0" fontId="7" fillId="0" borderId="0" xfId="0" applyFont="1" applyAlignment="1">
      <alignment wrapText="1"/>
    </xf>
    <xf numFmtId="0" fontId="4" fillId="2" borderId="1" xfId="4" applyFill="1" applyBorder="1"/>
    <xf numFmtId="0" fontId="8" fillId="0" borderId="0" xfId="3" applyAlignment="1" applyProtection="1"/>
    <xf numFmtId="0" fontId="8" fillId="0" borderId="1" xfId="3" applyFill="1" applyBorder="1" applyAlignment="1" applyProtection="1"/>
    <xf numFmtId="0" fontId="8" fillId="0" borderId="1" xfId="3" applyFill="1" applyBorder="1" applyAlignment="1" applyProtection="1">
      <alignment horizontal="left" vertical="center" wrapText="1"/>
    </xf>
    <xf numFmtId="49" fontId="3" fillId="0" borderId="1" xfId="0" applyNumberFormat="1" applyFont="1" applyBorder="1" applyAlignment="1">
      <alignment horizontal="right"/>
    </xf>
    <xf numFmtId="0" fontId="8" fillId="0" borderId="1" xfId="3" applyFill="1" applyBorder="1" applyAlignment="1" applyProtection="1">
      <alignment horizontal="left" vertical="center"/>
    </xf>
    <xf numFmtId="0" fontId="8" fillId="0" borderId="1" xfId="3" applyBorder="1" applyAlignment="1" applyProtection="1"/>
    <xf numFmtId="0" fontId="3" fillId="0" borderId="0" xfId="0" applyFont="1"/>
    <xf numFmtId="0" fontId="4" fillId="0" borderId="0" xfId="5"/>
    <xf numFmtId="0" fontId="4" fillId="0" borderId="0" xfId="0" applyFont="1"/>
    <xf numFmtId="14" fontId="4" fillId="0" borderId="0" xfId="0" applyNumberFormat="1" applyFont="1"/>
    <xf numFmtId="0" fontId="4" fillId="0" borderId="5" xfId="0" applyFont="1" applyBorder="1"/>
    <xf numFmtId="0" fontId="9" fillId="0" borderId="5" xfId="0" applyFont="1" applyBorder="1" applyAlignment="1">
      <alignment horizontal="center" vertical="center"/>
    </xf>
    <xf numFmtId="0" fontId="4" fillId="0" borderId="9" xfId="0" applyFont="1" applyBorder="1" applyAlignment="1">
      <alignment horizontal="right" vertical="center" wrapText="1"/>
    </xf>
    <xf numFmtId="0" fontId="4" fillId="0" borderId="10" xfId="0" applyFont="1" applyBorder="1" applyAlignment="1">
      <alignment vertical="center" wrapTex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10" fillId="0" borderId="1" xfId="0" applyFont="1" applyBorder="1" applyAlignment="1">
      <alignment horizontal="center" vertical="center" wrapText="1"/>
    </xf>
    <xf numFmtId="164" fontId="11" fillId="3" borderId="0" xfId="6"/>
    <xf numFmtId="164" fontId="11" fillId="3" borderId="12" xfId="6" applyBorder="1"/>
    <xf numFmtId="0" fontId="4" fillId="0" borderId="9" xfId="0"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vertical="center" wrapText="1"/>
    </xf>
    <xf numFmtId="165" fontId="13" fillId="0" borderId="1" xfId="0" applyNumberFormat="1" applyFont="1" applyBorder="1" applyAlignment="1" applyProtection="1">
      <alignment vertical="center" wrapText="1"/>
      <protection locked="0"/>
    </xf>
    <xf numFmtId="165" fontId="13" fillId="0" borderId="13" xfId="0" applyNumberFormat="1" applyFont="1" applyBorder="1" applyAlignment="1" applyProtection="1">
      <alignment vertical="center" wrapText="1"/>
      <protection locked="0"/>
    </xf>
    <xf numFmtId="10" fontId="13" fillId="0" borderId="1" xfId="2" applyNumberFormat="1" applyFont="1" applyFill="1" applyBorder="1" applyAlignment="1" applyProtection="1">
      <alignment vertical="center" wrapText="1"/>
      <protection locked="0"/>
    </xf>
    <xf numFmtId="10" fontId="13" fillId="0" borderId="13" xfId="2" applyNumberFormat="1" applyFont="1" applyFill="1" applyBorder="1" applyAlignment="1" applyProtection="1">
      <alignment vertical="center" wrapText="1"/>
      <protection locked="0"/>
    </xf>
    <xf numFmtId="0" fontId="14" fillId="0" borderId="9" xfId="0" applyFont="1" applyBorder="1" applyAlignment="1">
      <alignment horizontal="center" vertical="center" wrapText="1"/>
    </xf>
    <xf numFmtId="10" fontId="11" fillId="3" borderId="0" xfId="2" applyNumberFormat="1" applyFont="1" applyFill="1" applyBorder="1"/>
    <xf numFmtId="0" fontId="15" fillId="0" borderId="0" xfId="0" applyFont="1"/>
    <xf numFmtId="0" fontId="4" fillId="4" borderId="9" xfId="0" applyFont="1" applyFill="1" applyBorder="1" applyAlignment="1">
      <alignment horizontal="right" vertical="center"/>
    </xf>
    <xf numFmtId="10" fontId="11" fillId="3" borderId="12" xfId="2" applyNumberFormat="1" applyFont="1" applyFill="1" applyBorder="1"/>
    <xf numFmtId="0" fontId="10" fillId="0" borderId="9" xfId="0" applyFont="1" applyBorder="1" applyAlignment="1">
      <alignment horizontal="center" vertical="center" wrapText="1"/>
    </xf>
    <xf numFmtId="166" fontId="13" fillId="0" borderId="1" xfId="1" applyNumberFormat="1" applyFont="1" applyFill="1" applyBorder="1" applyAlignment="1" applyProtection="1">
      <alignment vertical="center" wrapText="1"/>
      <protection locked="0"/>
    </xf>
    <xf numFmtId="166" fontId="13" fillId="0" borderId="13" xfId="1" applyNumberFormat="1" applyFont="1" applyFill="1" applyBorder="1" applyAlignment="1" applyProtection="1">
      <alignment vertical="center" wrapText="1"/>
      <protection locked="0"/>
    </xf>
    <xf numFmtId="0" fontId="4" fillId="4" borderId="14" xfId="0" applyFont="1" applyFill="1" applyBorder="1" applyAlignment="1">
      <alignment horizontal="right" vertical="center"/>
    </xf>
    <xf numFmtId="0" fontId="4" fillId="0" borderId="2" xfId="0" applyFont="1" applyBorder="1" applyAlignment="1">
      <alignment vertical="center" wrapText="1"/>
    </xf>
    <xf numFmtId="0" fontId="4" fillId="4" borderId="15" xfId="0" applyFont="1" applyFill="1" applyBorder="1" applyAlignment="1">
      <alignment horizontal="right" vertical="center"/>
    </xf>
    <xf numFmtId="0" fontId="4" fillId="0" borderId="16" xfId="0" applyFont="1" applyBorder="1" applyAlignment="1">
      <alignment vertical="center" wrapText="1"/>
    </xf>
    <xf numFmtId="0" fontId="4" fillId="0" borderId="0" xfId="0" applyFont="1" applyAlignment="1">
      <alignment horizontal="right"/>
    </xf>
    <xf numFmtId="0" fontId="4" fillId="0" borderId="0" xfId="0" applyFont="1" applyAlignment="1">
      <alignment wrapText="1"/>
    </xf>
    <xf numFmtId="0" fontId="13" fillId="0" borderId="0" xfId="0" applyFont="1" applyAlignment="1">
      <alignment wrapText="1"/>
    </xf>
    <xf numFmtId="0" fontId="14" fillId="0" borderId="0" xfId="5" applyFont="1"/>
    <xf numFmtId="0" fontId="14" fillId="0" borderId="0" xfId="0" applyFont="1"/>
    <xf numFmtId="166" fontId="14" fillId="0" borderId="0" xfId="1" applyNumberFormat="1" applyFont="1"/>
    <xf numFmtId="166" fontId="16" fillId="0" borderId="0" xfId="1" applyNumberFormat="1" applyFont="1"/>
    <xf numFmtId="0" fontId="16" fillId="0" borderId="0" xfId="0" applyFont="1"/>
    <xf numFmtId="14" fontId="14" fillId="0" borderId="0" xfId="0" applyNumberFormat="1" applyFont="1"/>
    <xf numFmtId="166" fontId="14" fillId="0" borderId="0" xfId="1" applyNumberFormat="1" applyFont="1" applyBorder="1"/>
    <xf numFmtId="166" fontId="16" fillId="0" borderId="0" xfId="1" applyNumberFormat="1" applyFont="1" applyBorder="1"/>
    <xf numFmtId="0" fontId="16" fillId="0" borderId="1" xfId="0" applyFont="1" applyBorder="1" applyAlignment="1">
      <alignment horizontal="center" vertical="center"/>
    </xf>
    <xf numFmtId="166" fontId="14" fillId="0" borderId="1" xfId="1" applyNumberFormat="1" applyFont="1" applyFill="1" applyBorder="1" applyAlignment="1" applyProtection="1">
      <alignment horizontal="center" vertical="center" wrapText="1"/>
    </xf>
    <xf numFmtId="0" fontId="17" fillId="0" borderId="1" xfId="0" applyFont="1" applyBorder="1" applyAlignment="1">
      <alignment horizontal="center" vertical="center"/>
    </xf>
    <xf numFmtId="0" fontId="16" fillId="0" borderId="1" xfId="0" applyFont="1" applyBorder="1" applyAlignment="1">
      <alignment horizontal="center"/>
    </xf>
    <xf numFmtId="0" fontId="18" fillId="2" borderId="1" xfId="7" applyFont="1" applyFill="1" applyBorder="1" applyAlignment="1">
      <alignment horizontal="left" vertical="center" wrapText="1"/>
    </xf>
    <xf numFmtId="166" fontId="0" fillId="0" borderId="1" xfId="1" applyNumberFormat="1" applyFont="1" applyBorder="1"/>
    <xf numFmtId="166" fontId="0" fillId="5" borderId="1" xfId="1" applyNumberFormat="1" applyFont="1" applyFill="1" applyBorder="1"/>
    <xf numFmtId="0" fontId="14" fillId="0" borderId="1" xfId="7" applyFont="1" applyBorder="1" applyAlignment="1">
      <alignment horizontal="left" vertical="center" wrapText="1" indent="1"/>
    </xf>
    <xf numFmtId="0" fontId="19" fillId="2" borderId="21" xfId="0" applyFont="1" applyFill="1" applyBorder="1" applyAlignment="1">
      <alignment horizontal="left" vertical="center" wrapText="1"/>
    </xf>
    <xf numFmtId="0" fontId="14" fillId="2" borderId="1" xfId="7" applyFont="1" applyFill="1" applyBorder="1" applyAlignment="1">
      <alignment horizontal="left" vertical="center" wrapText="1" indent="1"/>
    </xf>
    <xf numFmtId="0" fontId="18" fillId="0" borderId="21" xfId="0" applyFont="1" applyBorder="1" applyAlignment="1">
      <alignment horizontal="left" vertical="center" wrapText="1"/>
    </xf>
    <xf numFmtId="0" fontId="19" fillId="0" borderId="21" xfId="0" applyFont="1" applyBorder="1" applyAlignment="1">
      <alignment horizontal="left" vertical="center" wrapText="1"/>
    </xf>
    <xf numFmtId="0" fontId="19" fillId="0" borderId="21" xfId="0" applyFont="1" applyBorder="1" applyAlignment="1">
      <alignment vertical="center" wrapText="1"/>
    </xf>
    <xf numFmtId="166" fontId="0" fillId="0" borderId="1" xfId="1" applyNumberFormat="1" applyFont="1" applyBorder="1" applyAlignment="1">
      <alignment vertical="center"/>
    </xf>
    <xf numFmtId="166" fontId="0" fillId="5" borderId="1" xfId="1" applyNumberFormat="1" applyFont="1" applyFill="1" applyBorder="1" applyAlignment="1">
      <alignment vertical="center"/>
    </xf>
    <xf numFmtId="0" fontId="20" fillId="0" borderId="21" xfId="0" applyFont="1" applyBorder="1" applyAlignment="1">
      <alignment horizontal="left" vertical="center" wrapText="1" indent="1"/>
    </xf>
    <xf numFmtId="0" fontId="20" fillId="2" borderId="21" xfId="0" applyFont="1" applyFill="1" applyBorder="1" applyAlignment="1">
      <alignment horizontal="left" vertical="center" wrapText="1" indent="1"/>
    </xf>
    <xf numFmtId="0" fontId="19" fillId="2" borderId="22" xfId="0" applyFont="1" applyFill="1" applyBorder="1" applyAlignment="1">
      <alignment horizontal="left" vertical="center" wrapText="1"/>
    </xf>
    <xf numFmtId="166" fontId="1" fillId="0" borderId="1" xfId="1" applyNumberFormat="1" applyFont="1" applyBorder="1"/>
    <xf numFmtId="0" fontId="20" fillId="0" borderId="1" xfId="7" applyFont="1" applyBorder="1" applyAlignment="1">
      <alignment horizontal="left" vertical="center" wrapText="1" indent="1"/>
    </xf>
    <xf numFmtId="0" fontId="19" fillId="0" borderId="1" xfId="0" applyFont="1" applyBorder="1" applyAlignment="1">
      <alignment horizontal="left" vertical="center" wrapText="1"/>
    </xf>
    <xf numFmtId="0" fontId="19" fillId="0" borderId="1" xfId="7" applyFont="1" applyBorder="1" applyAlignment="1">
      <alignment horizontal="center" vertical="center" wrapText="1"/>
    </xf>
    <xf numFmtId="0" fontId="19" fillId="2" borderId="23" xfId="0" applyFont="1" applyFill="1" applyBorder="1" applyAlignment="1">
      <alignment horizontal="left" vertical="center" wrapText="1"/>
    </xf>
    <xf numFmtId="0" fontId="14" fillId="2" borderId="21" xfId="0" applyFont="1" applyFill="1" applyBorder="1" applyAlignment="1">
      <alignment horizontal="left" vertical="center" wrapText="1" indent="1"/>
    </xf>
    <xf numFmtId="0" fontId="14" fillId="0" borderId="21" xfId="0" applyFont="1" applyBorder="1" applyAlignment="1">
      <alignment horizontal="left" vertical="center" wrapText="1" indent="1"/>
    </xf>
    <xf numFmtId="0" fontId="14" fillId="0" borderId="22" xfId="0" applyFont="1" applyBorder="1" applyAlignment="1">
      <alignment horizontal="left" vertical="center" wrapText="1" indent="1"/>
    </xf>
    <xf numFmtId="0" fontId="19" fillId="0" borderId="1" xfId="7" applyFont="1" applyBorder="1" applyAlignment="1">
      <alignment horizontal="left" vertical="center" wrapText="1"/>
    </xf>
    <xf numFmtId="0" fontId="19" fillId="0" borderId="1" xfId="0" applyFont="1" applyBorder="1" applyAlignment="1">
      <alignment vertical="center" wrapText="1"/>
    </xf>
    <xf numFmtId="0" fontId="19" fillId="2" borderId="1" xfId="7" applyFont="1" applyFill="1" applyBorder="1" applyAlignment="1">
      <alignment horizontal="left" vertical="center" wrapText="1"/>
    </xf>
    <xf numFmtId="0" fontId="21" fillId="0" borderId="0" xfId="0" applyFont="1" applyAlignment="1">
      <alignment horizontal="justify"/>
    </xf>
    <xf numFmtId="0" fontId="16" fillId="0" borderId="0" xfId="0" applyFont="1" applyAlignment="1">
      <alignment horizontal="center"/>
    </xf>
    <xf numFmtId="0" fontId="16" fillId="0" borderId="0" xfId="0" applyFont="1" applyAlignment="1">
      <alignment horizontal="left"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23" fillId="0" borderId="26" xfId="0" applyFont="1" applyBorder="1" applyAlignment="1">
      <alignment horizontal="justify" vertical="center" wrapText="1"/>
    </xf>
    <xf numFmtId="0" fontId="24" fillId="0" borderId="21" xfId="0" applyFont="1" applyBorder="1" applyAlignment="1">
      <alignment horizontal="left" vertical="center" wrapText="1" indent="1"/>
    </xf>
    <xf numFmtId="0" fontId="24" fillId="0" borderId="22" xfId="0" applyFont="1" applyBorder="1" applyAlignment="1">
      <alignment horizontal="left" vertical="center" wrapText="1" indent="1"/>
    </xf>
    <xf numFmtId="0" fontId="23" fillId="0" borderId="21" xfId="0" applyFont="1" applyBorder="1" applyAlignment="1">
      <alignment horizontal="justify" vertical="center" wrapText="1"/>
    </xf>
    <xf numFmtId="0" fontId="26" fillId="0" borderId="21" xfId="0" applyFont="1" applyBorder="1" applyAlignment="1">
      <alignment horizontal="justify" vertical="center" wrapText="1"/>
    </xf>
    <xf numFmtId="0" fontId="23" fillId="2" borderId="21" xfId="0" applyFont="1" applyFill="1" applyBorder="1" applyAlignment="1">
      <alignment horizontal="justify" vertical="center" wrapText="1"/>
    </xf>
    <xf numFmtId="0" fontId="23" fillId="0" borderId="22" xfId="0" applyFont="1" applyBorder="1" applyAlignment="1">
      <alignment horizontal="justify" vertical="center" wrapText="1"/>
    </xf>
    <xf numFmtId="0" fontId="23" fillId="0" borderId="23" xfId="0" applyFont="1" applyBorder="1" applyAlignment="1">
      <alignment horizontal="justify" vertical="center" wrapText="1"/>
    </xf>
    <xf numFmtId="0" fontId="27" fillId="0" borderId="21" xfId="0" applyFont="1" applyBorder="1" applyAlignment="1">
      <alignment horizontal="left" vertical="center" wrapText="1" indent="1"/>
    </xf>
    <xf numFmtId="0" fontId="23" fillId="0" borderId="21" xfId="0" applyFont="1" applyBorder="1" applyAlignment="1">
      <alignment horizontal="left" vertical="center" wrapText="1"/>
    </xf>
    <xf numFmtId="0" fontId="26" fillId="0" borderId="21" xfId="0" applyFont="1" applyBorder="1" applyAlignment="1">
      <alignment vertical="center" wrapText="1"/>
    </xf>
    <xf numFmtId="166" fontId="0" fillId="0" borderId="1" xfId="1" applyNumberFormat="1" applyFont="1" applyBorder="1" applyProtection="1"/>
    <xf numFmtId="0" fontId="24" fillId="0" borderId="21" xfId="0" applyFont="1" applyBorder="1" applyAlignment="1">
      <alignment horizontal="left" vertical="center" wrapText="1"/>
    </xf>
    <xf numFmtId="0" fontId="23" fillId="0" borderId="27" xfId="0" applyFont="1" applyBorder="1" applyAlignment="1">
      <alignment vertical="center" wrapText="1"/>
    </xf>
    <xf numFmtId="0" fontId="23" fillId="2" borderId="2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10" fillId="0" borderId="20" xfId="0" applyFont="1" applyBorder="1" applyAlignment="1">
      <alignment vertical="center" wrapText="1"/>
    </xf>
    <xf numFmtId="166" fontId="14" fillId="0" borderId="1" xfId="1" applyNumberFormat="1" applyFont="1" applyFill="1" applyBorder="1" applyAlignment="1" applyProtection="1">
      <alignment horizontal="right"/>
    </xf>
    <xf numFmtId="166" fontId="14" fillId="5" borderId="1" xfId="1" applyNumberFormat="1" applyFont="1" applyFill="1" applyBorder="1" applyAlignment="1" applyProtection="1">
      <alignment horizontal="right"/>
    </xf>
    <xf numFmtId="166" fontId="14" fillId="5" borderId="13" xfId="1" applyNumberFormat="1" applyFont="1" applyFill="1" applyBorder="1" applyAlignment="1" applyProtection="1">
      <alignment horizontal="right"/>
    </xf>
    <xf numFmtId="0" fontId="4" fillId="0" borderId="20" xfId="0" applyFont="1" applyBorder="1" applyAlignment="1">
      <alignment horizontal="left" vertical="center" wrapText="1" indent="4"/>
    </xf>
    <xf numFmtId="0" fontId="4" fillId="0" borderId="1" xfId="0" applyFont="1" applyBorder="1" applyAlignment="1" applyProtection="1">
      <alignment horizontal="left" vertical="center" indent="11"/>
      <protection locked="0"/>
    </xf>
    <xf numFmtId="0" fontId="28" fillId="0" borderId="1" xfId="0" applyFont="1" applyBorder="1" applyAlignment="1" applyProtection="1">
      <alignment horizontal="left" vertical="center" indent="17"/>
      <protection locked="0"/>
    </xf>
    <xf numFmtId="0" fontId="9" fillId="0" borderId="1" xfId="0" applyFont="1" applyBorder="1" applyAlignment="1">
      <alignment vertical="center"/>
    </xf>
    <xf numFmtId="0" fontId="10" fillId="0" borderId="1" xfId="0" applyFont="1" applyBorder="1" applyAlignment="1">
      <alignment vertical="center" wrapText="1"/>
    </xf>
    <xf numFmtId="0" fontId="4" fillId="0" borderId="20" xfId="0" applyFont="1" applyBorder="1" applyAlignment="1">
      <alignment horizontal="left" vertical="center" wrapText="1"/>
    </xf>
    <xf numFmtId="0" fontId="10" fillId="0" borderId="28" xfId="0" applyFont="1" applyBorder="1" applyAlignment="1">
      <alignment vertical="center" wrapText="1"/>
    </xf>
    <xf numFmtId="165" fontId="14" fillId="0" borderId="0" xfId="0" applyNumberFormat="1" applyFont="1" applyAlignment="1">
      <alignment horizontal="right"/>
    </xf>
    <xf numFmtId="0" fontId="29" fillId="0" borderId="0" xfId="0" applyFont="1"/>
    <xf numFmtId="0" fontId="9" fillId="0" borderId="0" xfId="0" applyFont="1" applyAlignment="1">
      <alignment horizontal="center"/>
    </xf>
    <xf numFmtId="0" fontId="28" fillId="0" borderId="0" xfId="0" applyFont="1" applyAlignment="1">
      <alignment horizontal="center"/>
    </xf>
    <xf numFmtId="0" fontId="3" fillId="0" borderId="29" xfId="0" applyFont="1" applyBorder="1" applyAlignment="1">
      <alignment horizontal="center" vertical="center" wrapText="1"/>
    </xf>
    <xf numFmtId="0" fontId="3" fillId="0" borderId="10"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1" xfId="0" applyFont="1" applyBorder="1" applyAlignment="1">
      <alignment vertical="center" wrapText="1"/>
    </xf>
    <xf numFmtId="166" fontId="30" fillId="5" borderId="1" xfId="1" applyNumberFormat="1" applyFont="1" applyFill="1" applyBorder="1" applyAlignment="1">
      <alignment vertical="center" wrapText="1"/>
    </xf>
    <xf numFmtId="3" fontId="30" fillId="0" borderId="1" xfId="0" applyNumberFormat="1" applyFont="1" applyBorder="1" applyAlignment="1">
      <alignment vertical="center" wrapText="1"/>
    </xf>
    <xf numFmtId="3" fontId="30" fillId="0" borderId="18" xfId="0" applyNumberFormat="1" applyFont="1" applyBorder="1" applyAlignment="1">
      <alignment vertical="center" wrapText="1"/>
    </xf>
    <xf numFmtId="3" fontId="30" fillId="0" borderId="30" xfId="0" applyNumberFormat="1" applyFont="1" applyBorder="1" applyAlignment="1">
      <alignment vertical="center" wrapText="1"/>
    </xf>
    <xf numFmtId="14" fontId="4" fillId="2" borderId="1" xfId="8" quotePrefix="1" applyNumberFormat="1" applyFont="1" applyFill="1" applyBorder="1" applyAlignment="1" applyProtection="1">
      <alignment horizontal="left"/>
      <protection locked="0"/>
    </xf>
    <xf numFmtId="0" fontId="3" fillId="0" borderId="15" xfId="0" applyFont="1" applyBorder="1" applyAlignment="1">
      <alignment horizontal="center" vertical="center" wrapText="1"/>
    </xf>
    <xf numFmtId="0" fontId="9" fillId="0" borderId="16" xfId="0" applyFont="1" applyBorder="1" applyAlignment="1">
      <alignment vertical="center" wrapText="1"/>
    </xf>
    <xf numFmtId="3" fontId="30" fillId="5" borderId="16" xfId="0" applyNumberFormat="1" applyFont="1" applyFill="1" applyBorder="1" applyAlignment="1">
      <alignment vertical="center" wrapText="1"/>
    </xf>
    <xf numFmtId="3" fontId="30" fillId="5" borderId="31" xfId="0" applyNumberFormat="1" applyFont="1" applyFill="1" applyBorder="1" applyAlignment="1">
      <alignment vertical="center" wrapText="1"/>
    </xf>
    <xf numFmtId="3" fontId="30" fillId="5" borderId="32" xfId="0" applyNumberFormat="1" applyFont="1" applyFill="1" applyBorder="1" applyAlignment="1">
      <alignment vertical="center" wrapText="1"/>
    </xf>
    <xf numFmtId="3" fontId="30" fillId="5" borderId="33" xfId="0" applyNumberFormat="1" applyFont="1" applyFill="1" applyBorder="1" applyAlignment="1">
      <alignment vertical="center" wrapText="1"/>
    </xf>
    <xf numFmtId="0" fontId="3" fillId="0" borderId="0" xfId="0" applyFont="1" applyAlignment="1">
      <alignment wrapText="1"/>
    </xf>
    <xf numFmtId="0" fontId="4" fillId="0" borderId="0" xfId="0" applyFont="1" applyAlignment="1">
      <alignment horizontal="left" wrapText="1"/>
    </xf>
    <xf numFmtId="0" fontId="10" fillId="0" borderId="0" xfId="0" applyFont="1" applyAlignment="1">
      <alignment horizontal="center" vertical="center" wrapText="1"/>
    </xf>
    <xf numFmtId="0" fontId="4" fillId="0" borderId="0" xfId="0" applyFont="1" applyAlignment="1">
      <alignment horizontal="right" wrapText="1"/>
    </xf>
    <xf numFmtId="0" fontId="4" fillId="0" borderId="29" xfId="0" applyFont="1" applyBorder="1"/>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9" xfId="0" applyFont="1" applyBorder="1" applyAlignment="1">
      <alignment vertical="center"/>
    </xf>
    <xf numFmtId="0" fontId="4" fillId="0" borderId="18" xfId="0" applyFont="1" applyBorder="1" applyAlignment="1">
      <alignment wrapText="1"/>
    </xf>
    <xf numFmtId="0" fontId="3" fillId="0" borderId="30" xfId="0" applyFont="1" applyBorder="1"/>
    <xf numFmtId="0" fontId="6" fillId="0" borderId="0" xfId="0" applyFont="1" applyAlignment="1">
      <alignment wrapText="1"/>
    </xf>
    <xf numFmtId="0" fontId="4" fillId="0" borderId="1" xfId="0" applyFont="1" applyBorder="1" applyAlignment="1">
      <alignment wrapText="1"/>
    </xf>
    <xf numFmtId="0" fontId="3" fillId="0" borderId="13" xfId="0" applyFont="1" applyBorder="1"/>
    <xf numFmtId="0" fontId="10" fillId="0" borderId="13" xfId="0" applyFont="1" applyBorder="1" applyAlignment="1">
      <alignment horizontal="center" vertical="center" wrapText="1"/>
    </xf>
    <xf numFmtId="0" fontId="4" fillId="0" borderId="30" xfId="0" applyFont="1" applyBorder="1"/>
    <xf numFmtId="0" fontId="4" fillId="0" borderId="30" xfId="0" applyFont="1" applyBorder="1" applyAlignment="1">
      <alignment wrapText="1"/>
    </xf>
    <xf numFmtId="0" fontId="14" fillId="0" borderId="9" xfId="0" applyFont="1" applyBorder="1" applyAlignment="1">
      <alignment vertical="center"/>
    </xf>
    <xf numFmtId="10" fontId="14" fillId="0" borderId="13" xfId="2" applyNumberFormat="1" applyFont="1" applyBorder="1" applyAlignment="1">
      <alignment wrapText="1"/>
    </xf>
    <xf numFmtId="0" fontId="4" fillId="0" borderId="3" xfId="0" applyFont="1" applyBorder="1" applyAlignment="1">
      <alignment wrapText="1"/>
    </xf>
    <xf numFmtId="0" fontId="3" fillId="0" borderId="0" xfId="0" applyFont="1" applyAlignment="1">
      <alignment vertical="center" wrapText="1"/>
    </xf>
    <xf numFmtId="0" fontId="3" fillId="0" borderId="24" xfId="0" applyFont="1" applyBorder="1" applyAlignment="1">
      <alignment vertical="center" wrapText="1"/>
    </xf>
    <xf numFmtId="0" fontId="4" fillId="0" borderId="29" xfId="5" applyBorder="1" applyAlignment="1">
      <alignment vertical="center"/>
    </xf>
    <xf numFmtId="0" fontId="4" fillId="0" borderId="10" xfId="5" applyBorder="1" applyAlignment="1">
      <alignment vertical="center"/>
    </xf>
    <xf numFmtId="0" fontId="10" fillId="0" borderId="10" xfId="5" applyFont="1" applyBorder="1" applyAlignment="1">
      <alignment horizontal="center" vertical="center"/>
    </xf>
    <xf numFmtId="0" fontId="10" fillId="0" borderId="11" xfId="5" applyFont="1" applyBorder="1" applyAlignment="1">
      <alignment horizontal="center" vertical="center"/>
    </xf>
    <xf numFmtId="0" fontId="4" fillId="0" borderId="0" xfId="5" applyAlignment="1">
      <alignment vertical="center"/>
    </xf>
    <xf numFmtId="0" fontId="3" fillId="0" borderId="9" xfId="0" applyFont="1" applyBorder="1"/>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0" fillId="0" borderId="1" xfId="0" applyBorder="1" applyAlignment="1">
      <alignment horizontal="center"/>
    </xf>
    <xf numFmtId="0" fontId="26" fillId="2" borderId="1" xfId="7" applyFont="1" applyFill="1" applyBorder="1" applyAlignment="1">
      <alignment horizontal="left" vertical="center" wrapText="1"/>
    </xf>
    <xf numFmtId="43" fontId="3" fillId="0" borderId="1" xfId="1" applyFont="1" applyFill="1" applyBorder="1" applyAlignment="1">
      <alignment horizontal="center" vertical="center"/>
    </xf>
    <xf numFmtId="0" fontId="24" fillId="0" borderId="1" xfId="7" applyFont="1" applyBorder="1" applyAlignment="1">
      <alignment horizontal="left" vertical="center" wrapText="1" indent="1"/>
    </xf>
    <xf numFmtId="0" fontId="23" fillId="2" borderId="21" xfId="0" applyFont="1" applyFill="1" applyBorder="1" applyAlignment="1">
      <alignment horizontal="left" vertical="center" wrapText="1"/>
    </xf>
    <xf numFmtId="0" fontId="24" fillId="2" borderId="1" xfId="7" applyFont="1" applyFill="1" applyBorder="1" applyAlignment="1">
      <alignment horizontal="left" vertical="center" wrapText="1" indent="1"/>
    </xf>
    <xf numFmtId="0" fontId="26" fillId="0" borderId="21" xfId="0" applyFont="1" applyBorder="1" applyAlignment="1">
      <alignment horizontal="left" vertical="center" wrapText="1"/>
    </xf>
    <xf numFmtId="0" fontId="23" fillId="0" borderId="21" xfId="0" applyFont="1" applyBorder="1" applyAlignment="1">
      <alignment vertical="center" wrapText="1"/>
    </xf>
    <xf numFmtId="0" fontId="27" fillId="2" borderId="21" xfId="0" applyFont="1" applyFill="1" applyBorder="1" applyAlignment="1">
      <alignment horizontal="left" vertical="center" wrapText="1" indent="1"/>
    </xf>
    <xf numFmtId="0" fontId="23" fillId="2" borderId="22" xfId="0" applyFont="1" applyFill="1" applyBorder="1" applyAlignment="1">
      <alignment horizontal="left" vertical="center" wrapText="1"/>
    </xf>
    <xf numFmtId="0" fontId="27" fillId="0" borderId="1" xfId="7" applyFont="1" applyBorder="1" applyAlignment="1">
      <alignment horizontal="left" vertical="center" wrapText="1" indent="1"/>
    </xf>
    <xf numFmtId="0" fontId="3" fillId="0" borderId="15" xfId="0" applyFont="1" applyBorder="1"/>
    <xf numFmtId="165" fontId="9" fillId="5" borderId="16" xfId="0" applyNumberFormat="1" applyFont="1" applyFill="1" applyBorder="1" applyAlignment="1">
      <alignment horizontal="left" vertical="center" wrapText="1"/>
    </xf>
    <xf numFmtId="165" fontId="9" fillId="5" borderId="16" xfId="0" applyNumberFormat="1" applyFont="1" applyFill="1" applyBorder="1" applyAlignment="1">
      <alignment horizontal="center" vertical="center"/>
    </xf>
    <xf numFmtId="0" fontId="3" fillId="0" borderId="0" xfId="0" applyFont="1" applyAlignment="1">
      <alignment vertical="center"/>
    </xf>
    <xf numFmtId="0" fontId="9" fillId="0" borderId="5" xfId="0" applyFont="1" applyBorder="1" applyAlignment="1">
      <alignment horizontal="left"/>
    </xf>
    <xf numFmtId="0" fontId="28" fillId="0" borderId="0" xfId="5" applyFont="1" applyAlignment="1">
      <alignment horizontal="right"/>
    </xf>
    <xf numFmtId="0" fontId="3" fillId="0" borderId="29" xfId="0" applyFont="1" applyBorder="1" applyAlignment="1">
      <alignment horizontal="center" vertical="center"/>
    </xf>
    <xf numFmtId="0" fontId="9" fillId="5" borderId="35" xfId="0" applyFont="1" applyFill="1" applyBorder="1" applyAlignment="1">
      <alignment wrapText="1"/>
    </xf>
    <xf numFmtId="165" fontId="3" fillId="5" borderId="11" xfId="0" applyNumberFormat="1" applyFont="1" applyFill="1" applyBorder="1" applyAlignment="1">
      <alignment horizontal="center" vertical="center"/>
    </xf>
    <xf numFmtId="0" fontId="3" fillId="0" borderId="9" xfId="0" applyFont="1" applyBorder="1" applyAlignment="1">
      <alignment horizontal="center" vertical="center"/>
    </xf>
    <xf numFmtId="165" fontId="3" fillId="0" borderId="13" xfId="0" applyNumberFormat="1" applyFont="1" applyBorder="1"/>
    <xf numFmtId="165" fontId="3" fillId="0" borderId="13" xfId="0" applyNumberFormat="1" applyFont="1" applyBorder="1" applyAlignment="1">
      <alignment wrapText="1"/>
    </xf>
    <xf numFmtId="0" fontId="9" fillId="5" borderId="1" xfId="0" applyFont="1" applyFill="1" applyBorder="1" applyAlignment="1">
      <alignment wrapText="1"/>
    </xf>
    <xf numFmtId="165" fontId="0" fillId="5" borderId="13" xfId="0" applyNumberFormat="1" applyFill="1" applyBorder="1" applyAlignment="1">
      <alignment horizontal="center" vertical="center" wrapText="1"/>
    </xf>
    <xf numFmtId="0" fontId="3" fillId="0" borderId="36" xfId="0" applyFont="1" applyBorder="1" applyAlignment="1">
      <alignment wrapText="1"/>
    </xf>
    <xf numFmtId="0" fontId="3" fillId="0" borderId="1" xfId="0" applyFont="1" applyBorder="1" applyAlignment="1">
      <alignment wrapText="1"/>
    </xf>
    <xf numFmtId="0" fontId="9" fillId="5" borderId="16" xfId="0" applyFont="1" applyFill="1" applyBorder="1" applyAlignment="1">
      <alignment wrapText="1"/>
    </xf>
    <xf numFmtId="165" fontId="3" fillId="5" borderId="32" xfId="0" applyNumberFormat="1" applyFont="1" applyFill="1" applyBorder="1" applyAlignment="1">
      <alignment horizontal="center" vertical="center" wrapText="1"/>
    </xf>
    <xf numFmtId="0" fontId="32" fillId="0" borderId="0" xfId="5" applyFont="1" applyAlignment="1">
      <alignment horizontal="center" vertical="center" wrapText="1"/>
    </xf>
    <xf numFmtId="0" fontId="0" fillId="0" borderId="0" xfId="0" applyAlignment="1">
      <alignment horizontal="center" vertical="center"/>
    </xf>
    <xf numFmtId="0" fontId="33" fillId="0" borderId="0" xfId="0" applyFont="1" applyAlignment="1">
      <alignment wrapText="1"/>
    </xf>
    <xf numFmtId="0" fontId="34" fillId="0" borderId="0" xfId="0" applyFont="1" applyAlignment="1">
      <alignment horizontal="center" vertical="center"/>
    </xf>
    <xf numFmtId="0" fontId="34" fillId="0" borderId="0" xfId="0" applyFont="1"/>
    <xf numFmtId="0" fontId="34" fillId="0" borderId="0" xfId="0" applyFont="1" applyAlignment="1">
      <alignment horizontal="center" vertical="center" wrapText="1"/>
    </xf>
    <xf numFmtId="0" fontId="34" fillId="0" borderId="0" xfId="0" applyFont="1" applyAlignment="1">
      <alignment vertical="center" wrapText="1"/>
    </xf>
    <xf numFmtId="0" fontId="34" fillId="0" borderId="0" xfId="0" applyFont="1" applyAlignment="1">
      <alignment vertical="center"/>
    </xf>
    <xf numFmtId="0" fontId="34" fillId="0" borderId="0" xfId="0" applyFont="1" applyAlignment="1">
      <alignment wrapText="1"/>
    </xf>
    <xf numFmtId="0" fontId="4" fillId="0" borderId="29" xfId="9" applyFont="1" applyBorder="1" applyAlignment="1" applyProtection="1">
      <alignment horizontal="center" vertical="center"/>
      <protection locked="0"/>
    </xf>
    <xf numFmtId="0" fontId="10" fillId="2" borderId="37" xfId="9" applyFont="1" applyFill="1" applyBorder="1" applyAlignment="1" applyProtection="1">
      <alignment horizontal="center" vertical="center" wrapText="1"/>
      <protection locked="0"/>
    </xf>
    <xf numFmtId="166" fontId="4" fillId="2" borderId="11" xfId="10" applyNumberFormat="1" applyFont="1" applyFill="1" applyBorder="1" applyAlignment="1" applyProtection="1">
      <alignment horizontal="center" vertical="center"/>
      <protection locked="0"/>
    </xf>
    <xf numFmtId="0" fontId="4" fillId="0" borderId="9" xfId="9" applyFont="1" applyBorder="1" applyAlignment="1" applyProtection="1">
      <alignment horizontal="center" vertical="center"/>
      <protection locked="0"/>
    </xf>
    <xf numFmtId="0" fontId="9" fillId="5" borderId="1" xfId="0" applyFont="1" applyFill="1" applyBorder="1" applyAlignment="1">
      <alignment horizontal="left" vertical="top" wrapText="1"/>
    </xf>
    <xf numFmtId="165" fontId="4" fillId="5" borderId="13" xfId="10" applyNumberFormat="1" applyFont="1" applyFill="1" applyBorder="1" applyAlignment="1" applyProtection="1">
      <alignment vertical="top"/>
    </xf>
    <xf numFmtId="0" fontId="4" fillId="2" borderId="17" xfId="11" applyFont="1" applyFill="1" applyBorder="1" applyAlignment="1" applyProtection="1">
      <alignment vertical="center" wrapText="1"/>
      <protection locked="0"/>
    </xf>
    <xf numFmtId="165" fontId="4" fillId="2" borderId="13" xfId="10" applyNumberFormat="1" applyFont="1" applyFill="1" applyBorder="1" applyAlignment="1" applyProtection="1">
      <alignment vertical="top"/>
      <protection locked="0"/>
    </xf>
    <xf numFmtId="0" fontId="4" fillId="2" borderId="1" xfId="11" applyFont="1" applyFill="1" applyBorder="1" applyAlignment="1" applyProtection="1">
      <alignment vertical="center" wrapText="1"/>
      <protection locked="0"/>
    </xf>
    <xf numFmtId="0" fontId="4" fillId="2" borderId="2" xfId="11" applyFont="1" applyFill="1" applyBorder="1" applyAlignment="1" applyProtection="1">
      <alignment vertical="center" wrapText="1"/>
      <protection locked="0"/>
    </xf>
    <xf numFmtId="165" fontId="4" fillId="5" borderId="13" xfId="10" applyNumberFormat="1" applyFont="1" applyFill="1" applyBorder="1" applyAlignment="1" applyProtection="1">
      <alignment vertical="top" wrapText="1"/>
    </xf>
    <xf numFmtId="0" fontId="4" fillId="2" borderId="17" xfId="11" applyFont="1" applyFill="1" applyBorder="1" applyAlignment="1" applyProtection="1">
      <alignment horizontal="left" vertical="center" wrapText="1"/>
      <protection locked="0"/>
    </xf>
    <xf numFmtId="165" fontId="4" fillId="2" borderId="13" xfId="10" applyNumberFormat="1" applyFont="1" applyFill="1" applyBorder="1" applyAlignment="1" applyProtection="1">
      <alignment vertical="top" wrapText="1"/>
      <protection locked="0"/>
    </xf>
    <xf numFmtId="0" fontId="4" fillId="2" borderId="1" xfId="11" applyFont="1" applyFill="1" applyBorder="1" applyAlignment="1" applyProtection="1">
      <alignment horizontal="left" vertical="center" wrapText="1"/>
      <protection locked="0"/>
    </xf>
    <xf numFmtId="0" fontId="4" fillId="2" borderId="1" xfId="9" applyFont="1" applyFill="1" applyBorder="1" applyAlignment="1" applyProtection="1">
      <alignment horizontal="left" vertical="center" wrapText="1"/>
      <protection locked="0"/>
    </xf>
    <xf numFmtId="0" fontId="4" fillId="0" borderId="1" xfId="11" applyFont="1" applyBorder="1" applyAlignment="1" applyProtection="1">
      <alignment horizontal="left" vertical="center" wrapText="1"/>
      <protection locked="0"/>
    </xf>
    <xf numFmtId="0" fontId="4" fillId="0" borderId="0" xfId="11" applyFont="1" applyAlignment="1" applyProtection="1">
      <alignment wrapText="1"/>
      <protection locked="0"/>
    </xf>
    <xf numFmtId="1" fontId="10" fillId="5" borderId="1" xfId="10" applyNumberFormat="1" applyFont="1" applyFill="1" applyBorder="1" applyAlignment="1" applyProtection="1">
      <alignment horizontal="left" vertical="top" wrapText="1"/>
    </xf>
    <xf numFmtId="0" fontId="4" fillId="0" borderId="9" xfId="9" applyFont="1" applyBorder="1" applyAlignment="1" applyProtection="1">
      <alignment horizontal="center" vertical="center" wrapText="1"/>
      <protection locked="0"/>
    </xf>
    <xf numFmtId="0" fontId="10" fillId="2" borderId="1" xfId="11" applyFont="1" applyFill="1" applyBorder="1" applyAlignment="1" applyProtection="1">
      <alignment vertical="center" wrapText="1"/>
      <protection locked="0"/>
    </xf>
    <xf numFmtId="165" fontId="4" fillId="5" borderId="13" xfId="10" applyNumberFormat="1" applyFont="1" applyFill="1" applyBorder="1" applyAlignment="1" applyProtection="1">
      <alignment vertical="top" wrapText="1"/>
      <protection locked="0"/>
    </xf>
    <xf numFmtId="0" fontId="4" fillId="2" borderId="1" xfId="11" applyFont="1" applyFill="1" applyBorder="1" applyAlignment="1" applyProtection="1">
      <alignment horizontal="left" vertical="center" wrapText="1" indent="2"/>
      <protection locked="0"/>
    </xf>
    <xf numFmtId="0" fontId="10" fillId="5" borderId="1" xfId="11" applyFont="1" applyFill="1" applyBorder="1" applyAlignment="1" applyProtection="1">
      <alignment vertical="center" wrapText="1"/>
      <protection locked="0"/>
    </xf>
    <xf numFmtId="0" fontId="10" fillId="5" borderId="16" xfId="11" applyFont="1" applyFill="1" applyBorder="1" applyAlignment="1" applyProtection="1">
      <alignment vertical="center" wrapText="1"/>
      <protection locked="0"/>
    </xf>
    <xf numFmtId="165" fontId="4" fillId="5" borderId="32" xfId="10" applyNumberFormat="1" applyFont="1" applyFill="1" applyBorder="1" applyAlignment="1" applyProtection="1">
      <alignment vertical="top" wrapText="1"/>
    </xf>
    <xf numFmtId="0" fontId="33" fillId="0" borderId="0" xfId="12" applyFont="1" applyAlignment="1" applyProtection="1">
      <alignment horizontal="left" vertical="center"/>
      <protection locked="0"/>
    </xf>
    <xf numFmtId="0" fontId="33" fillId="5" borderId="38" xfId="0" applyFont="1" applyFill="1" applyBorder="1" applyAlignment="1">
      <alignment vertical="center" wrapText="1"/>
    </xf>
    <xf numFmtId="0" fontId="33" fillId="5" borderId="39" xfId="0" applyFont="1" applyFill="1" applyBorder="1" applyAlignment="1">
      <alignment vertical="center" wrapTex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9"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4" fillId="0" borderId="0" xfId="0" applyFont="1" applyAlignment="1">
      <alignment horizontal="left" vertical="center"/>
    </xf>
    <xf numFmtId="0" fontId="34" fillId="0" borderId="9" xfId="0" applyFont="1" applyBorder="1" applyAlignment="1">
      <alignment horizontal="right" vertical="center" wrapText="1"/>
    </xf>
    <xf numFmtId="0" fontId="34" fillId="0" borderId="1" xfId="0" applyFont="1" applyBorder="1" applyAlignment="1">
      <alignment horizontal="left" vertical="center" wrapText="1"/>
    </xf>
    <xf numFmtId="10" fontId="13" fillId="0" borderId="1" xfId="2" applyNumberFormat="1" applyFont="1" applyFill="1" applyBorder="1" applyAlignment="1">
      <alignment horizontal="left" vertical="center" wrapText="1"/>
    </xf>
    <xf numFmtId="166" fontId="34" fillId="0" borderId="13" xfId="1" applyNumberFormat="1" applyFont="1" applyFill="1" applyBorder="1" applyAlignment="1">
      <alignment horizontal="right" vertical="center" wrapText="1"/>
    </xf>
    <xf numFmtId="10" fontId="34" fillId="0" borderId="1" xfId="2" applyNumberFormat="1" applyFont="1" applyFill="1" applyBorder="1" applyAlignment="1">
      <alignment horizontal="left" vertical="center" wrapText="1"/>
    </xf>
    <xf numFmtId="10" fontId="33" fillId="5" borderId="1" xfId="0" applyNumberFormat="1" applyFont="1" applyFill="1" applyBorder="1" applyAlignment="1">
      <alignment horizontal="left" vertical="center" wrapText="1"/>
    </xf>
    <xf numFmtId="166" fontId="33" fillId="5" borderId="13" xfId="1" applyNumberFormat="1" applyFont="1" applyFill="1" applyBorder="1" applyAlignment="1">
      <alignment horizontal="left" vertical="center" wrapText="1"/>
    </xf>
    <xf numFmtId="0" fontId="35" fillId="0" borderId="9" xfId="0" applyFont="1" applyBorder="1" applyAlignment="1">
      <alignment horizontal="right" vertical="center" wrapText="1"/>
    </xf>
    <xf numFmtId="0" fontId="35" fillId="0" borderId="1" xfId="0" applyFont="1" applyBorder="1" applyAlignment="1">
      <alignment horizontal="left" vertical="center" wrapText="1"/>
    </xf>
    <xf numFmtId="10" fontId="35" fillId="0" borderId="1" xfId="2" applyNumberFormat="1" applyFont="1" applyFill="1" applyBorder="1" applyAlignment="1">
      <alignment horizontal="left" vertical="center" wrapText="1"/>
    </xf>
    <xf numFmtId="0" fontId="35" fillId="0" borderId="0" xfId="0" applyFont="1" applyAlignment="1">
      <alignment horizontal="left" vertical="center"/>
    </xf>
    <xf numFmtId="10" fontId="33" fillId="5" borderId="1" xfId="2" applyNumberFormat="1" applyFont="1" applyFill="1" applyBorder="1" applyAlignment="1">
      <alignment horizontal="left" vertical="center" wrapText="1"/>
    </xf>
    <xf numFmtId="0" fontId="33" fillId="5" borderId="40" xfId="0" applyFont="1" applyFill="1" applyBorder="1" applyAlignment="1">
      <alignment vertical="center" wrapText="1"/>
    </xf>
    <xf numFmtId="0" fontId="33" fillId="5" borderId="20" xfId="0" applyFont="1" applyFill="1" applyBorder="1" applyAlignment="1">
      <alignment vertical="center" wrapText="1"/>
    </xf>
    <xf numFmtId="166" fontId="33" fillId="5" borderId="11" xfId="1" applyNumberFormat="1" applyFont="1" applyFill="1" applyBorder="1" applyAlignment="1">
      <alignment horizontal="center" vertical="center" wrapText="1"/>
    </xf>
    <xf numFmtId="0" fontId="33" fillId="0" borderId="9" xfId="0" applyFont="1" applyBorder="1" applyAlignment="1">
      <alignment horizontal="left" vertical="center" wrapText="1"/>
    </xf>
    <xf numFmtId="49" fontId="36" fillId="0" borderId="15" xfId="13" applyNumberFormat="1" applyFont="1" applyBorder="1" applyAlignment="1" applyProtection="1">
      <alignment horizontal="left" vertical="center"/>
      <protection locked="0"/>
    </xf>
    <xf numFmtId="0" fontId="37" fillId="0" borderId="16" xfId="9" applyFont="1" applyBorder="1" applyAlignment="1" applyProtection="1">
      <alignment horizontal="left" vertical="center" wrapText="1"/>
      <protection locked="0"/>
    </xf>
    <xf numFmtId="10" fontId="37" fillId="0" borderId="16" xfId="2" applyNumberFormat="1" applyFont="1" applyFill="1" applyBorder="1" applyAlignment="1" applyProtection="1">
      <alignment horizontal="left" vertical="center"/>
    </xf>
    <xf numFmtId="166" fontId="34" fillId="0" borderId="32" xfId="1" applyNumberFormat="1" applyFont="1" applyFill="1" applyBorder="1" applyAlignment="1">
      <alignment horizontal="right" vertical="center" wrapText="1"/>
    </xf>
    <xf numFmtId="0" fontId="13" fillId="0" borderId="0" xfId="5" applyFont="1"/>
    <xf numFmtId="0" fontId="13" fillId="0" borderId="0" xfId="0" applyFont="1"/>
    <xf numFmtId="14" fontId="34" fillId="0" borderId="0" xfId="0" applyNumberFormat="1" applyFont="1"/>
    <xf numFmtId="0" fontId="38" fillId="0" borderId="0" xfId="5" applyFont="1"/>
    <xf numFmtId="0" fontId="39" fillId="0" borderId="0" xfId="0" applyFont="1"/>
    <xf numFmtId="0" fontId="40" fillId="6" borderId="10" xfId="0" applyFont="1" applyFill="1" applyBorder="1" applyAlignment="1">
      <alignment horizontal="center" vertical="center"/>
    </xf>
    <xf numFmtId="0" fontId="40" fillId="6" borderId="11" xfId="0" applyFont="1" applyFill="1" applyBorder="1" applyAlignment="1">
      <alignment horizontal="center" vertical="center"/>
    </xf>
    <xf numFmtId="0" fontId="41" fillId="0" borderId="0" xfId="0" applyFont="1"/>
    <xf numFmtId="0" fontId="40" fillId="7" borderId="1" xfId="0" applyFont="1" applyFill="1" applyBorder="1" applyAlignment="1">
      <alignment horizontal="left" vertical="center"/>
    </xf>
    <xf numFmtId="167" fontId="40" fillId="7" borderId="13" xfId="1" applyNumberFormat="1" applyFont="1" applyFill="1" applyBorder="1" applyAlignment="1">
      <alignment horizontal="left" vertical="center"/>
    </xf>
    <xf numFmtId="49" fontId="43" fillId="0" borderId="1" xfId="0" applyNumberFormat="1" applyFont="1" applyBorder="1" applyAlignment="1">
      <alignment horizontal="left" vertical="center"/>
    </xf>
    <xf numFmtId="167" fontId="43" fillId="0" borderId="13" xfId="1" applyNumberFormat="1" applyFont="1" applyFill="1" applyBorder="1" applyAlignment="1">
      <alignment horizontal="left" vertical="center"/>
    </xf>
    <xf numFmtId="0" fontId="43" fillId="0" borderId="1" xfId="0" applyFont="1" applyBorder="1" applyAlignment="1">
      <alignment horizontal="left" vertical="center"/>
    </xf>
    <xf numFmtId="0" fontId="40" fillId="0" borderId="1" xfId="0" applyFont="1" applyBorder="1" applyAlignment="1">
      <alignment horizontal="left" vertical="center"/>
    </xf>
    <xf numFmtId="10" fontId="13" fillId="0" borderId="13" xfId="0" applyNumberFormat="1" applyFont="1" applyBorder="1" applyAlignment="1">
      <alignment horizontal="right" vertical="center" wrapText="1"/>
    </xf>
    <xf numFmtId="0" fontId="45" fillId="8" borderId="16" xfId="0" applyFont="1" applyFill="1" applyBorder="1" applyAlignment="1">
      <alignment horizontal="left" vertical="center"/>
    </xf>
    <xf numFmtId="10" fontId="38" fillId="9" borderId="32" xfId="0" applyNumberFormat="1" applyFont="1" applyFill="1" applyBorder="1" applyAlignment="1">
      <alignment horizontal="right" vertical="center" wrapText="1"/>
    </xf>
    <xf numFmtId="0" fontId="46" fillId="0" borderId="0" xfId="0" applyFont="1" applyAlignment="1">
      <alignment vertical="top" wrapText="1"/>
    </xf>
    <xf numFmtId="0" fontId="48" fillId="0" borderId="0" xfId="0" applyFont="1" applyAlignment="1">
      <alignment vertical="top"/>
    </xf>
    <xf numFmtId="0" fontId="48" fillId="0" borderId="0" xfId="0" applyFont="1" applyAlignment="1">
      <alignment vertical="top" wrapText="1"/>
    </xf>
    <xf numFmtId="0" fontId="0" fillId="0" borderId="5" xfId="0" applyBorder="1"/>
    <xf numFmtId="0" fontId="34" fillId="10" borderId="1" xfId="0" applyFont="1" applyFill="1" applyBorder="1" applyAlignment="1">
      <alignment horizontal="center" vertical="center" wrapText="1"/>
    </xf>
    <xf numFmtId="0" fontId="33" fillId="9" borderId="1" xfId="0" applyFont="1" applyFill="1" applyBorder="1" applyAlignment="1">
      <alignment vertical="center" wrapText="1"/>
    </xf>
    <xf numFmtId="167" fontId="33" fillId="9" borderId="1" xfId="1" applyNumberFormat="1" applyFont="1" applyFill="1" applyBorder="1" applyAlignment="1">
      <alignment vertical="center"/>
    </xf>
    <xf numFmtId="167" fontId="33" fillId="9" borderId="13" xfId="1" applyNumberFormat="1" applyFont="1" applyFill="1" applyBorder="1" applyAlignment="1">
      <alignment vertical="center"/>
    </xf>
    <xf numFmtId="0" fontId="43" fillId="7" borderId="1" xfId="0" applyFont="1" applyFill="1" applyBorder="1" applyAlignment="1">
      <alignment horizontal="left" vertical="center" wrapText="1" indent="3"/>
    </xf>
    <xf numFmtId="167" fontId="33" fillId="5" borderId="1" xfId="1" applyNumberFormat="1" applyFont="1" applyFill="1" applyBorder="1" applyAlignment="1">
      <alignment vertical="center"/>
    </xf>
    <xf numFmtId="0" fontId="49" fillId="7" borderId="1" xfId="0" applyFont="1" applyFill="1" applyBorder="1" applyAlignment="1">
      <alignment horizontal="left" vertical="center" wrapText="1" indent="5"/>
    </xf>
    <xf numFmtId="0" fontId="50" fillId="6" borderId="1" xfId="0" applyFont="1" applyFill="1" applyBorder="1" applyAlignment="1">
      <alignment horizontal="left" vertical="center" wrapText="1" indent="1"/>
    </xf>
    <xf numFmtId="167" fontId="50" fillId="6" borderId="1" xfId="1" applyNumberFormat="1" applyFont="1" applyFill="1" applyBorder="1" applyAlignment="1">
      <alignment vertical="center"/>
    </xf>
    <xf numFmtId="167" fontId="51" fillId="7" borderId="1" xfId="1" applyNumberFormat="1" applyFont="1" applyFill="1" applyBorder="1" applyAlignment="1">
      <alignment vertical="center"/>
    </xf>
    <xf numFmtId="167" fontId="51" fillId="8" borderId="13" xfId="1" applyNumberFormat="1" applyFont="1" applyFill="1" applyBorder="1" applyAlignment="1">
      <alignment vertical="center"/>
    </xf>
    <xf numFmtId="167" fontId="51" fillId="7" borderId="16" xfId="1" applyNumberFormat="1" applyFont="1" applyFill="1" applyBorder="1" applyAlignment="1">
      <alignment vertical="center"/>
    </xf>
    <xf numFmtId="167" fontId="51" fillId="8" borderId="32" xfId="1" applyNumberFormat="1" applyFont="1" applyFill="1" applyBorder="1" applyAlignment="1">
      <alignment vertical="center"/>
    </xf>
    <xf numFmtId="0" fontId="10" fillId="0" borderId="0" xfId="5" applyFont="1"/>
    <xf numFmtId="0" fontId="10" fillId="0" borderId="0" xfId="5" applyFont="1" applyAlignment="1">
      <alignment horizontal="center"/>
    </xf>
    <xf numFmtId="0" fontId="28" fillId="0" borderId="0" xfId="0" applyFont="1" applyAlignment="1" applyProtection="1">
      <alignment horizontal="right"/>
      <protection locked="0"/>
    </xf>
    <xf numFmtId="0" fontId="3"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3" xfId="0" applyFont="1" applyBorder="1" applyAlignment="1">
      <alignment horizontal="center" vertical="center" wrapText="1"/>
    </xf>
    <xf numFmtId="0" fontId="3" fillId="0" borderId="44" xfId="0" applyFont="1" applyBorder="1" applyAlignment="1">
      <alignment horizontal="center" vertical="center" wrapText="1"/>
    </xf>
    <xf numFmtId="165" fontId="17" fillId="0" borderId="45" xfId="0" applyNumberFormat="1" applyFont="1" applyBorder="1" applyAlignment="1">
      <alignment horizontal="center" vertical="center"/>
    </xf>
    <xf numFmtId="168" fontId="3" fillId="0" borderId="46" xfId="0" applyNumberFormat="1" applyFont="1" applyBorder="1" applyAlignment="1">
      <alignment horizontal="center"/>
    </xf>
    <xf numFmtId="168" fontId="6" fillId="0" borderId="0" xfId="0" applyNumberFormat="1" applyFont="1" applyAlignment="1">
      <alignment horizontal="center"/>
    </xf>
    <xf numFmtId="165" fontId="16" fillId="0" borderId="36" xfId="0" applyNumberFormat="1" applyFont="1" applyBorder="1" applyAlignment="1">
      <alignment horizontal="center" vertical="center"/>
    </xf>
    <xf numFmtId="168" fontId="3" fillId="0" borderId="47" xfId="0" applyNumberFormat="1" applyFont="1" applyBorder="1" applyAlignment="1">
      <alignment horizontal="center"/>
    </xf>
    <xf numFmtId="168" fontId="52" fillId="0" borderId="47" xfId="0" applyNumberFormat="1" applyFont="1" applyBorder="1" applyAlignment="1">
      <alignment horizontal="center"/>
    </xf>
    <xf numFmtId="168" fontId="53" fillId="0" borderId="0" xfId="0" applyNumberFormat="1" applyFont="1" applyAlignment="1">
      <alignment horizontal="center"/>
    </xf>
    <xf numFmtId="165" fontId="54" fillId="0" borderId="36" xfId="0" applyNumberFormat="1" applyFont="1" applyBorder="1" applyAlignment="1">
      <alignment horizontal="center" vertical="center"/>
    </xf>
    <xf numFmtId="165" fontId="17" fillId="0" borderId="36" xfId="0" applyNumberFormat="1" applyFont="1" applyBorder="1" applyAlignment="1">
      <alignment horizontal="center" vertical="center"/>
    </xf>
    <xf numFmtId="165" fontId="55" fillId="0" borderId="36" xfId="0" applyNumberFormat="1" applyFont="1" applyBorder="1" applyAlignment="1">
      <alignment horizontal="center" vertical="center"/>
    </xf>
    <xf numFmtId="168" fontId="28" fillId="0" borderId="47" xfId="0" applyNumberFormat="1" applyFont="1" applyBorder="1" applyAlignment="1">
      <alignment horizontal="center"/>
    </xf>
    <xf numFmtId="165" fontId="16" fillId="0" borderId="48" xfId="0" applyNumberFormat="1" applyFont="1" applyBorder="1" applyAlignment="1">
      <alignment horizontal="center" vertical="center"/>
    </xf>
    <xf numFmtId="168" fontId="3" fillId="0" borderId="49" xfId="0" applyNumberFormat="1" applyFont="1" applyBorder="1" applyAlignment="1">
      <alignment horizontal="center"/>
    </xf>
    <xf numFmtId="168" fontId="9" fillId="0" borderId="50" xfId="0" applyNumberFormat="1" applyFont="1" applyBorder="1" applyAlignment="1">
      <alignment horizontal="center"/>
    </xf>
    <xf numFmtId="168" fontId="56" fillId="0" borderId="0" xfId="0" applyNumberFormat="1" applyFont="1" applyAlignment="1">
      <alignment horizontal="center"/>
    </xf>
    <xf numFmtId="165" fontId="17" fillId="0" borderId="51" xfId="0" applyNumberFormat="1" applyFont="1" applyBorder="1" applyAlignment="1">
      <alignment horizontal="center" vertical="center"/>
    </xf>
    <xf numFmtId="168" fontId="55" fillId="11" borderId="52" xfId="0" applyNumberFormat="1" applyFont="1" applyFill="1" applyBorder="1" applyAlignment="1">
      <alignment horizontal="center"/>
    </xf>
    <xf numFmtId="0" fontId="23" fillId="0" borderId="1" xfId="0" applyFont="1" applyBorder="1" applyAlignment="1">
      <alignment horizontal="left" vertical="center" wrapText="1"/>
    </xf>
    <xf numFmtId="165" fontId="17" fillId="0" borderId="48" xfId="0" applyNumberFormat="1" applyFont="1" applyBorder="1" applyAlignment="1">
      <alignment horizontal="center" vertical="center"/>
    </xf>
    <xf numFmtId="0" fontId="57" fillId="0" borderId="1" xfId="7" applyFont="1" applyBorder="1" applyAlignment="1">
      <alignment horizontal="center" vertical="center" wrapText="1"/>
    </xf>
    <xf numFmtId="165" fontId="55" fillId="0" borderId="48" xfId="0" applyNumberFormat="1" applyFont="1" applyBorder="1" applyAlignment="1">
      <alignment horizontal="center" vertical="center"/>
    </xf>
    <xf numFmtId="168" fontId="3" fillId="0" borderId="53" xfId="0" applyNumberFormat="1" applyFont="1" applyBorder="1" applyAlignment="1">
      <alignment horizontal="center"/>
    </xf>
    <xf numFmtId="0" fontId="23" fillId="2" borderId="23" xfId="0" applyFont="1" applyFill="1" applyBorder="1" applyAlignment="1">
      <alignment horizontal="left" vertical="center" wrapText="1"/>
    </xf>
    <xf numFmtId="165" fontId="17" fillId="0" borderId="54" xfId="0" applyNumberFormat="1" applyFont="1" applyBorder="1" applyAlignment="1">
      <alignment horizontal="center" vertical="center"/>
    </xf>
    <xf numFmtId="0" fontId="24" fillId="2" borderId="21" xfId="0" applyFont="1" applyFill="1" applyBorder="1" applyAlignment="1">
      <alignment horizontal="left" vertical="center" wrapText="1" indent="1"/>
    </xf>
    <xf numFmtId="0" fontId="24" fillId="2" borderId="22" xfId="0" applyFont="1" applyFill="1" applyBorder="1" applyAlignment="1">
      <alignment horizontal="left" vertical="center" wrapText="1" indent="1"/>
    </xf>
    <xf numFmtId="0" fontId="24" fillId="2" borderId="1" xfId="0" applyFont="1" applyFill="1" applyBorder="1" applyAlignment="1">
      <alignment horizontal="left" vertical="center" wrapText="1" indent="1"/>
    </xf>
    <xf numFmtId="168" fontId="3" fillId="0" borderId="1" xfId="0" applyNumberFormat="1" applyFont="1" applyBorder="1" applyAlignment="1">
      <alignment horizontal="center"/>
    </xf>
    <xf numFmtId="168" fontId="9" fillId="0" borderId="1" xfId="0" applyNumberFormat="1" applyFont="1" applyBorder="1" applyAlignment="1">
      <alignment horizontal="center"/>
    </xf>
    <xf numFmtId="0" fontId="24" fillId="0" borderId="1" xfId="0" applyFont="1" applyBorder="1" applyAlignment="1">
      <alignment horizontal="left" vertical="center" wrapText="1" indent="1"/>
    </xf>
    <xf numFmtId="0" fontId="23" fillId="0" borderId="1" xfId="7" applyFont="1" applyBorder="1" applyAlignment="1">
      <alignment horizontal="left" vertical="center" wrapText="1"/>
    </xf>
    <xf numFmtId="0" fontId="23" fillId="2" borderId="1" xfId="0" applyFont="1" applyFill="1" applyBorder="1" applyAlignment="1">
      <alignment horizontal="left" vertical="center" wrapText="1"/>
    </xf>
    <xf numFmtId="0" fontId="23" fillId="0" borderId="1" xfId="0" applyFont="1" applyBorder="1" applyAlignment="1">
      <alignment vertical="center" wrapText="1"/>
    </xf>
    <xf numFmtId="0" fontId="16" fillId="0" borderId="1" xfId="0" applyFont="1" applyBorder="1"/>
    <xf numFmtId="0" fontId="23" fillId="2" borderId="1" xfId="7" applyFont="1" applyFill="1" applyBorder="1" applyAlignment="1">
      <alignment horizontal="left" vertical="center" wrapText="1"/>
    </xf>
    <xf numFmtId="0" fontId="27" fillId="2" borderId="1" xfId="0" applyFont="1" applyFill="1" applyBorder="1" applyAlignment="1">
      <alignment horizontal="left" vertical="center" wrapText="1" indent="1"/>
    </xf>
    <xf numFmtId="0" fontId="58" fillId="0" borderId="1" xfId="0" applyFont="1" applyBorder="1" applyAlignment="1">
      <alignment horizontal="justify"/>
    </xf>
    <xf numFmtId="43" fontId="59" fillId="0" borderId="0" xfId="1" applyFont="1" applyAlignment="1">
      <alignment horizontal="center" wrapText="1"/>
    </xf>
    <xf numFmtId="0" fontId="9" fillId="0" borderId="0" xfId="0" applyFont="1" applyAlignment="1">
      <alignment horizontal="center" wrapText="1"/>
    </xf>
    <xf numFmtId="0" fontId="34" fillId="0" borderId="55" xfId="0" applyFont="1" applyBorder="1"/>
    <xf numFmtId="0" fontId="34" fillId="0" borderId="56" xfId="0" applyFont="1" applyBorder="1"/>
    <xf numFmtId="0" fontId="34" fillId="0" borderId="10" xfId="0" applyFont="1" applyBorder="1" applyAlignment="1">
      <alignment horizontal="center" vertical="center"/>
    </xf>
    <xf numFmtId="0" fontId="34" fillId="0" borderId="57" xfId="0" applyFont="1" applyBorder="1" applyAlignment="1">
      <alignment horizontal="center" vertical="center"/>
    </xf>
    <xf numFmtId="0" fontId="34" fillId="0" borderId="11" xfId="0" applyFont="1" applyBorder="1" applyAlignment="1">
      <alignment horizontal="center" vertical="center"/>
    </xf>
    <xf numFmtId="0" fontId="60" fillId="0" borderId="0" xfId="0" applyFont="1"/>
    <xf numFmtId="0" fontId="34" fillId="0" borderId="58" xfId="0" applyFont="1" applyBorder="1"/>
    <xf numFmtId="0" fontId="3" fillId="0" borderId="9" xfId="0" applyFont="1" applyBorder="1" applyAlignment="1">
      <alignment vertical="center"/>
    </xf>
    <xf numFmtId="0" fontId="4" fillId="2" borderId="1" xfId="5" applyFill="1" applyBorder="1" applyAlignment="1">
      <alignment horizontal="left" vertical="center" wrapText="1"/>
    </xf>
    <xf numFmtId="165" fontId="3" fillId="0" borderId="1" xfId="0" applyNumberFormat="1" applyFont="1" applyBorder="1"/>
    <xf numFmtId="168" fontId="3" fillId="0" borderId="1" xfId="0" applyNumberFormat="1" applyFont="1" applyBorder="1"/>
    <xf numFmtId="0" fontId="4" fillId="2" borderId="15" xfId="9" applyFont="1" applyFill="1" applyBorder="1" applyAlignment="1" applyProtection="1">
      <alignment horizontal="left" vertical="center"/>
      <protection locked="0"/>
    </xf>
    <xf numFmtId="0" fontId="10" fillId="2" borderId="16" xfId="14" applyFont="1" applyFill="1" applyBorder="1" applyProtection="1">
      <protection locked="0"/>
    </xf>
    <xf numFmtId="165" fontId="3" fillId="5" borderId="16" xfId="0" applyNumberFormat="1" applyFont="1" applyFill="1" applyBorder="1"/>
    <xf numFmtId="168" fontId="3" fillId="5" borderId="16" xfId="0" applyNumberFormat="1" applyFont="1" applyFill="1" applyBorder="1"/>
    <xf numFmtId="0" fontId="3" fillId="0" borderId="29" xfId="0" applyFont="1" applyBorder="1"/>
    <xf numFmtId="0" fontId="3" fillId="0" borderId="11" xfId="0" applyFont="1" applyBorder="1"/>
    <xf numFmtId="0" fontId="3" fillId="0" borderId="13" xfId="0" applyFont="1" applyBorder="1" applyAlignment="1">
      <alignment horizontal="center" vertical="center"/>
    </xf>
    <xf numFmtId="166" fontId="4" fillId="2" borderId="9" xfId="15" applyNumberFormat="1" applyFont="1" applyFill="1" applyBorder="1" applyAlignment="1" applyProtection="1">
      <alignment horizontal="center" vertical="center" wrapText="1"/>
      <protection locked="0"/>
    </xf>
    <xf numFmtId="166" fontId="4" fillId="0" borderId="1" xfId="15" applyNumberFormat="1" applyFont="1" applyFill="1" applyBorder="1" applyAlignment="1" applyProtection="1">
      <alignment horizontal="center" vertical="center" wrapText="1"/>
      <protection locked="0"/>
    </xf>
    <xf numFmtId="0" fontId="4" fillId="0" borderId="1" xfId="11" applyFont="1" applyBorder="1" applyAlignment="1" applyProtection="1">
      <alignment horizontal="center" vertical="center" wrapText="1"/>
      <protection locked="0"/>
    </xf>
    <xf numFmtId="166" fontId="4" fillId="2" borderId="1" xfId="15" applyNumberFormat="1" applyFont="1" applyFill="1" applyBorder="1" applyAlignment="1" applyProtection="1">
      <alignment horizontal="center" vertical="center" wrapText="1"/>
      <protection locked="0"/>
    </xf>
    <xf numFmtId="166" fontId="4" fillId="2" borderId="13" xfId="15" applyNumberFormat="1" applyFont="1" applyFill="1" applyBorder="1" applyAlignment="1" applyProtection="1">
      <alignment horizontal="center" vertical="center" wrapText="1"/>
      <protection locked="0"/>
    </xf>
    <xf numFmtId="0" fontId="4" fillId="0" borderId="13" xfId="15" applyNumberFormat="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4" fillId="2" borderId="9" xfId="13" applyFill="1" applyBorder="1" applyAlignment="1" applyProtection="1">
      <alignment horizontal="right" vertical="center"/>
      <protection locked="0"/>
    </xf>
    <xf numFmtId="165" fontId="3" fillId="0" borderId="9" xfId="0" applyNumberFormat="1" applyFont="1" applyBorder="1"/>
    <xf numFmtId="165" fontId="3" fillId="0" borderId="30" xfId="0" applyNumberFormat="1" applyFont="1" applyBorder="1"/>
    <xf numFmtId="165" fontId="3" fillId="5" borderId="65" xfId="0" applyNumberFormat="1" applyFont="1" applyFill="1" applyBorder="1"/>
    <xf numFmtId="0" fontId="10" fillId="2" borderId="32" xfId="14" applyFont="1" applyFill="1" applyBorder="1" applyProtection="1">
      <protection locked="0"/>
    </xf>
    <xf numFmtId="165" fontId="3" fillId="5" borderId="15" xfId="0" applyNumberFormat="1" applyFont="1" applyFill="1" applyBorder="1"/>
    <xf numFmtId="165" fontId="3" fillId="5" borderId="32" xfId="0" applyNumberFormat="1" applyFont="1" applyFill="1" applyBorder="1"/>
    <xf numFmtId="165" fontId="3" fillId="5" borderId="66" xfId="0" applyNumberFormat="1" applyFont="1" applyFill="1" applyBorder="1"/>
    <xf numFmtId="0" fontId="3" fillId="0" borderId="0" xfId="0" applyFont="1" applyAlignment="1">
      <alignment horizontal="center" vertical="center" wrapText="1"/>
    </xf>
    <xf numFmtId="0" fontId="3" fillId="0" borderId="10" xfId="0" applyFont="1" applyBorder="1"/>
    <xf numFmtId="0" fontId="34" fillId="0" borderId="10" xfId="0" applyFont="1" applyBorder="1" applyAlignment="1">
      <alignment wrapText="1"/>
    </xf>
    <xf numFmtId="0" fontId="34" fillId="0" borderId="57" xfId="0" applyFont="1" applyBorder="1" applyAlignment="1">
      <alignment wrapText="1"/>
    </xf>
    <xf numFmtId="0" fontId="34" fillId="0" borderId="11" xfId="0" applyFont="1" applyBorder="1" applyAlignment="1">
      <alignment wrapText="1"/>
    </xf>
    <xf numFmtId="0" fontId="29" fillId="0" borderId="0" xfId="0" applyFont="1" applyAlignment="1">
      <alignment wrapText="1"/>
    </xf>
    <xf numFmtId="0" fontId="3" fillId="0" borderId="58" xfId="0" applyFont="1" applyBorder="1" applyAlignment="1">
      <alignment wrapText="1"/>
    </xf>
    <xf numFmtId="0" fontId="34" fillId="0" borderId="1" xfId="0" applyFont="1" applyBorder="1" applyAlignment="1">
      <alignment horizontal="center" vertical="center" wrapText="1"/>
    </xf>
    <xf numFmtId="165" fontId="34" fillId="0" borderId="1" xfId="0" applyNumberFormat="1" applyFont="1" applyBorder="1"/>
    <xf numFmtId="165" fontId="34" fillId="0" borderId="18" xfId="0" applyNumberFormat="1" applyFont="1" applyBorder="1"/>
    <xf numFmtId="9" fontId="34" fillId="0" borderId="13" xfId="2" applyFont="1" applyBorder="1"/>
    <xf numFmtId="0" fontId="9" fillId="0" borderId="16" xfId="0" applyFont="1" applyBorder="1"/>
    <xf numFmtId="165" fontId="34" fillId="5" borderId="16" xfId="0" applyNumberFormat="1" applyFont="1" applyFill="1" applyBorder="1"/>
    <xf numFmtId="9" fontId="34" fillId="5" borderId="32" xfId="2" applyFont="1" applyFill="1" applyBorder="1"/>
    <xf numFmtId="0" fontId="33" fillId="0" borderId="0" xfId="0" applyFont="1" applyAlignment="1">
      <alignment horizontal="center"/>
    </xf>
    <xf numFmtId="0" fontId="62" fillId="2" borderId="69" xfId="0" applyFont="1" applyFill="1" applyBorder="1" applyAlignment="1">
      <alignment horizontal="left"/>
    </xf>
    <xf numFmtId="0" fontId="62" fillId="2" borderId="4" xfId="0" applyFont="1" applyFill="1" applyBorder="1" applyAlignment="1">
      <alignment horizontal="left"/>
    </xf>
    <xf numFmtId="0" fontId="33" fillId="2" borderId="40" xfId="0" applyFont="1" applyFill="1" applyBorder="1" applyAlignment="1">
      <alignment vertical="center"/>
    </xf>
    <xf numFmtId="0" fontId="34" fillId="2" borderId="19" xfId="0" applyFont="1" applyFill="1" applyBorder="1" applyAlignment="1">
      <alignment vertical="center"/>
    </xf>
    <xf numFmtId="0" fontId="34" fillId="2" borderId="30" xfId="0" applyFont="1" applyFill="1" applyBorder="1" applyAlignment="1">
      <alignment vertical="center"/>
    </xf>
    <xf numFmtId="0" fontId="34" fillId="0" borderId="70" xfId="0" applyFont="1" applyBorder="1" applyAlignment="1">
      <alignment horizontal="center" vertical="center"/>
    </xf>
    <xf numFmtId="0" fontId="34" fillId="0" borderId="17" xfId="0" applyFont="1" applyBorder="1" applyAlignment="1">
      <alignment vertical="center"/>
    </xf>
    <xf numFmtId="166" fontId="34" fillId="0" borderId="71" xfId="1" applyNumberFormat="1" applyFont="1" applyFill="1" applyBorder="1" applyAlignment="1">
      <alignment vertical="center"/>
    </xf>
    <xf numFmtId="166" fontId="34" fillId="0" borderId="41" xfId="1" applyNumberFormat="1" applyFont="1" applyFill="1" applyBorder="1" applyAlignment="1">
      <alignment vertical="center"/>
    </xf>
    <xf numFmtId="166" fontId="34" fillId="2" borderId="19" xfId="1" applyNumberFormat="1" applyFont="1" applyFill="1" applyBorder="1" applyAlignment="1">
      <alignment vertical="center"/>
    </xf>
    <xf numFmtId="166" fontId="34" fillId="2" borderId="30" xfId="1" applyNumberFormat="1" applyFont="1" applyFill="1" applyBorder="1" applyAlignment="1">
      <alignment vertical="center"/>
    </xf>
    <xf numFmtId="0" fontId="34" fillId="0" borderId="9" xfId="0" applyFont="1" applyBorder="1" applyAlignment="1">
      <alignment horizontal="center" vertical="center"/>
    </xf>
    <xf numFmtId="0" fontId="34" fillId="0" borderId="1" xfId="0" applyFont="1" applyBorder="1" applyAlignment="1">
      <alignment vertical="center"/>
    </xf>
    <xf numFmtId="166" fontId="34" fillId="0" borderId="1" xfId="1" applyNumberFormat="1" applyFont="1" applyFill="1" applyBorder="1" applyAlignment="1">
      <alignment vertical="center"/>
    </xf>
    <xf numFmtId="166" fontId="34" fillId="0" borderId="18" xfId="1" applyNumberFormat="1" applyFont="1" applyFill="1" applyBorder="1" applyAlignment="1">
      <alignment vertical="center"/>
    </xf>
    <xf numFmtId="166" fontId="34" fillId="0" borderId="13" xfId="1" applyNumberFormat="1" applyFont="1" applyFill="1" applyBorder="1" applyAlignment="1">
      <alignment vertical="center"/>
    </xf>
    <xf numFmtId="0" fontId="33" fillId="0" borderId="1" xfId="0" applyFont="1" applyBorder="1" applyAlignment="1">
      <alignment vertical="center"/>
    </xf>
    <xf numFmtId="0" fontId="34" fillId="0" borderId="15" xfId="0" applyFont="1" applyBorder="1" applyAlignment="1">
      <alignment horizontal="center" vertical="center"/>
    </xf>
    <xf numFmtId="0" fontId="33" fillId="0" borderId="16" xfId="0" applyFont="1" applyBorder="1" applyAlignment="1">
      <alignment vertical="center"/>
    </xf>
    <xf numFmtId="166" fontId="34" fillId="0" borderId="16" xfId="1" applyNumberFormat="1" applyFont="1" applyFill="1" applyBorder="1" applyAlignment="1">
      <alignment vertical="center"/>
    </xf>
    <xf numFmtId="166" fontId="34" fillId="0" borderId="31" xfId="1" applyNumberFormat="1" applyFont="1" applyFill="1" applyBorder="1" applyAlignment="1">
      <alignment vertical="center"/>
    </xf>
    <xf numFmtId="166" fontId="34" fillId="0" borderId="32" xfId="1" applyNumberFormat="1" applyFont="1" applyFill="1" applyBorder="1" applyAlignment="1">
      <alignment vertical="center"/>
    </xf>
    <xf numFmtId="0" fontId="34" fillId="2" borderId="58" xfId="0" applyFont="1" applyFill="1" applyBorder="1" applyAlignment="1">
      <alignment horizontal="center" vertical="center"/>
    </xf>
    <xf numFmtId="0" fontId="34" fillId="2" borderId="0" xfId="0" applyFont="1" applyFill="1" applyAlignment="1">
      <alignment vertical="center"/>
    </xf>
    <xf numFmtId="0" fontId="34" fillId="0" borderId="29" xfId="0" applyFont="1" applyBorder="1" applyAlignment="1">
      <alignment horizontal="center" vertical="center"/>
    </xf>
    <xf numFmtId="0" fontId="34" fillId="0" borderId="10" xfId="0" applyFont="1" applyBorder="1" applyAlignment="1">
      <alignment vertical="center"/>
    </xf>
    <xf numFmtId="164" fontId="11" fillId="3" borderId="56" xfId="6" applyBorder="1"/>
    <xf numFmtId="166" fontId="34" fillId="0" borderId="57" xfId="1" applyNumberFormat="1" applyFont="1" applyFill="1" applyBorder="1" applyAlignment="1">
      <alignment vertical="center"/>
    </xf>
    <xf numFmtId="166" fontId="34" fillId="0" borderId="11" xfId="1" applyNumberFormat="1" applyFont="1" applyFill="1" applyBorder="1" applyAlignment="1">
      <alignment vertical="center"/>
    </xf>
    <xf numFmtId="0" fontId="34" fillId="0" borderId="14" xfId="0" applyFont="1" applyBorder="1" applyAlignment="1">
      <alignment horizontal="center" vertical="center"/>
    </xf>
    <xf numFmtId="0" fontId="34" fillId="0" borderId="2" xfId="0" applyFont="1" applyBorder="1" applyAlignment="1">
      <alignment vertical="center"/>
    </xf>
    <xf numFmtId="164" fontId="11" fillId="3" borderId="31" xfId="6" applyBorder="1"/>
    <xf numFmtId="164" fontId="11" fillId="3" borderId="72" xfId="6" applyBorder="1"/>
    <xf numFmtId="164" fontId="11" fillId="3" borderId="28" xfId="6" applyBorder="1"/>
    <xf numFmtId="166" fontId="34" fillId="0" borderId="3" xfId="1" applyNumberFormat="1" applyFont="1" applyFill="1" applyBorder="1" applyAlignment="1">
      <alignment vertical="center"/>
    </xf>
    <xf numFmtId="166" fontId="34" fillId="0" borderId="59" xfId="1" applyNumberFormat="1" applyFont="1" applyFill="1" applyBorder="1" applyAlignment="1">
      <alignment vertical="center"/>
    </xf>
    <xf numFmtId="0" fontId="34" fillId="0" borderId="73" xfId="0" applyFont="1" applyBorder="1" applyAlignment="1">
      <alignment horizontal="center" vertical="center"/>
    </xf>
    <xf numFmtId="0" fontId="34" fillId="0" borderId="74" xfId="0" applyFont="1" applyBorder="1" applyAlignment="1">
      <alignment vertical="center"/>
    </xf>
    <xf numFmtId="164" fontId="11" fillId="3" borderId="7" xfId="6" applyBorder="1"/>
    <xf numFmtId="10" fontId="34" fillId="0" borderId="75" xfId="2" applyNumberFormat="1" applyFont="1" applyFill="1" applyBorder="1" applyAlignment="1">
      <alignment vertical="center"/>
    </xf>
    <xf numFmtId="10" fontId="34" fillId="0" borderId="76" xfId="2" applyNumberFormat="1" applyFont="1" applyFill="1" applyBorder="1" applyAlignment="1">
      <alignment vertical="center"/>
    </xf>
    <xf numFmtId="0" fontId="63" fillId="2" borderId="0" xfId="16" applyFont="1" applyFill="1" applyAlignment="1" applyProtection="1">
      <alignment vertical="center"/>
      <protection locked="0"/>
    </xf>
    <xf numFmtId="0" fontId="64" fillId="2" borderId="1" xfId="13" applyFont="1" applyFill="1" applyBorder="1" applyAlignment="1" applyProtection="1">
      <alignment vertical="center" wrapText="1"/>
      <protection locked="0"/>
    </xf>
    <xf numFmtId="0" fontId="64" fillId="0" borderId="1" xfId="17" applyFont="1" applyBorder="1" applyAlignment="1" applyProtection="1">
      <alignment horizontal="center" vertical="center" wrapText="1"/>
      <protection locked="0"/>
    </xf>
    <xf numFmtId="3" fontId="64" fillId="2" borderId="1" xfId="15" applyNumberFormat="1" applyFont="1" applyFill="1" applyBorder="1" applyAlignment="1" applyProtection="1">
      <alignment horizontal="center" vertical="center" wrapText="1"/>
      <protection locked="0"/>
    </xf>
    <xf numFmtId="9" fontId="64" fillId="2" borderId="1" xfId="18" applyNumberFormat="1" applyFont="1" applyFill="1" applyBorder="1" applyAlignment="1" applyProtection="1">
      <alignment horizontal="center" vertical="center" wrapText="1"/>
      <protection locked="0"/>
    </xf>
    <xf numFmtId="0" fontId="64" fillId="2" borderId="1" xfId="17" applyFont="1" applyFill="1" applyBorder="1" applyAlignment="1" applyProtection="1">
      <alignment horizontal="center" vertical="center" wrapText="1"/>
      <protection locked="0"/>
    </xf>
    <xf numFmtId="0" fontId="63" fillId="2" borderId="1" xfId="17" applyFont="1" applyFill="1" applyBorder="1" applyProtection="1">
      <protection locked="0"/>
    </xf>
    <xf numFmtId="3" fontId="64" fillId="12" borderId="1" xfId="13" applyNumberFormat="1" applyFont="1" applyFill="1" applyBorder="1"/>
    <xf numFmtId="0" fontId="66" fillId="2" borderId="1" xfId="17" applyFont="1" applyFill="1" applyBorder="1" applyAlignment="1" applyProtection="1">
      <alignment horizontal="right"/>
      <protection locked="0"/>
    </xf>
    <xf numFmtId="169" fontId="64" fillId="12" borderId="1" xfId="13" applyNumberFormat="1" applyFont="1" applyFill="1" applyBorder="1" applyProtection="1">
      <protection locked="0"/>
    </xf>
    <xf numFmtId="166" fontId="64" fillId="12" borderId="1" xfId="15" applyNumberFormat="1" applyFont="1" applyFill="1" applyBorder="1" applyAlignment="1" applyProtection="1"/>
    <xf numFmtId="0" fontId="64" fillId="2" borderId="1" xfId="17" applyFont="1" applyFill="1" applyBorder="1" applyAlignment="1" applyProtection="1">
      <alignment horizontal="left" vertical="center"/>
      <protection locked="0"/>
    </xf>
    <xf numFmtId="3" fontId="64" fillId="2" borderId="1" xfId="13" applyNumberFormat="1" applyFont="1" applyFill="1" applyBorder="1" applyProtection="1">
      <protection locked="0"/>
    </xf>
    <xf numFmtId="166" fontId="64" fillId="2" borderId="1" xfId="1" applyNumberFormat="1" applyFont="1" applyFill="1" applyBorder="1" applyAlignment="1" applyProtection="1">
      <protection locked="0"/>
    </xf>
    <xf numFmtId="0" fontId="67" fillId="2" borderId="1" xfId="17" applyFont="1" applyFill="1" applyBorder="1" applyAlignment="1" applyProtection="1">
      <alignment horizontal="right"/>
      <protection locked="0"/>
    </xf>
    <xf numFmtId="0" fontId="64" fillId="0" borderId="1" xfId="17" applyFont="1" applyBorder="1" applyAlignment="1" applyProtection="1">
      <alignment horizontal="left" vertical="center"/>
      <protection locked="0"/>
    </xf>
    <xf numFmtId="0" fontId="63" fillId="2" borderId="1" xfId="14" applyFont="1" applyFill="1" applyBorder="1" applyProtection="1">
      <protection locked="0"/>
    </xf>
    <xf numFmtId="3" fontId="63" fillId="13" borderId="1" xfId="14" applyNumberFormat="1" applyFont="1" applyFill="1" applyBorder="1"/>
    <xf numFmtId="0" fontId="18" fillId="13" borderId="18" xfId="19" applyFont="1" applyFill="1" applyBorder="1">
      <alignment vertical="center"/>
    </xf>
    <xf numFmtId="0" fontId="18" fillId="13" borderId="19" xfId="19" applyFont="1" applyFill="1" applyBorder="1">
      <alignment vertical="center"/>
    </xf>
    <xf numFmtId="0" fontId="18" fillId="13" borderId="20" xfId="19" applyFont="1" applyFill="1" applyBorder="1">
      <alignment vertical="center"/>
    </xf>
    <xf numFmtId="0" fontId="14" fillId="14" borderId="2" xfId="19" applyFont="1" applyFill="1" applyBorder="1" applyAlignment="1">
      <alignment horizontal="center" vertical="center"/>
    </xf>
    <xf numFmtId="0" fontId="14" fillId="14" borderId="20" xfId="19" applyFont="1" applyFill="1" applyBorder="1" applyAlignment="1">
      <alignment horizontal="left" vertical="center" wrapText="1"/>
    </xf>
    <xf numFmtId="166" fontId="14" fillId="0" borderId="1" xfId="1" applyNumberFormat="1" applyFont="1" applyFill="1" applyBorder="1" applyAlignment="1" applyProtection="1">
      <alignment horizontal="right" vertical="center"/>
      <protection locked="0"/>
    </xf>
    <xf numFmtId="0" fontId="18" fillId="15" borderId="1" xfId="19" applyFont="1" applyFill="1" applyBorder="1" applyAlignment="1">
      <alignment horizontal="center" vertical="center"/>
    </xf>
    <xf numFmtId="0" fontId="18" fillId="15" borderId="19" xfId="19" applyFont="1" applyFill="1" applyBorder="1" applyAlignment="1">
      <alignment vertical="top" wrapText="1"/>
    </xf>
    <xf numFmtId="166" fontId="18" fillId="13" borderId="20" xfId="1" applyNumberFormat="1" applyFont="1" applyFill="1" applyBorder="1" applyAlignment="1">
      <alignment horizontal="right" vertical="center"/>
    </xf>
    <xf numFmtId="0" fontId="14" fillId="14" borderId="19" xfId="19" applyFont="1" applyFill="1" applyBorder="1" applyAlignment="1">
      <alignment vertical="center" wrapText="1"/>
    </xf>
    <xf numFmtId="0" fontId="14" fillId="14" borderId="20" xfId="19" applyFont="1" applyFill="1" applyBorder="1" applyAlignment="1">
      <alignment horizontal="left" vertical="center"/>
    </xf>
    <xf numFmtId="170" fontId="14" fillId="0" borderId="1" xfId="1" applyNumberFormat="1" applyFont="1" applyFill="1" applyBorder="1" applyAlignment="1" applyProtection="1">
      <alignment horizontal="right" vertical="center"/>
      <protection locked="0"/>
    </xf>
    <xf numFmtId="0" fontId="14" fillId="2" borderId="2" xfId="19" applyFont="1" applyFill="1" applyBorder="1" applyAlignment="1">
      <alignment horizontal="center" vertical="center"/>
    </xf>
    <xf numFmtId="0" fontId="18" fillId="15" borderId="19" xfId="19" applyFont="1" applyFill="1" applyBorder="1">
      <alignment vertical="center"/>
    </xf>
    <xf numFmtId="166" fontId="14" fillId="15" borderId="1" xfId="1" applyNumberFormat="1" applyFont="1" applyFill="1" applyBorder="1" applyAlignment="1" applyProtection="1">
      <alignment horizontal="right" vertical="center"/>
      <protection locked="0"/>
    </xf>
    <xf numFmtId="0" fontId="69" fillId="14" borderId="2" xfId="19" applyFont="1" applyFill="1" applyBorder="1" applyAlignment="1" applyProtection="1">
      <alignment horizontal="center" vertical="center"/>
      <protection locked="0"/>
    </xf>
    <xf numFmtId="0" fontId="70" fillId="15" borderId="1" xfId="19" applyFont="1" applyFill="1" applyBorder="1" applyAlignment="1" applyProtection="1">
      <alignment horizontal="center" vertical="center"/>
      <protection locked="0"/>
    </xf>
    <xf numFmtId="166" fontId="14" fillId="2" borderId="1" xfId="1" applyNumberFormat="1" applyFont="1" applyFill="1" applyBorder="1" applyAlignment="1" applyProtection="1">
      <alignment horizontal="right" vertical="center"/>
      <protection locked="0"/>
    </xf>
    <xf numFmtId="0" fontId="18" fillId="2" borderId="19" xfId="19" applyFont="1" applyFill="1" applyBorder="1">
      <alignment vertical="center"/>
    </xf>
    <xf numFmtId="10" fontId="14" fillId="0" borderId="1" xfId="2" applyNumberFormat="1" applyFont="1" applyFill="1" applyBorder="1" applyAlignment="1" applyProtection="1">
      <alignment horizontal="right" vertical="center"/>
      <protection locked="0"/>
    </xf>
    <xf numFmtId="0" fontId="14" fillId="14" borderId="1" xfId="19" applyFont="1" applyFill="1" applyBorder="1" applyAlignment="1">
      <alignment horizontal="center" vertical="center"/>
    </xf>
    <xf numFmtId="0" fontId="16" fillId="0" borderId="0" xfId="0" applyFont="1" applyAlignment="1">
      <alignment wrapText="1"/>
    </xf>
    <xf numFmtId="0" fontId="71" fillId="0" borderId="0" xfId="16" applyFont="1" applyAlignment="1" applyProtection="1">
      <alignment vertical="center"/>
      <protection locked="0"/>
    </xf>
    <xf numFmtId="0" fontId="0" fillId="0" borderId="0" xfId="0" applyAlignment="1">
      <alignment wrapText="1"/>
    </xf>
    <xf numFmtId="0" fontId="64" fillId="2" borderId="1" xfId="13" applyFont="1" applyFill="1" applyBorder="1" applyProtection="1">
      <protection locked="0"/>
    </xf>
    <xf numFmtId="0" fontId="64" fillId="0" borderId="1" xfId="17" applyFont="1" applyBorder="1" applyAlignment="1" applyProtection="1">
      <alignment horizontal="center" vertical="top" wrapText="1"/>
      <protection locked="0"/>
    </xf>
    <xf numFmtId="0" fontId="63" fillId="2" borderId="1" xfId="17" applyFont="1" applyFill="1" applyBorder="1" applyAlignment="1" applyProtection="1">
      <alignment wrapText="1"/>
      <protection locked="0"/>
    </xf>
    <xf numFmtId="3" fontId="64" fillId="0" borderId="1" xfId="13" applyNumberFormat="1" applyFont="1" applyBorder="1"/>
    <xf numFmtId="0" fontId="33" fillId="0" borderId="0" xfId="0" applyFont="1" applyAlignment="1">
      <alignment horizontal="center" wrapText="1"/>
    </xf>
    <xf numFmtId="0" fontId="34" fillId="2" borderId="55" xfId="0" applyFont="1" applyFill="1" applyBorder="1"/>
    <xf numFmtId="0" fontId="34" fillId="2" borderId="77" xfId="0" applyFont="1" applyFill="1" applyBorder="1" applyAlignment="1">
      <alignment wrapText="1"/>
    </xf>
    <xf numFmtId="0" fontId="34" fillId="2" borderId="78" xfId="0" applyFont="1" applyFill="1" applyBorder="1"/>
    <xf numFmtId="0" fontId="33" fillId="2" borderId="25" xfId="0" applyFont="1" applyFill="1" applyBorder="1" applyAlignment="1">
      <alignment horizontal="center" wrapText="1"/>
    </xf>
    <xf numFmtId="0" fontId="34" fillId="0" borderId="1" xfId="0" applyFont="1" applyBorder="1" applyAlignment="1">
      <alignment horizontal="center"/>
    </xf>
    <xf numFmtId="0" fontId="34" fillId="2" borderId="58" xfId="0" applyFont="1" applyFill="1" applyBorder="1"/>
    <xf numFmtId="0" fontId="33" fillId="2" borderId="0" xfId="0" applyFont="1" applyFill="1" applyAlignment="1">
      <alignment horizontal="center" wrapText="1"/>
    </xf>
    <xf numFmtId="0" fontId="34" fillId="2" borderId="0" xfId="0" applyFont="1" applyFill="1" applyAlignment="1">
      <alignment horizontal="center"/>
    </xf>
    <xf numFmtId="0" fontId="34" fillId="2" borderId="12" xfId="0" applyFont="1" applyFill="1" applyBorder="1" applyAlignment="1">
      <alignment horizontal="center" vertical="center" wrapText="1"/>
    </xf>
    <xf numFmtId="0" fontId="34" fillId="0" borderId="9" xfId="0" applyFont="1" applyBorder="1"/>
    <xf numFmtId="0" fontId="34" fillId="0" borderId="1" xfId="0" applyFont="1" applyBorder="1" applyAlignment="1">
      <alignment wrapText="1"/>
    </xf>
    <xf numFmtId="166" fontId="34" fillId="0" borderId="1" xfId="1" applyNumberFormat="1" applyFont="1" applyBorder="1"/>
    <xf numFmtId="166" fontId="34" fillId="0" borderId="13" xfId="1" applyNumberFormat="1" applyFont="1" applyBorder="1"/>
    <xf numFmtId="0" fontId="62" fillId="0" borderId="1" xfId="0" applyFont="1" applyBorder="1" applyAlignment="1">
      <alignment horizontal="left" wrapText="1" indent="2"/>
    </xf>
    <xf numFmtId="164" fontId="11" fillId="3" borderId="1" xfId="6" applyBorder="1"/>
    <xf numFmtId="166" fontId="34" fillId="0" borderId="1" xfId="1" applyNumberFormat="1" applyFont="1" applyBorder="1" applyAlignment="1">
      <alignment vertical="center"/>
    </xf>
    <xf numFmtId="0" fontId="33" fillId="0" borderId="9" xfId="0" applyFont="1" applyBorder="1"/>
    <xf numFmtId="0" fontId="33" fillId="0" borderId="1" xfId="0" applyFont="1" applyBorder="1" applyAlignment="1">
      <alignment wrapText="1"/>
    </xf>
    <xf numFmtId="166" fontId="33" fillId="0" borderId="13" xfId="1" applyNumberFormat="1" applyFont="1" applyFill="1" applyBorder="1"/>
    <xf numFmtId="0" fontId="2" fillId="2" borderId="58" xfId="0" applyFont="1" applyFill="1" applyBorder="1" applyAlignment="1">
      <alignment horizontal="left"/>
    </xf>
    <xf numFmtId="0" fontId="2" fillId="2" borderId="0" xfId="0" applyFont="1" applyFill="1" applyAlignment="1">
      <alignment horizontal="center"/>
    </xf>
    <xf numFmtId="166" fontId="34" fillId="2" borderId="0" xfId="1" applyNumberFormat="1" applyFont="1" applyFill="1" applyBorder="1"/>
    <xf numFmtId="166" fontId="34" fillId="2" borderId="0" xfId="1" applyNumberFormat="1" applyFont="1" applyFill="1" applyBorder="1" applyAlignment="1">
      <alignment vertical="center"/>
    </xf>
    <xf numFmtId="166" fontId="34" fillId="2" borderId="12" xfId="1" applyNumberFormat="1" applyFont="1" applyFill="1" applyBorder="1"/>
    <xf numFmtId="166" fontId="34" fillId="0" borderId="1" xfId="1" applyNumberFormat="1" applyFont="1" applyFill="1" applyBorder="1"/>
    <xf numFmtId="0" fontId="62" fillId="0" borderId="1" xfId="0" applyFont="1" applyBorder="1" applyAlignment="1">
      <alignment horizontal="left" wrapText="1" indent="4"/>
    </xf>
    <xf numFmtId="166" fontId="33" fillId="15" borderId="13" xfId="1" applyNumberFormat="1" applyFont="1" applyFill="1" applyBorder="1"/>
    <xf numFmtId="166" fontId="33" fillId="0" borderId="13" xfId="1" applyNumberFormat="1" applyFont="1" applyBorder="1"/>
    <xf numFmtId="0" fontId="34" fillId="2" borderId="0" xfId="0" applyFont="1" applyFill="1" applyAlignment="1">
      <alignment wrapText="1"/>
    </xf>
    <xf numFmtId="0" fontId="34" fillId="2" borderId="0" xfId="0" applyFont="1" applyFill="1"/>
    <xf numFmtId="0" fontId="34" fillId="2" borderId="12" xfId="0" applyFont="1" applyFill="1" applyBorder="1"/>
    <xf numFmtId="0" fontId="33" fillId="0" borderId="15" xfId="0" applyFont="1" applyBorder="1"/>
    <xf numFmtId="0" fontId="33" fillId="0" borderId="16" xfId="0" applyFont="1" applyBorder="1" applyAlignment="1">
      <alignment wrapText="1"/>
    </xf>
    <xf numFmtId="10" fontId="33" fillId="0" borderId="32" xfId="2" applyNumberFormat="1" applyFont="1" applyBorder="1"/>
    <xf numFmtId="0" fontId="72" fillId="0" borderId="0" xfId="5" applyFont="1"/>
    <xf numFmtId="43" fontId="13" fillId="0" borderId="0" xfId="1" applyFont="1"/>
    <xf numFmtId="0" fontId="73" fillId="0" borderId="0" xfId="0" applyFont="1"/>
    <xf numFmtId="14" fontId="73" fillId="0" borderId="0" xfId="0" applyNumberFormat="1" applyFont="1"/>
    <xf numFmtId="0" fontId="74" fillId="0" borderId="0" xfId="5" applyFont="1"/>
    <xf numFmtId="0" fontId="76" fillId="0" borderId="1" xfId="0" applyFont="1" applyBorder="1" applyAlignment="1">
      <alignment horizontal="center" vertical="center" wrapText="1"/>
    </xf>
    <xf numFmtId="49" fontId="77" fillId="2" borderId="1" xfId="13" applyNumberFormat="1" applyFont="1" applyFill="1" applyBorder="1" applyAlignment="1" applyProtection="1">
      <alignment horizontal="right" vertical="center"/>
      <protection locked="0"/>
    </xf>
    <xf numFmtId="0" fontId="77" fillId="2" borderId="1" xfId="11" applyFont="1" applyFill="1" applyBorder="1" applyAlignment="1" applyProtection="1">
      <alignment horizontal="left" vertical="center" wrapText="1"/>
      <protection locked="0"/>
    </xf>
    <xf numFmtId="166" fontId="76" fillId="0" borderId="1" xfId="1" applyNumberFormat="1" applyFont="1" applyBorder="1"/>
    <xf numFmtId="0" fontId="76" fillId="0" borderId="1" xfId="0" applyFont="1" applyBorder="1"/>
    <xf numFmtId="0" fontId="77" fillId="0" borderId="1" xfId="11" applyFont="1" applyBorder="1" applyAlignment="1" applyProtection="1">
      <alignment horizontal="left" vertical="center" wrapText="1"/>
      <protection locked="0"/>
    </xf>
    <xf numFmtId="0" fontId="78" fillId="0" borderId="1" xfId="11" applyFont="1" applyBorder="1" applyAlignment="1" applyProtection="1">
      <alignment horizontal="left" vertical="center" wrapText="1"/>
      <protection locked="0"/>
    </xf>
    <xf numFmtId="49" fontId="77" fillId="0" borderId="1" xfId="13" applyNumberFormat="1" applyFont="1" applyBorder="1" applyAlignment="1" applyProtection="1">
      <alignment horizontal="right" vertical="center"/>
      <protection locked="0"/>
    </xf>
    <xf numFmtId="49" fontId="79" fillId="0" borderId="1" xfId="13" applyNumberFormat="1" applyFont="1" applyBorder="1" applyAlignment="1" applyProtection="1">
      <alignment horizontal="right" vertical="center"/>
      <protection locked="0"/>
    </xf>
    <xf numFmtId="0" fontId="73" fillId="0" borderId="0" xfId="0" applyFont="1" applyAlignment="1">
      <alignment horizontal="left" vertical="top" wrapText="1"/>
    </xf>
    <xf numFmtId="0" fontId="72" fillId="0" borderId="0" xfId="0" applyFont="1"/>
    <xf numFmtId="0" fontId="72" fillId="0" borderId="0" xfId="0" applyFont="1" applyAlignment="1">
      <alignment wrapText="1"/>
    </xf>
    <xf numFmtId="0" fontId="72" fillId="0" borderId="1" xfId="0" applyFont="1" applyBorder="1" applyAlignment="1">
      <alignment horizontal="center" vertical="center"/>
    </xf>
    <xf numFmtId="0" fontId="72" fillId="0" borderId="1" xfId="0" applyFont="1" applyBorder="1" applyAlignment="1">
      <alignment horizontal="center" vertical="center" wrapText="1"/>
    </xf>
    <xf numFmtId="0" fontId="72" fillId="0" borderId="2" xfId="0" applyFont="1" applyBorder="1" applyAlignment="1">
      <alignment horizontal="center" vertical="center" wrapText="1"/>
    </xf>
    <xf numFmtId="0" fontId="72" fillId="0" borderId="17" xfId="0" applyFont="1" applyBorder="1" applyAlignment="1">
      <alignment horizontal="center" vertical="center" wrapText="1"/>
    </xf>
    <xf numFmtId="49" fontId="77" fillId="2" borderId="1" xfId="13" applyNumberFormat="1" applyFont="1" applyFill="1" applyBorder="1" applyAlignment="1" applyProtection="1">
      <alignment horizontal="right" vertical="center" wrapText="1"/>
      <protection locked="0"/>
    </xf>
    <xf numFmtId="0" fontId="72" fillId="0" borderId="1" xfId="0" applyFont="1" applyBorder="1"/>
    <xf numFmtId="171" fontId="72" fillId="5" borderId="1" xfId="20" applyFont="1" applyFill="1" applyBorder="1"/>
    <xf numFmtId="49" fontId="77" fillId="0" borderId="1" xfId="13" applyNumberFormat="1" applyFont="1" applyBorder="1" applyAlignment="1" applyProtection="1">
      <alignment horizontal="right" vertical="center" wrapText="1"/>
      <protection locked="0"/>
    </xf>
    <xf numFmtId="49" fontId="79" fillId="0" borderId="1" xfId="13" applyNumberFormat="1" applyFont="1" applyBorder="1" applyAlignment="1" applyProtection="1">
      <alignment horizontal="right" vertical="center" wrapText="1"/>
      <protection locked="0"/>
    </xf>
    <xf numFmtId="0" fontId="75" fillId="0" borderId="1" xfId="0" applyFont="1" applyBorder="1"/>
    <xf numFmtId="0" fontId="76" fillId="0" borderId="0" xfId="0" applyFont="1"/>
    <xf numFmtId="0" fontId="72" fillId="0" borderId="1" xfId="0" applyFont="1" applyBorder="1" applyAlignment="1">
      <alignment wrapText="1"/>
    </xf>
    <xf numFmtId="0" fontId="72" fillId="0" borderId="1" xfId="0" applyFont="1" applyBorder="1" applyAlignment="1">
      <alignment horizontal="left" indent="8"/>
    </xf>
    <xf numFmtId="0" fontId="73" fillId="0" borderId="0" xfId="0" applyFont="1" applyAlignment="1">
      <alignment wrapText="1"/>
    </xf>
    <xf numFmtId="166" fontId="72" fillId="0" borderId="0" xfId="1" applyNumberFormat="1" applyFont="1"/>
    <xf numFmtId="166" fontId="72" fillId="0" borderId="1" xfId="1" applyNumberFormat="1" applyFont="1" applyBorder="1" applyAlignment="1">
      <alignment horizontal="center" vertical="center"/>
    </xf>
    <xf numFmtId="166" fontId="72" fillId="0" borderId="1" xfId="1" applyNumberFormat="1" applyFont="1" applyBorder="1" applyAlignment="1">
      <alignment horizontal="center" vertical="center" wrapText="1"/>
    </xf>
    <xf numFmtId="166" fontId="72" fillId="0" borderId="2" xfId="1" applyNumberFormat="1" applyFont="1" applyFill="1" applyBorder="1" applyAlignment="1">
      <alignment horizontal="center" vertical="center" wrapText="1"/>
    </xf>
    <xf numFmtId="0" fontId="72" fillId="0" borderId="1" xfId="0" applyFont="1" applyBorder="1" applyAlignment="1">
      <alignment horizontal="left" vertical="center" wrapText="1"/>
    </xf>
    <xf numFmtId="166" fontId="72" fillId="0" borderId="1" xfId="1" applyNumberFormat="1" applyFont="1" applyBorder="1"/>
    <xf numFmtId="166" fontId="72" fillId="5" borderId="1" xfId="1" applyNumberFormat="1" applyFont="1" applyFill="1" applyBorder="1"/>
    <xf numFmtId="166" fontId="75" fillId="0" borderId="1" xfId="1" applyNumberFormat="1" applyFont="1" applyBorder="1"/>
    <xf numFmtId="166" fontId="73" fillId="0" borderId="0" xfId="1" applyNumberFormat="1" applyFont="1" applyBorder="1"/>
    <xf numFmtId="0" fontId="73" fillId="0" borderId="0" xfId="0" applyFont="1" applyAlignment="1">
      <alignment horizontal="left"/>
    </xf>
    <xf numFmtId="166" fontId="73" fillId="0" borderId="0" xfId="1" applyNumberFormat="1" applyFont="1"/>
    <xf numFmtId="0" fontId="75" fillId="0" borderId="1" xfId="0" applyFont="1" applyBorder="1" applyAlignment="1">
      <alignment horizontal="left" indent="1"/>
    </xf>
    <xf numFmtId="0" fontId="75" fillId="0" borderId="1" xfId="0" applyFont="1" applyBorder="1" applyAlignment="1">
      <alignment horizontal="left" wrapText="1" indent="1"/>
    </xf>
    <xf numFmtId="166" fontId="73" fillId="0" borderId="1" xfId="1" applyNumberFormat="1" applyFont="1" applyBorder="1"/>
    <xf numFmtId="0" fontId="72" fillId="0" borderId="1" xfId="0" applyFont="1" applyBorder="1" applyAlignment="1">
      <alignment horizontal="left" indent="1"/>
    </xf>
    <xf numFmtId="0" fontId="72" fillId="0" borderId="1" xfId="0" applyFont="1" applyBorder="1" applyAlignment="1">
      <alignment horizontal="left" indent="3"/>
    </xf>
    <xf numFmtId="0" fontId="72" fillId="0" borderId="1" xfId="0" applyFont="1" applyBorder="1" applyAlignment="1">
      <alignment horizontal="left" wrapText="1" indent="4"/>
    </xf>
    <xf numFmtId="0" fontId="72" fillId="0" borderId="1" xfId="0" applyFont="1" applyBorder="1" applyAlignment="1">
      <alignment horizontal="left" wrapText="1" indent="1"/>
    </xf>
    <xf numFmtId="0" fontId="75" fillId="0" borderId="1" xfId="0" applyFont="1" applyBorder="1" applyAlignment="1">
      <alignment horizontal="left" vertical="center" indent="1"/>
    </xf>
    <xf numFmtId="0" fontId="73" fillId="16" borderId="1" xfId="0" applyFont="1" applyFill="1" applyBorder="1"/>
    <xf numFmtId="0" fontId="73" fillId="0" borderId="1" xfId="0" applyFont="1" applyBorder="1"/>
    <xf numFmtId="0" fontId="73" fillId="0" borderId="1" xfId="0" applyFont="1" applyBorder="1" applyAlignment="1">
      <alignment horizontal="left" wrapText="1"/>
    </xf>
    <xf numFmtId="0" fontId="73" fillId="0" borderId="1" xfId="0" applyFont="1" applyBorder="1" applyAlignment="1">
      <alignment horizontal="left" wrapText="1" indent="2"/>
    </xf>
    <xf numFmtId="0" fontId="76" fillId="0" borderId="17" xfId="0" applyFont="1" applyBorder="1"/>
    <xf numFmtId="0" fontId="72" fillId="0" borderId="4" xfId="0" applyFont="1" applyBorder="1" applyAlignment="1">
      <alignment horizontal="center" vertical="center" wrapText="1"/>
    </xf>
    <xf numFmtId="0" fontId="72" fillId="0" borderId="20" xfId="0" applyFont="1" applyBorder="1" applyAlignment="1">
      <alignment horizontal="center" vertical="center" wrapText="1"/>
    </xf>
    <xf numFmtId="0" fontId="72" fillId="0" borderId="0" xfId="0" applyFont="1" applyAlignment="1">
      <alignment horizontal="center" vertical="center"/>
    </xf>
    <xf numFmtId="0" fontId="72" fillId="0" borderId="0" xfId="0" applyFont="1" applyAlignment="1">
      <alignment horizontal="center" vertical="center" wrapText="1"/>
    </xf>
    <xf numFmtId="0" fontId="72" fillId="0" borderId="25" xfId="0" applyFont="1" applyBorder="1" applyAlignment="1">
      <alignment horizontal="center" vertical="center" wrapText="1"/>
    </xf>
    <xf numFmtId="0" fontId="72" fillId="0" borderId="3" xfId="0" applyFont="1" applyBorder="1" applyAlignment="1">
      <alignment horizontal="center" vertical="center" wrapText="1"/>
    </xf>
    <xf numFmtId="0" fontId="72" fillId="0" borderId="17" xfId="0" applyFont="1" applyBorder="1" applyAlignment="1">
      <alignment wrapText="1"/>
    </xf>
    <xf numFmtId="0" fontId="72" fillId="0" borderId="1" xfId="0" applyFont="1" applyBorder="1" applyAlignment="1">
      <alignment horizontal="center"/>
    </xf>
    <xf numFmtId="0" fontId="75" fillId="13" borderId="1" xfId="0" applyFont="1" applyFill="1" applyBorder="1"/>
    <xf numFmtId="14" fontId="72" fillId="0" borderId="0" xfId="0" applyNumberFormat="1" applyFont="1"/>
    <xf numFmtId="0" fontId="72" fillId="0" borderId="13" xfId="0" applyFont="1" applyBorder="1" applyAlignment="1">
      <alignment horizontal="center" vertical="center" wrapText="1"/>
    </xf>
    <xf numFmtId="0" fontId="72" fillId="0" borderId="70" xfId="0" applyFont="1" applyBorder="1"/>
    <xf numFmtId="0" fontId="75" fillId="0" borderId="41" xfId="0" applyFont="1" applyBorder="1"/>
    <xf numFmtId="43" fontId="75" fillId="0" borderId="9" xfId="1" applyFont="1" applyBorder="1"/>
    <xf numFmtId="43" fontId="72" fillId="0" borderId="1" xfId="1" applyFont="1" applyBorder="1"/>
    <xf numFmtId="43" fontId="72" fillId="0" borderId="13" xfId="1" applyFont="1" applyBorder="1"/>
    <xf numFmtId="43" fontId="72" fillId="0" borderId="20" xfId="1" applyFont="1" applyBorder="1"/>
    <xf numFmtId="0" fontId="72" fillId="0" borderId="9" xfId="0" applyFont="1" applyBorder="1" applyAlignment="1">
      <alignment horizontal="left" indent="1"/>
    </xf>
    <xf numFmtId="0" fontId="72" fillId="0" borderId="13" xfId="0" applyFont="1" applyBorder="1" applyAlignment="1">
      <alignment horizontal="left" indent="1"/>
    </xf>
    <xf numFmtId="43" fontId="72" fillId="0" borderId="9" xfId="1" applyFont="1" applyBorder="1" applyAlignment="1">
      <alignment horizontal="left" indent="1"/>
    </xf>
    <xf numFmtId="0" fontId="72" fillId="0" borderId="9" xfId="0" applyFont="1" applyBorder="1" applyAlignment="1">
      <alignment horizontal="left" indent="2"/>
    </xf>
    <xf numFmtId="0" fontId="72" fillId="0" borderId="13" xfId="0" applyFont="1" applyBorder="1" applyAlignment="1">
      <alignment horizontal="left" indent="2"/>
    </xf>
    <xf numFmtId="43" fontId="72" fillId="0" borderId="9" xfId="1" applyFont="1" applyBorder="1" applyAlignment="1">
      <alignment horizontal="left" indent="2"/>
    </xf>
    <xf numFmtId="49" fontId="72" fillId="0" borderId="9" xfId="0" applyNumberFormat="1" applyFont="1" applyBorder="1" applyAlignment="1">
      <alignment horizontal="left" indent="3"/>
    </xf>
    <xf numFmtId="49" fontId="72" fillId="0" borderId="13" xfId="0" applyNumberFormat="1" applyFont="1" applyBorder="1" applyAlignment="1">
      <alignment horizontal="left" indent="3"/>
    </xf>
    <xf numFmtId="43" fontId="72" fillId="0" borderId="9" xfId="1" applyFont="1" applyFill="1" applyBorder="1" applyAlignment="1">
      <alignment horizontal="left" indent="3"/>
    </xf>
    <xf numFmtId="49" fontId="72" fillId="0" borderId="9" xfId="0" applyNumberFormat="1" applyFont="1" applyBorder="1" applyAlignment="1">
      <alignment horizontal="left" indent="1"/>
    </xf>
    <xf numFmtId="49" fontId="72" fillId="0" borderId="13" xfId="0" applyNumberFormat="1" applyFont="1" applyBorder="1" applyAlignment="1">
      <alignment horizontal="left" indent="1"/>
    </xf>
    <xf numFmtId="43" fontId="72" fillId="0" borderId="9" xfId="1" applyFont="1" applyFill="1" applyBorder="1" applyAlignment="1">
      <alignment horizontal="left" indent="1"/>
    </xf>
    <xf numFmtId="43" fontId="72" fillId="17" borderId="9" xfId="1" applyFont="1" applyFill="1" applyBorder="1"/>
    <xf numFmtId="43" fontId="72" fillId="17" borderId="1" xfId="1" applyFont="1" applyFill="1" applyBorder="1"/>
    <xf numFmtId="43" fontId="72" fillId="17" borderId="13" xfId="1" applyFont="1" applyFill="1" applyBorder="1"/>
    <xf numFmtId="43" fontId="72" fillId="17" borderId="20" xfId="1" applyFont="1" applyFill="1" applyBorder="1"/>
    <xf numFmtId="49" fontId="72" fillId="0" borderId="9" xfId="0" applyNumberFormat="1" applyFont="1" applyBorder="1" applyAlignment="1">
      <alignment horizontal="left" wrapText="1" indent="2"/>
    </xf>
    <xf numFmtId="49" fontId="72" fillId="0" borderId="13" xfId="0" applyNumberFormat="1" applyFont="1" applyBorder="1" applyAlignment="1">
      <alignment horizontal="left" vertical="top" wrapText="1" indent="2"/>
    </xf>
    <xf numFmtId="43" fontId="72" fillId="0" borderId="9" xfId="1" applyFont="1" applyFill="1" applyBorder="1" applyAlignment="1">
      <alignment horizontal="left" vertical="top" wrapText="1" indent="2"/>
    </xf>
    <xf numFmtId="43" fontId="72" fillId="0" borderId="1" xfId="1" applyFont="1" applyFill="1" applyBorder="1"/>
    <xf numFmtId="43" fontId="72" fillId="0" borderId="13" xfId="1" applyFont="1" applyFill="1" applyBorder="1"/>
    <xf numFmtId="43" fontId="72" fillId="0" borderId="20" xfId="1" applyFont="1" applyFill="1" applyBorder="1"/>
    <xf numFmtId="49" fontId="72" fillId="0" borderId="9" xfId="0" applyNumberFormat="1" applyFont="1" applyBorder="1" applyAlignment="1">
      <alignment horizontal="left" wrapText="1" indent="3"/>
    </xf>
    <xf numFmtId="49" fontId="72" fillId="0" borderId="13" xfId="0" applyNumberFormat="1" applyFont="1" applyBorder="1" applyAlignment="1">
      <alignment horizontal="left" wrapText="1" indent="3"/>
    </xf>
    <xf numFmtId="43" fontId="72" fillId="0" borderId="9" xfId="1" applyFont="1" applyFill="1" applyBorder="1" applyAlignment="1">
      <alignment horizontal="left" wrapText="1" indent="3"/>
    </xf>
    <xf numFmtId="49" fontId="72" fillId="0" borderId="13" xfId="0" applyNumberFormat="1" applyFont="1" applyBorder="1" applyAlignment="1">
      <alignment horizontal="left" wrapText="1" indent="2"/>
    </xf>
    <xf numFmtId="43" fontId="72" fillId="0" borderId="9" xfId="1" applyFont="1" applyFill="1" applyBorder="1" applyAlignment="1">
      <alignment horizontal="left" wrapText="1" indent="2"/>
    </xf>
    <xf numFmtId="0" fontId="72" fillId="0" borderId="9" xfId="0" applyFont="1" applyBorder="1" applyAlignment="1">
      <alignment horizontal="left" wrapText="1" indent="1"/>
    </xf>
    <xf numFmtId="49" fontId="72" fillId="0" borderId="13" xfId="0" applyNumberFormat="1" applyFont="1" applyBorder="1" applyAlignment="1">
      <alignment horizontal="left" wrapText="1" indent="1"/>
    </xf>
    <xf numFmtId="43" fontId="72" fillId="0" borderId="9" xfId="1" applyFont="1" applyFill="1" applyBorder="1" applyAlignment="1">
      <alignment horizontal="left" wrapText="1" indent="1"/>
    </xf>
    <xf numFmtId="0" fontId="72" fillId="0" borderId="15" xfId="0" applyFont="1" applyBorder="1" applyAlignment="1">
      <alignment horizontal="left" wrapText="1" indent="1"/>
    </xf>
    <xf numFmtId="49" fontId="72" fillId="0" borderId="32" xfId="0" applyNumberFormat="1" applyFont="1" applyBorder="1" applyAlignment="1">
      <alignment horizontal="left" wrapText="1" indent="1"/>
    </xf>
    <xf numFmtId="43" fontId="72" fillId="0" borderId="15" xfId="1" applyFont="1" applyFill="1" applyBorder="1" applyAlignment="1">
      <alignment horizontal="left" wrapText="1" indent="1"/>
    </xf>
    <xf numFmtId="43" fontId="72" fillId="0" borderId="16" xfId="1" applyFont="1" applyFill="1" applyBorder="1"/>
    <xf numFmtId="43" fontId="72" fillId="0" borderId="32" xfId="1" applyFont="1" applyFill="1" applyBorder="1"/>
    <xf numFmtId="43" fontId="72" fillId="0" borderId="28" xfId="1" applyFont="1" applyFill="1" applyBorder="1"/>
    <xf numFmtId="0" fontId="75" fillId="0" borderId="24" xfId="0" applyFont="1" applyBorder="1" applyAlignment="1">
      <alignment horizontal="left" vertical="center" wrapText="1"/>
    </xf>
    <xf numFmtId="166" fontId="72" fillId="0" borderId="1" xfId="1" applyNumberFormat="1" applyFont="1" applyFill="1" applyBorder="1" applyAlignment="1">
      <alignment horizontal="left" vertical="center" wrapText="1"/>
    </xf>
    <xf numFmtId="0" fontId="75" fillId="0" borderId="1" xfId="0" applyFont="1" applyBorder="1" applyAlignment="1">
      <alignment horizontal="left" vertical="center" wrapText="1"/>
    </xf>
    <xf numFmtId="166" fontId="75" fillId="0" borderId="1" xfId="1" applyNumberFormat="1" applyFont="1" applyFill="1" applyBorder="1" applyAlignment="1">
      <alignment horizontal="left" vertical="center" wrapText="1"/>
    </xf>
    <xf numFmtId="166" fontId="72" fillId="0" borderId="1" xfId="1" applyNumberFormat="1" applyFont="1" applyFill="1" applyBorder="1"/>
    <xf numFmtId="0" fontId="72" fillId="0" borderId="0" xfId="0" applyFont="1" applyAlignment="1">
      <alignment horizontal="left"/>
    </xf>
    <xf numFmtId="0" fontId="77" fillId="0" borderId="0" xfId="0" applyFont="1"/>
    <xf numFmtId="0" fontId="77" fillId="0" borderId="0" xfId="0" applyFont="1" applyAlignment="1">
      <alignment horizontal="center" vertical="center"/>
    </xf>
    <xf numFmtId="0" fontId="75" fillId="0" borderId="1" xfId="0" applyFont="1" applyBorder="1" applyAlignment="1">
      <alignment horizontal="center" vertical="center" wrapText="1"/>
    </xf>
    <xf numFmtId="166" fontId="77" fillId="0" borderId="1" xfId="1" applyNumberFormat="1" applyFont="1" applyBorder="1"/>
    <xf numFmtId="0" fontId="14" fillId="0" borderId="0" xfId="0" applyFont="1" applyAlignment="1">
      <alignment wrapText="1"/>
    </xf>
    <xf numFmtId="0" fontId="64" fillId="0" borderId="0" xfId="0" applyFont="1"/>
    <xf numFmtId="0" fontId="64" fillId="0" borderId="17" xfId="0" applyFont="1" applyBorder="1"/>
    <xf numFmtId="0" fontId="64" fillId="0" borderId="1" xfId="0" applyFont="1" applyBorder="1" applyAlignment="1">
      <alignment horizontal="left" indent="2"/>
    </xf>
    <xf numFmtId="0" fontId="72" fillId="0" borderId="89" xfId="0" applyFont="1" applyBorder="1" applyAlignment="1">
      <alignment vertical="center" wrapText="1" readingOrder="1"/>
    </xf>
    <xf numFmtId="9" fontId="77" fillId="0" borderId="1" xfId="2" applyFont="1" applyBorder="1"/>
    <xf numFmtId="0" fontId="72" fillId="0" borderId="90" xfId="0" applyFont="1" applyBorder="1" applyAlignment="1">
      <alignment vertical="center" wrapText="1" readingOrder="1"/>
    </xf>
    <xf numFmtId="0" fontId="64" fillId="0" borderId="1" xfId="0" applyFont="1" applyBorder="1" applyAlignment="1">
      <alignment horizontal="left" indent="3"/>
    </xf>
    <xf numFmtId="0" fontId="72" fillId="0" borderId="90" xfId="0" applyFont="1" applyBorder="1" applyAlignment="1">
      <alignment horizontal="left" vertical="center" wrapText="1" indent="1" readingOrder="1"/>
    </xf>
    <xf numFmtId="0" fontId="64" fillId="0" borderId="2" xfId="0" applyFont="1" applyBorder="1" applyAlignment="1">
      <alignment horizontal="left" indent="2"/>
    </xf>
    <xf numFmtId="0" fontId="72" fillId="0" borderId="91" xfId="0" applyFont="1" applyBorder="1" applyAlignment="1">
      <alignment vertical="center" wrapText="1" readingOrder="1"/>
    </xf>
    <xf numFmtId="166" fontId="77" fillId="0" borderId="2" xfId="1" applyNumberFormat="1" applyFont="1" applyBorder="1"/>
    <xf numFmtId="9" fontId="77" fillId="0" borderId="2" xfId="2" applyFont="1" applyBorder="1"/>
    <xf numFmtId="0" fontId="75" fillId="0" borderId="1" xfId="0" applyFont="1" applyBorder="1" applyAlignment="1">
      <alignment vertical="center" wrapText="1" readingOrder="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66" fontId="16" fillId="0" borderId="18" xfId="1" applyNumberFormat="1" applyFont="1" applyBorder="1" applyAlignment="1">
      <alignment horizontal="center"/>
    </xf>
    <xf numFmtId="166" fontId="16" fillId="0" borderId="19" xfId="1" applyNumberFormat="1" applyFont="1" applyBorder="1" applyAlignment="1">
      <alignment horizontal="center"/>
    </xf>
    <xf numFmtId="166" fontId="16" fillId="0" borderId="20" xfId="1" applyNumberFormat="1" applyFont="1" applyBorder="1" applyAlignment="1">
      <alignment horizontal="center"/>
    </xf>
    <xf numFmtId="0" fontId="16"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7" xfId="0" applyFont="1" applyBorder="1" applyAlignment="1">
      <alignment horizontal="center" vertical="center"/>
    </xf>
    <xf numFmtId="166" fontId="18" fillId="0" borderId="10" xfId="1" applyNumberFormat="1" applyFont="1" applyFill="1" applyBorder="1" applyAlignment="1" applyProtection="1">
      <alignment horizontal="center" vertical="center"/>
    </xf>
    <xf numFmtId="166" fontId="18" fillId="0" borderId="11" xfId="1" applyNumberFormat="1" applyFont="1" applyFill="1" applyBorder="1" applyAlignment="1" applyProtection="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2" fillId="0" borderId="2" xfId="0" applyFont="1" applyBorder="1" applyAlignment="1">
      <alignment horizontal="center" vertical="center" wrapText="1"/>
    </xf>
    <xf numFmtId="0" fontId="22" fillId="0" borderId="17" xfId="0" applyFont="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4" xfId="5" applyFont="1" applyBorder="1" applyAlignment="1">
      <alignment horizontal="center" vertical="center" wrapText="1"/>
    </xf>
    <xf numFmtId="0" fontId="10" fillId="0" borderId="0" xfId="5" applyFont="1" applyAlignment="1">
      <alignment horizontal="center" vertical="center" wrapText="1"/>
    </xf>
    <xf numFmtId="0" fontId="9" fillId="0" borderId="1" xfId="0" applyFont="1" applyBorder="1" applyAlignment="1">
      <alignment horizontal="center" vertical="center" wrapText="1"/>
    </xf>
    <xf numFmtId="0" fontId="10" fillId="0" borderId="1" xfId="5" applyFont="1" applyBorder="1" applyAlignment="1">
      <alignment horizontal="center" vertical="center" wrapText="1"/>
    </xf>
    <xf numFmtId="0" fontId="10" fillId="0" borderId="13" xfId="5" applyFont="1" applyBorder="1" applyAlignment="1">
      <alignment horizontal="center" vertical="center" wrapText="1"/>
    </xf>
    <xf numFmtId="0" fontId="34" fillId="10" borderId="17"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34" fillId="10" borderId="17" xfId="5" applyFont="1" applyFill="1" applyBorder="1" applyAlignment="1">
      <alignment horizontal="center" vertical="top"/>
    </xf>
    <xf numFmtId="0" fontId="33" fillId="9" borderId="41" xfId="0" applyFont="1" applyFill="1" applyBorder="1" applyAlignment="1">
      <alignment horizontal="center" vertical="center" wrapText="1"/>
    </xf>
    <xf numFmtId="0" fontId="33" fillId="9" borderId="13" xfId="0" applyFont="1" applyFill="1" applyBorder="1" applyAlignment="1">
      <alignment horizontal="center" vertical="center" wrapText="1"/>
    </xf>
    <xf numFmtId="9" fontId="34" fillId="0" borderId="18" xfId="0" applyNumberFormat="1" applyFont="1" applyBorder="1" applyAlignment="1">
      <alignment horizontal="center" vertical="center"/>
    </xf>
    <xf numFmtId="9" fontId="34" fillId="0" borderId="20" xfId="0" applyNumberFormat="1" applyFont="1" applyBorder="1" applyAlignment="1">
      <alignment horizontal="center" vertical="center"/>
    </xf>
    <xf numFmtId="0" fontId="61" fillId="2" borderId="59" xfId="11" applyFont="1" applyFill="1" applyBorder="1" applyAlignment="1" applyProtection="1">
      <alignment horizontal="center" vertical="center" wrapText="1"/>
      <protection locked="0"/>
    </xf>
    <xf numFmtId="0" fontId="61" fillId="2" borderId="41" xfId="11" applyFont="1" applyFill="1" applyBorder="1" applyAlignment="1" applyProtection="1">
      <alignment horizontal="center" vertical="center" wrapText="1"/>
      <protection locked="0"/>
    </xf>
    <xf numFmtId="0" fontId="34" fillId="0" borderId="2" xfId="0" applyFont="1" applyBorder="1" applyAlignment="1">
      <alignment horizontal="center" vertical="center" wrapText="1"/>
    </xf>
    <xf numFmtId="0" fontId="34" fillId="0" borderId="17" xfId="0" applyFont="1" applyBorder="1" applyAlignment="1">
      <alignment horizontal="center" vertical="center" wrapText="1"/>
    </xf>
    <xf numFmtId="166" fontId="10" fillId="2" borderId="38" xfId="15" applyNumberFormat="1" applyFont="1" applyFill="1" applyBorder="1" applyAlignment="1" applyProtection="1">
      <alignment horizontal="center"/>
      <protection locked="0"/>
    </xf>
    <xf numFmtId="166" fontId="10" fillId="2" borderId="60" xfId="15" applyNumberFormat="1" applyFont="1" applyFill="1" applyBorder="1" applyAlignment="1" applyProtection="1">
      <alignment horizontal="center"/>
      <protection locked="0"/>
    </xf>
    <xf numFmtId="166" fontId="10" fillId="2" borderId="61" xfId="15" applyNumberFormat="1" applyFont="1" applyFill="1" applyBorder="1" applyAlignment="1" applyProtection="1">
      <alignment horizontal="center"/>
      <protection locked="0"/>
    </xf>
    <xf numFmtId="166" fontId="10" fillId="0" borderId="29" xfId="15" applyNumberFormat="1" applyFont="1" applyFill="1" applyBorder="1" applyAlignment="1" applyProtection="1">
      <alignment horizontal="center"/>
      <protection locked="0"/>
    </xf>
    <xf numFmtId="166" fontId="10" fillId="0" borderId="10" xfId="15" applyNumberFormat="1" applyFont="1" applyFill="1" applyBorder="1" applyAlignment="1" applyProtection="1">
      <alignment horizontal="center"/>
      <protection locked="0"/>
    </xf>
    <xf numFmtId="166" fontId="10" fillId="0" borderId="11" xfId="15" applyNumberFormat="1" applyFont="1" applyFill="1" applyBorder="1" applyAlignment="1" applyProtection="1">
      <alignment horizontal="center"/>
      <protection locked="0"/>
    </xf>
    <xf numFmtId="166" fontId="10" fillId="0" borderId="62" xfId="15" applyNumberFormat="1" applyFont="1" applyFill="1" applyBorder="1" applyAlignment="1" applyProtection="1">
      <alignment horizontal="center" vertical="center" wrapText="1"/>
      <protection locked="0"/>
    </xf>
    <xf numFmtId="166" fontId="10" fillId="0" borderId="64" xfId="15" applyNumberFormat="1" applyFont="1" applyFill="1" applyBorder="1" applyAlignment="1" applyProtection="1">
      <alignment horizontal="center" vertical="center" wrapText="1"/>
      <protection locked="0"/>
    </xf>
    <xf numFmtId="0" fontId="9" fillId="0" borderId="63" xfId="0" applyFont="1" applyBorder="1" applyAlignment="1">
      <alignment horizontal="center" vertical="center" wrapText="1"/>
    </xf>
    <xf numFmtId="0" fontId="9" fillId="0" borderId="65"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41" xfId="0" applyFont="1" applyBorder="1" applyAlignment="1">
      <alignment horizontal="center" vertical="center" wrapText="1"/>
    </xf>
    <xf numFmtId="0" fontId="9" fillId="0" borderId="67" xfId="0" applyFont="1" applyBorder="1" applyAlignment="1">
      <alignment horizontal="center"/>
    </xf>
    <xf numFmtId="0" fontId="9" fillId="0" borderId="25" xfId="0" applyFont="1" applyBorder="1" applyAlignment="1">
      <alignment horizontal="center"/>
    </xf>
    <xf numFmtId="0" fontId="34" fillId="0" borderId="18" xfId="0" applyFont="1" applyBorder="1" applyAlignment="1">
      <alignment horizontal="center" wrapText="1"/>
    </xf>
    <xf numFmtId="0" fontId="34" fillId="0" borderId="20" xfId="0" applyFont="1" applyBorder="1" applyAlignment="1">
      <alignment horizontal="center" wrapText="1"/>
    </xf>
    <xf numFmtId="0" fontId="62" fillId="0" borderId="55" xfId="0" applyFont="1" applyBorder="1" applyAlignment="1">
      <alignment horizontal="left" vertical="center"/>
    </xf>
    <xf numFmtId="0" fontId="62" fillId="0" borderId="56" xfId="0" applyFont="1" applyBorder="1" applyAlignment="1">
      <alignment horizontal="left" vertical="center"/>
    </xf>
    <xf numFmtId="0" fontId="34" fillId="0" borderId="56" xfId="0" applyFont="1" applyBorder="1" applyAlignment="1">
      <alignment horizontal="center" vertical="center" wrapText="1"/>
    </xf>
    <xf numFmtId="0" fontId="34" fillId="0" borderId="68" xfId="0" applyFont="1" applyBorder="1" applyAlignment="1">
      <alignment horizontal="center" vertical="center" wrapText="1"/>
    </xf>
    <xf numFmtId="166" fontId="34" fillId="0" borderId="43" xfId="1" applyNumberFormat="1" applyFont="1" applyFill="1" applyBorder="1" applyAlignment="1">
      <alignment horizontal="center" vertical="center" wrapText="1"/>
    </xf>
    <xf numFmtId="166" fontId="34" fillId="0" borderId="56" xfId="1" applyNumberFormat="1" applyFont="1" applyFill="1" applyBorder="1" applyAlignment="1">
      <alignment horizontal="center" vertical="center" wrapText="1"/>
    </xf>
    <xf numFmtId="166" fontId="34" fillId="0" borderId="68" xfId="1" applyNumberFormat="1" applyFont="1" applyFill="1" applyBorder="1" applyAlignment="1">
      <alignment horizontal="center" vertical="center" wrapText="1"/>
    </xf>
    <xf numFmtId="0" fontId="34" fillId="0" borderId="10" xfId="0" applyFont="1" applyBorder="1" applyAlignment="1">
      <alignment horizontal="center"/>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75" fillId="0" borderId="79" xfId="0" applyFont="1" applyBorder="1" applyAlignment="1">
      <alignment horizontal="left" vertical="center" wrapText="1"/>
    </xf>
    <xf numFmtId="0" fontId="75" fillId="0" borderId="80" xfId="0" applyFont="1" applyBorder="1" applyAlignment="1">
      <alignment horizontal="left" vertical="center" wrapText="1"/>
    </xf>
    <xf numFmtId="0" fontId="75" fillId="0" borderId="81" xfId="0" applyFont="1" applyBorder="1" applyAlignment="1">
      <alignment horizontal="left" vertical="center" wrapText="1"/>
    </xf>
    <xf numFmtId="0" fontId="75" fillId="0" borderId="82" xfId="0" applyFont="1" applyBorder="1" applyAlignment="1">
      <alignment horizontal="left" vertical="center" wrapText="1"/>
    </xf>
    <xf numFmtId="0" fontId="75" fillId="0" borderId="84" xfId="0" applyFont="1" applyBorder="1" applyAlignment="1">
      <alignment horizontal="left" vertical="center" wrapText="1"/>
    </xf>
    <xf numFmtId="0" fontId="75" fillId="0" borderId="85" xfId="0" applyFont="1" applyBorder="1" applyAlignment="1">
      <alignment horizontal="left" vertical="center" wrapText="1"/>
    </xf>
    <xf numFmtId="0" fontId="76" fillId="0" borderId="3" xfId="0" applyFont="1" applyBorder="1" applyAlignment="1">
      <alignment horizontal="center" vertical="center" wrapText="1"/>
    </xf>
    <xf numFmtId="0" fontId="76" fillId="0" borderId="4"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71"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25"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2" xfId="0" applyFont="1" applyBorder="1" applyAlignment="1">
      <alignment horizontal="center" vertical="center" wrapText="1"/>
    </xf>
    <xf numFmtId="0" fontId="72" fillId="0" borderId="17" xfId="0" applyFont="1" applyBorder="1" applyAlignment="1">
      <alignment horizontal="center" vertical="center" wrapText="1"/>
    </xf>
    <xf numFmtId="166" fontId="72" fillId="0" borderId="1" xfId="1" applyNumberFormat="1" applyFont="1" applyBorder="1" applyAlignment="1">
      <alignment horizontal="center" vertical="center" wrapText="1"/>
    </xf>
    <xf numFmtId="166" fontId="72" fillId="0" borderId="2" xfId="1" applyNumberFormat="1" applyFont="1" applyBorder="1" applyAlignment="1">
      <alignment horizontal="center" vertical="center" wrapText="1"/>
    </xf>
    <xf numFmtId="166" fontId="72" fillId="0" borderId="17" xfId="1" applyNumberFormat="1" applyFont="1" applyBorder="1" applyAlignment="1">
      <alignment horizontal="center" vertical="center" wrapText="1"/>
    </xf>
    <xf numFmtId="0" fontId="80" fillId="0" borderId="1" xfId="0" applyFont="1" applyBorder="1" applyAlignment="1">
      <alignment horizontal="center" vertical="center"/>
    </xf>
    <xf numFmtId="0" fontId="80" fillId="0" borderId="3" xfId="0" applyFont="1" applyBorder="1" applyAlignment="1">
      <alignment horizontal="center" vertical="center"/>
    </xf>
    <xf numFmtId="0" fontId="80" fillId="0" borderId="67" xfId="0" applyFont="1" applyBorder="1" applyAlignment="1">
      <alignment horizontal="center" vertical="center"/>
    </xf>
    <xf numFmtId="0" fontId="80" fillId="0" borderId="71" xfId="0" applyFont="1" applyBorder="1" applyAlignment="1">
      <alignment horizontal="center" vertical="center"/>
    </xf>
    <xf numFmtId="0" fontId="80" fillId="0" borderId="25" xfId="0" applyFont="1" applyBorder="1" applyAlignment="1">
      <alignment horizontal="center" vertical="center"/>
    </xf>
    <xf numFmtId="0" fontId="76" fillId="0" borderId="1" xfId="0" applyFont="1" applyBorder="1" applyAlignment="1">
      <alignment horizontal="center" vertical="center" wrapText="1"/>
    </xf>
    <xf numFmtId="0" fontId="72" fillId="0" borderId="20"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67" xfId="0" applyFont="1" applyBorder="1" applyAlignment="1">
      <alignment horizontal="center" vertical="center" wrapText="1"/>
    </xf>
    <xf numFmtId="0" fontId="75" fillId="0" borderId="34" xfId="0" applyFont="1" applyBorder="1" applyAlignment="1">
      <alignment horizontal="center" vertical="center" wrapText="1"/>
    </xf>
    <xf numFmtId="0" fontId="75" fillId="0" borderId="24" xfId="0" applyFont="1" applyBorder="1" applyAlignment="1">
      <alignment horizontal="center" vertical="center" wrapText="1"/>
    </xf>
    <xf numFmtId="0" fontId="75" fillId="0" borderId="71" xfId="0" applyFont="1" applyBorder="1" applyAlignment="1">
      <alignment horizontal="center" vertical="center" wrapText="1"/>
    </xf>
    <xf numFmtId="0" fontId="75" fillId="0" borderId="25"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19" xfId="0" applyFont="1" applyBorder="1" applyAlignment="1">
      <alignment horizontal="center" vertical="center" wrapText="1"/>
    </xf>
    <xf numFmtId="0" fontId="75" fillId="0" borderId="35" xfId="0" applyFont="1" applyBorder="1" applyAlignment="1">
      <alignment horizontal="center" vertical="center" wrapText="1"/>
    </xf>
    <xf numFmtId="0" fontId="75" fillId="0" borderId="17" xfId="0" applyFont="1" applyBorder="1" applyAlignment="1">
      <alignment horizontal="center" vertical="center" wrapText="1"/>
    </xf>
    <xf numFmtId="0" fontId="72" fillId="0" borderId="35" xfId="0" applyFont="1" applyBorder="1" applyAlignment="1">
      <alignment horizontal="center" vertical="center" wrapText="1"/>
    </xf>
    <xf numFmtId="0" fontId="72" fillId="0" borderId="25" xfId="0" applyFont="1" applyBorder="1" applyAlignment="1">
      <alignment horizontal="center" vertical="center" wrapText="1"/>
    </xf>
    <xf numFmtId="0" fontId="75" fillId="0" borderId="55" xfId="0" applyFont="1" applyBorder="1" applyAlignment="1">
      <alignment horizontal="left" vertical="top" wrapText="1"/>
    </xf>
    <xf numFmtId="0" fontId="75" fillId="0" borderId="68" xfId="0" applyFont="1" applyBorder="1" applyAlignment="1">
      <alignment horizontal="left" vertical="top" wrapText="1"/>
    </xf>
    <xf numFmtId="0" fontId="75" fillId="0" borderId="58" xfId="0" applyFont="1" applyBorder="1" applyAlignment="1">
      <alignment horizontal="left" vertical="top" wrapText="1"/>
    </xf>
    <xf numFmtId="0" fontId="75" fillId="0" borderId="12" xfId="0" applyFont="1" applyBorder="1" applyAlignment="1">
      <alignment horizontal="left" vertical="top" wrapText="1"/>
    </xf>
    <xf numFmtId="0" fontId="75" fillId="0" borderId="78" xfId="0" applyFont="1" applyBorder="1" applyAlignment="1">
      <alignment horizontal="left" vertical="top" wrapText="1"/>
    </xf>
    <xf numFmtId="0" fontId="75" fillId="0" borderId="86" xfId="0" applyFont="1" applyBorder="1" applyAlignment="1">
      <alignment horizontal="left" vertical="top" wrapText="1"/>
    </xf>
    <xf numFmtId="0" fontId="72" fillId="0" borderId="38" xfId="0" applyFont="1" applyBorder="1" applyAlignment="1">
      <alignment horizontal="center" vertical="center" wrapText="1"/>
    </xf>
    <xf numFmtId="0" fontId="72" fillId="0" borderId="60" xfId="0" applyFont="1" applyBorder="1" applyAlignment="1">
      <alignment horizontal="center" vertical="center" wrapText="1"/>
    </xf>
    <xf numFmtId="0" fontId="72" fillId="0" borderId="61" xfId="0" applyFont="1" applyBorder="1" applyAlignment="1">
      <alignment horizontal="center" vertical="center" wrapText="1"/>
    </xf>
    <xf numFmtId="0" fontId="75" fillId="0" borderId="14" xfId="0" applyFont="1" applyBorder="1" applyAlignment="1">
      <alignment horizontal="center" vertical="center" wrapText="1"/>
    </xf>
    <xf numFmtId="0" fontId="75" fillId="0" borderId="70" xfId="0" applyFont="1" applyBorder="1" applyAlignment="1">
      <alignment horizontal="center" vertical="center" wrapText="1"/>
    </xf>
    <xf numFmtId="0" fontId="72" fillId="0" borderId="41" xfId="0" applyFont="1" applyBorder="1" applyAlignment="1">
      <alignment horizontal="center" vertical="center" wrapText="1"/>
    </xf>
    <xf numFmtId="0" fontId="72" fillId="0" borderId="3" xfId="0" applyFont="1" applyBorder="1" applyAlignment="1">
      <alignment horizontal="center" vertical="top" wrapText="1"/>
    </xf>
    <xf numFmtId="0" fontId="72" fillId="0" borderId="4" xfId="0" applyFont="1" applyBorder="1" applyAlignment="1">
      <alignment horizontal="center" vertical="top" wrapText="1"/>
    </xf>
    <xf numFmtId="0" fontId="72" fillId="0" borderId="19" xfId="0" applyFont="1" applyBorder="1" applyAlignment="1">
      <alignment horizontal="center" vertical="top" wrapText="1"/>
    </xf>
    <xf numFmtId="0" fontId="72" fillId="0" borderId="20" xfId="0" applyFont="1" applyBorder="1" applyAlignment="1">
      <alignment horizontal="center" vertical="top" wrapText="1"/>
    </xf>
    <xf numFmtId="0" fontId="82" fillId="0" borderId="87" xfId="0" applyFont="1" applyBorder="1" applyAlignment="1">
      <alignment horizontal="left" vertical="top" wrapText="1"/>
    </xf>
    <xf numFmtId="0" fontId="82" fillId="0" borderId="88" xfId="0" applyFont="1" applyBorder="1" applyAlignment="1">
      <alignment horizontal="left" vertical="top" wrapText="1"/>
    </xf>
    <xf numFmtId="0" fontId="77" fillId="0" borderId="1" xfId="0" applyFont="1" applyBorder="1" applyAlignment="1">
      <alignment horizontal="center" vertical="center" wrapText="1"/>
    </xf>
    <xf numFmtId="0" fontId="79" fillId="0" borderId="3" xfId="0" applyFont="1" applyBorder="1" applyAlignment="1">
      <alignment horizontal="center" vertical="center"/>
    </xf>
    <xf numFmtId="0" fontId="79" fillId="0" borderId="67" xfId="0" applyFont="1" applyBorder="1" applyAlignment="1">
      <alignment horizontal="center" vertical="center"/>
    </xf>
    <xf numFmtId="0" fontId="79" fillId="0" borderId="71" xfId="0" applyFont="1" applyBorder="1" applyAlignment="1">
      <alignment horizontal="center" vertical="center"/>
    </xf>
    <xf numFmtId="0" fontId="79" fillId="0" borderId="25" xfId="0" applyFont="1" applyBorder="1" applyAlignment="1">
      <alignment horizontal="center" vertical="center"/>
    </xf>
    <xf numFmtId="0" fontId="77" fillId="0" borderId="2" xfId="0" applyFont="1" applyBorder="1" applyAlignment="1">
      <alignment horizontal="center" vertical="center" wrapText="1"/>
    </xf>
  </cellXfs>
  <cellStyles count="21">
    <cellStyle name="=C:\WINNT35\SYSTEM32\COMMAND.COM" xfId="19" xr:uid="{3B3FC4E8-43C5-4CFE-94AF-8B359D327EEF}"/>
    <cellStyle name="1Normal 2" xfId="6" xr:uid="{1036D1A0-B3C4-4ECD-95E1-757F3C377E11}"/>
    <cellStyle name="Comma" xfId="1" builtinId="3"/>
    <cellStyle name="Comma 111" xfId="20" xr:uid="{5EDEFB8D-B4D8-4D8E-B8EB-BA90DFCD8786}"/>
    <cellStyle name="Comma 2" xfId="15" xr:uid="{2B1385B8-C572-42DD-9412-41147F60C687}"/>
    <cellStyle name="Comma 3" xfId="10" xr:uid="{4D6FC3C2-6AA1-4F64-B018-80547794F0C6}"/>
    <cellStyle name="Hyperlink" xfId="3" builtinId="8"/>
    <cellStyle name="Normal" xfId="0" builtinId="0"/>
    <cellStyle name="Normal 121 2" xfId="12" xr:uid="{05807167-F411-4B51-B741-1A13BA1DED59}"/>
    <cellStyle name="Normal 122" xfId="4" xr:uid="{95C30F28-B00A-4729-92BD-7DA01E6EF73F}"/>
    <cellStyle name="Normal 123" xfId="7" xr:uid="{BC613303-65D6-4CF5-9F08-7D277EB27393}"/>
    <cellStyle name="Normal 2" xfId="5" xr:uid="{A1A90AA8-8054-4BEE-BF03-A3301CD7085A}"/>
    <cellStyle name="Normal 2 2" xfId="13" xr:uid="{FBF65F2C-F980-4DAF-82B8-BE5A80F16B0C}"/>
    <cellStyle name="Normal 4" xfId="11" xr:uid="{D2BA296C-D46D-4241-8808-9534812A04DE}"/>
    <cellStyle name="Normal 4 15" xfId="16" xr:uid="{8C3CFD38-3D2A-4E2D-8336-0160126846C6}"/>
    <cellStyle name="Normal 4 16" xfId="17" xr:uid="{D2FD4175-D17E-4D6F-A0D2-2EE13F935F0F}"/>
    <cellStyle name="Normal_Capital &amp; RWA N" xfId="8" xr:uid="{406BDC48-E604-41C6-A6FF-4EFEF8D6CB9E}"/>
    <cellStyle name="Normal_Capital &amp; RWA N 2" xfId="14" xr:uid="{619F589C-8FF5-4D6D-8575-275CD679467F}"/>
    <cellStyle name="Normal_Casestdy draft" xfId="18" xr:uid="{0EA071E1-3599-4F26-9429-C8B19C544C5E}"/>
    <cellStyle name="Normal_Casestdy draft 2" xfId="9" xr:uid="{3BBB3140-2E8D-48A9-8B4A-EA0E08DDA0E5}"/>
    <cellStyle name="Percent"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2" name="Straight Connector 1">
          <a:extLst>
            <a:ext uri="{FF2B5EF4-FFF2-40B4-BE49-F238E27FC236}">
              <a16:creationId xmlns:a16="http://schemas.microsoft.com/office/drawing/2014/main" id="{AFBF2601-21A5-4C0A-B5F6-2CC1DAA9077B}"/>
            </a:ext>
          </a:extLst>
        </xdr:cNvPr>
        <xdr:cNvCxnSpPr/>
      </xdr:nvCxnSpPr>
      <xdr:spPr>
        <a:xfrm>
          <a:off x="736600" y="977900"/>
          <a:ext cx="6324600" cy="1641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4FC7F-037F-4B0B-B826-FDA1F10E979A}">
  <sheetPr codeName="Sheet2">
    <tabColor theme="0" tint="-4.9989318521683403E-2"/>
  </sheetPr>
  <dimension ref="A1:C38"/>
  <sheetViews>
    <sheetView tabSelected="1" zoomScale="80" zoomScaleNormal="80" workbookViewId="0">
      <selection activeCell="B2" sqref="B2"/>
    </sheetView>
  </sheetViews>
  <sheetFormatPr defaultColWidth="9.1796875" defaultRowHeight="14" x14ac:dyDescent="0.3"/>
  <cols>
    <col min="1" max="1" width="10.1796875" style="19" customWidth="1"/>
    <col min="2" max="2" width="138.36328125" style="3" bestFit="1" customWidth="1"/>
    <col min="3" max="3" width="39.453125" style="3" customWidth="1"/>
    <col min="4" max="6" width="9.1796875" style="3"/>
    <col min="7" max="7" width="25" style="3" customWidth="1"/>
    <col min="8" max="16384" width="9.1796875" style="3"/>
  </cols>
  <sheetData>
    <row r="1" spans="1:3" x14ac:dyDescent="0.3">
      <c r="A1" s="1"/>
      <c r="B1" s="2" t="s">
        <v>0</v>
      </c>
      <c r="C1" s="1"/>
    </row>
    <row r="2" spans="1:3" x14ac:dyDescent="0.3">
      <c r="A2" s="4">
        <v>1</v>
      </c>
      <c r="B2" s="5" t="s">
        <v>1</v>
      </c>
      <c r="C2" s="6" t="s">
        <v>2</v>
      </c>
    </row>
    <row r="3" spans="1:3" x14ac:dyDescent="0.3">
      <c r="A3" s="4">
        <v>2</v>
      </c>
      <c r="B3" s="7" t="s">
        <v>3</v>
      </c>
      <c r="C3" s="6" t="s">
        <v>4</v>
      </c>
    </row>
    <row r="4" spans="1:3" x14ac:dyDescent="0.3">
      <c r="A4" s="4">
        <v>3</v>
      </c>
      <c r="B4" s="8" t="s">
        <v>5</v>
      </c>
      <c r="C4" s="6" t="s">
        <v>264</v>
      </c>
    </row>
    <row r="5" spans="1:3" x14ac:dyDescent="0.3">
      <c r="A5" s="9">
        <v>4</v>
      </c>
      <c r="B5" s="10" t="s">
        <v>6</v>
      </c>
      <c r="C5" s="6" t="s">
        <v>7</v>
      </c>
    </row>
    <row r="6" spans="1:3" s="11" customFormat="1" ht="45.75" customHeight="1" x14ac:dyDescent="0.3">
      <c r="A6" s="646" t="s">
        <v>8</v>
      </c>
      <c r="B6" s="647"/>
      <c r="C6" s="647"/>
    </row>
    <row r="7" spans="1:3" x14ac:dyDescent="0.3">
      <c r="A7" s="12" t="s">
        <v>9</v>
      </c>
      <c r="B7" s="2" t="s">
        <v>10</v>
      </c>
    </row>
    <row r="8" spans="1:3" x14ac:dyDescent="0.3">
      <c r="A8" s="1">
        <v>1</v>
      </c>
      <c r="B8" s="13" t="s">
        <v>11</v>
      </c>
    </row>
    <row r="9" spans="1:3" x14ac:dyDescent="0.3">
      <c r="A9" s="1">
        <v>2</v>
      </c>
      <c r="B9" s="14" t="s">
        <v>12</v>
      </c>
    </row>
    <row r="10" spans="1:3" x14ac:dyDescent="0.3">
      <c r="A10" s="1">
        <v>3</v>
      </c>
      <c r="B10" s="14" t="s">
        <v>13</v>
      </c>
    </row>
    <row r="11" spans="1:3" x14ac:dyDescent="0.3">
      <c r="A11" s="1">
        <v>4</v>
      </c>
      <c r="B11" s="14" t="s">
        <v>14</v>
      </c>
    </row>
    <row r="12" spans="1:3" x14ac:dyDescent="0.3">
      <c r="A12" s="1">
        <v>5</v>
      </c>
      <c r="B12" s="14" t="s">
        <v>15</v>
      </c>
    </row>
    <row r="13" spans="1:3" x14ac:dyDescent="0.3">
      <c r="A13" s="1">
        <v>6</v>
      </c>
      <c r="B13" s="15" t="s">
        <v>16</v>
      </c>
    </row>
    <row r="14" spans="1:3" x14ac:dyDescent="0.3">
      <c r="A14" s="1">
        <v>7</v>
      </c>
      <c r="B14" s="14" t="s">
        <v>17</v>
      </c>
    </row>
    <row r="15" spans="1:3" x14ac:dyDescent="0.3">
      <c r="A15" s="1">
        <v>8</v>
      </c>
      <c r="B15" s="14" t="s">
        <v>18</v>
      </c>
    </row>
    <row r="16" spans="1:3" x14ac:dyDescent="0.3">
      <c r="A16" s="1">
        <v>9</v>
      </c>
      <c r="B16" s="14" t="s">
        <v>19</v>
      </c>
    </row>
    <row r="17" spans="1:2" x14ac:dyDescent="0.3">
      <c r="A17" s="16" t="s">
        <v>20</v>
      </c>
      <c r="B17" s="14" t="s">
        <v>21</v>
      </c>
    </row>
    <row r="18" spans="1:2" x14ac:dyDescent="0.3">
      <c r="A18" s="16" t="s">
        <v>22</v>
      </c>
      <c r="B18" s="14" t="s">
        <v>23</v>
      </c>
    </row>
    <row r="19" spans="1:2" x14ac:dyDescent="0.3">
      <c r="A19" s="16" t="s">
        <v>24</v>
      </c>
      <c r="B19" s="14" t="s">
        <v>25</v>
      </c>
    </row>
    <row r="20" spans="1:2" x14ac:dyDescent="0.3">
      <c r="A20" s="1">
        <v>10</v>
      </c>
      <c r="B20" s="14" t="s">
        <v>26</v>
      </c>
    </row>
    <row r="21" spans="1:2" x14ac:dyDescent="0.3">
      <c r="A21" s="1">
        <v>11</v>
      </c>
      <c r="B21" s="15" t="s">
        <v>27</v>
      </c>
    </row>
    <row r="22" spans="1:2" x14ac:dyDescent="0.3">
      <c r="A22" s="1">
        <v>12</v>
      </c>
      <c r="B22" s="15" t="s">
        <v>28</v>
      </c>
    </row>
    <row r="23" spans="1:2" x14ac:dyDescent="0.3">
      <c r="A23" s="1">
        <v>13</v>
      </c>
      <c r="B23" s="17" t="s">
        <v>29</v>
      </c>
    </row>
    <row r="24" spans="1:2" x14ac:dyDescent="0.3">
      <c r="A24" s="1">
        <v>14</v>
      </c>
      <c r="B24" s="18" t="s">
        <v>30</v>
      </c>
    </row>
    <row r="25" spans="1:2" x14ac:dyDescent="0.3">
      <c r="A25" s="1">
        <v>15</v>
      </c>
      <c r="B25" s="15" t="s">
        <v>31</v>
      </c>
    </row>
    <row r="26" spans="1:2" x14ac:dyDescent="0.3">
      <c r="A26" s="1">
        <v>15.1</v>
      </c>
      <c r="B26" s="14" t="s">
        <v>32</v>
      </c>
    </row>
    <row r="27" spans="1:2" x14ac:dyDescent="0.3">
      <c r="A27" s="1">
        <v>15.2</v>
      </c>
      <c r="B27" s="14" t="s">
        <v>33</v>
      </c>
    </row>
    <row r="28" spans="1:2" x14ac:dyDescent="0.3">
      <c r="A28" s="1">
        <v>16</v>
      </c>
      <c r="B28" s="14" t="s">
        <v>34</v>
      </c>
    </row>
    <row r="29" spans="1:2" x14ac:dyDescent="0.3">
      <c r="A29" s="1">
        <v>17</v>
      </c>
      <c r="B29" s="14" t="s">
        <v>35</v>
      </c>
    </row>
    <row r="30" spans="1:2" x14ac:dyDescent="0.3">
      <c r="A30" s="1">
        <v>18</v>
      </c>
      <c r="B30" s="14" t="s">
        <v>36</v>
      </c>
    </row>
    <row r="31" spans="1:2" x14ac:dyDescent="0.3">
      <c r="A31" s="1">
        <v>19</v>
      </c>
      <c r="B31" s="14" t="s">
        <v>37</v>
      </c>
    </row>
    <row r="32" spans="1:2" x14ac:dyDescent="0.3">
      <c r="A32" s="1">
        <v>20</v>
      </c>
      <c r="B32" s="18" t="s">
        <v>38</v>
      </c>
    </row>
    <row r="33" spans="1:2" x14ac:dyDescent="0.3">
      <c r="A33" s="1">
        <v>21</v>
      </c>
      <c r="B33" s="14" t="s">
        <v>39</v>
      </c>
    </row>
    <row r="34" spans="1:2" x14ac:dyDescent="0.3">
      <c r="A34" s="1">
        <v>22</v>
      </c>
      <c r="B34" s="14" t="s">
        <v>40</v>
      </c>
    </row>
    <row r="35" spans="1:2" x14ac:dyDescent="0.3">
      <c r="A35" s="1">
        <v>23</v>
      </c>
      <c r="B35" s="14" t="s">
        <v>41</v>
      </c>
    </row>
    <row r="36" spans="1:2" x14ac:dyDescent="0.3">
      <c r="A36" s="1">
        <v>24</v>
      </c>
      <c r="B36" s="14" t="s">
        <v>42</v>
      </c>
    </row>
    <row r="37" spans="1:2" x14ac:dyDescent="0.3">
      <c r="A37" s="1">
        <v>25</v>
      </c>
      <c r="B37" s="14" t="s">
        <v>43</v>
      </c>
    </row>
    <row r="38" spans="1:2" x14ac:dyDescent="0.3">
      <c r="A38" s="1">
        <v>26</v>
      </c>
      <c r="B38" s="14" t="s">
        <v>44</v>
      </c>
    </row>
  </sheetData>
  <mergeCells count="1">
    <mergeCell ref="A6:C6"/>
  </mergeCells>
  <hyperlinks>
    <hyperlink ref="B9" location="'2. SOFP'!A1" display="Balance Sheet" xr:uid="{810890E0-2357-47CD-958C-8CDE0D271E69}"/>
    <hyperlink ref="B12" location="'5. RWA '!A1" display="Risk-Weighted Assets (RWA)" xr:uid="{31C498C3-290C-40F3-AE31-78B2CCB31085}"/>
    <hyperlink ref="B8" location="'1. key ratios '!A1" display="Key ratios" xr:uid="{28E81E92-BDCF-46F7-A8B7-FA25E6BCFD05}"/>
    <hyperlink ref="B10" location="'3. SOPL'!A1" display="Income statement" xr:uid="{DD7AA820-2F0E-4CFD-AFD8-193A390997E4}"/>
    <hyperlink ref="B11" location="'4. Off-Balance'!A1" display="Off-balance sheet" xr:uid="{192C3D54-94BE-4524-B347-8105A6098F18}"/>
    <hyperlink ref="B13" location="'6. Administrators-shareholders'!A1" display="Info about supervisory board, senior management and shareholders" xr:uid="{99090774-A95A-4238-A70A-B2E84F9042D6}"/>
    <hyperlink ref="B14" location="'7. LI1 '!A1" display="Linkages between financial statements and regulatory exposures" xr:uid="{BBDCA419-9A98-4E60-B27B-9082CF4A43B6}"/>
    <hyperlink ref="B15" location="'8. LI2'!A1" display="Differences between carrying values per standardized balance sheet used for regulatory reporting purposes and the exposure amounts used for capital adequacy calculation" xr:uid="{D1EB9DD3-37DD-4176-8779-C6D52D709D87}"/>
    <hyperlink ref="B16" location="'9.Capital'!A1" display="Regulatory Capital" xr:uid="{87178DA0-E877-4583-BC0F-33D46BD398A8}"/>
    <hyperlink ref="B20" location="'10. CC2'!A1" display="Reconciliation of regulatory capital to balance sheet " xr:uid="{5B028B0E-3443-42DB-84D4-0DBAD26512C1}"/>
    <hyperlink ref="B21" location="'11. CRWA '!A1" display="Credit risk weighted risk exposures" xr:uid="{1BCC6630-CA31-4A8F-8F4E-7A04068D40D3}"/>
    <hyperlink ref="B22" location="'12. CRM'!A1" display="Credit risk mitigation" xr:uid="{27A70332-D386-4A06-B1CB-E1B91B2963AD}"/>
    <hyperlink ref="B23" location="'13. CRME '!A1" display="Standardized approach: Credit risk, effect of credit risk mitigation" xr:uid="{59771164-47C4-45BE-870B-857C15FB98D8}"/>
    <hyperlink ref="B25" location="'15. CCR '!A1" display="Counterparty credit risk" xr:uid="{B435E1BF-0CBA-4112-9CD0-6F69FB1E19AE}"/>
    <hyperlink ref="B24" location="'14. LCR'!A1" display="Liquidity Coverage Ratio" xr:uid="{D6FB989E-646C-469F-A711-FF2A933B252C}"/>
    <hyperlink ref="B17" location="'9.1. Capital Requirements'!A1" display="Capital Adequacy Requirements" xr:uid="{14910762-D4AE-4E8E-A5E9-DF57218A28F4}"/>
    <hyperlink ref="B26" location="'15.1 LR'!A1" display="Leverage Ratio" xr:uid="{4817CCE9-BC2B-4639-A249-F691EE859C12}"/>
    <hyperlink ref="B28" location="'16. NSFR'!A1" display="Net Stable Funding Ratio" xr:uid="{B5D8D531-1DB0-431A-84BD-332F4BC1FBB2}"/>
    <hyperlink ref="B29" location="' 17. Residual Maturity'!A1" display="Exposures distributed by residual maturity and Risk Classes" xr:uid="{33D37047-E007-4248-BB0E-81A17278D714}"/>
    <hyperlink ref="B30" location="'18. Assets by Exposure classes'!A1" display="Gross carrying value, book value, reserves, write-offs and reserve charges by risk classes" xr:uid="{C4211B97-BE81-4A41-ACC0-F88C0EE18B28}"/>
    <hyperlink ref="B31" location="'19. Assets by Risk Sectors'!A1" display="Gross carrying value, book value, reserves, write-offs and reserve charges by Sectors of income source" xr:uid="{869B39E3-6588-4017-849D-C470175BAE36}"/>
    <hyperlink ref="B33" location="'21. NPL'!A1" display="Changes in the stock of non-performing loans" xr:uid="{649EBC92-807C-4225-B639-BD14DAEED1E1}"/>
    <hyperlink ref="B34" location="'22. Quality'!A1" display="Distribution of loans, Debt securities  and Off-balance-sheet items according to  Risk classification and Past due days" xr:uid="{FF3C2D0E-4370-4344-88AB-7CFCBFD860F9}"/>
    <hyperlink ref="B35" location="'23. LTV'!A1" display="Loans Distributed according to LTV ratio, Loan reserves, Value of collateral for loans and loans secured by guarantees according to Risk classification and past due days" xr:uid="{D83FDAA4-5087-4177-90F6-F2094251CDA9}"/>
    <hyperlink ref="B36" location="'24. Risk Sector'!A1" display="Loans and reserves on loans distributed according to Sectors of income source and risk classification" xr:uid="{7B3260A3-AC4D-47E0-84C2-E8FD66F5942B}"/>
    <hyperlink ref="B37" location="'25. Collateral'!A1" display="Loans, corporate debt securities and Off-balance-sheet items distributed by type of collateral" xr:uid="{8D531881-E6FA-4F2F-BA3A-053BE54D16D6}"/>
    <hyperlink ref="B32" location="'20. Reserves'!A1" display="Change in reserve for loans and Corporate debt securities" xr:uid="{CFA7F633-8D9D-4BA0-A523-244E7F2B0BAA}"/>
    <hyperlink ref="B38" location="'26. Retail Products'!A1" display="General information on retail products" xr:uid="{8BA94299-BC30-4801-AAC8-C28B55F1351A}"/>
    <hyperlink ref="B19" location="'9.3. MREL2'!A1" display="MREL Components Breakdown by Maturity and Governing Law" xr:uid="{BC93C84F-7A9D-4D3E-B096-E72846B5A734}"/>
    <hyperlink ref="B18" location="'9.2. MREL1'!A1" display="Summary Information on Minimum Requirement for Own Funds and Eligible Liabilities (MREL)" xr:uid="{04078B6C-87AC-4E2F-B0BA-DA759956AE7E}"/>
    <hyperlink ref="B27" location="'15.2 CVA'!A1" display="Credit Valuation Adjustment" xr:uid="{5DA2E9B7-7A33-46D7-9790-F552098FD5F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ED84-8F5F-4553-A650-411FA703F316}">
  <sheetPr codeName="Sheet11">
    <tabColor theme="0" tint="-4.9989318521683403E-2"/>
  </sheetPr>
  <dimension ref="A1:C56"/>
  <sheetViews>
    <sheetView zoomScale="80" zoomScaleNormal="80" workbookViewId="0">
      <pane xSplit="1" ySplit="5" topLeftCell="B6" activePane="bottomRight" state="frozen"/>
      <selection activeCell="B19" sqref="B19"/>
      <selection pane="topRight" activeCell="B19" sqref="B19"/>
      <selection pane="bottomLeft" activeCell="B19" sqref="B19"/>
      <selection pane="bottomRight" activeCell="B2" sqref="B2"/>
    </sheetView>
  </sheetViews>
  <sheetFormatPr defaultColWidth="9.1796875" defaultRowHeight="12.5" x14ac:dyDescent="0.25"/>
  <cols>
    <col min="1" max="1" width="9.54296875" style="19" bestFit="1" customWidth="1"/>
    <col min="2" max="2" width="132.453125" style="19" customWidth="1"/>
    <col min="3" max="3" width="18.453125" style="19" customWidth="1"/>
    <col min="4" max="16384" width="9.1796875" style="19"/>
  </cols>
  <sheetData>
    <row r="1" spans="1:3" x14ac:dyDescent="0.25">
      <c r="A1" s="20" t="s">
        <v>45</v>
      </c>
      <c r="B1" s="21" t="str">
        <f>'Info '!C2</f>
        <v>JSC TBC Bank</v>
      </c>
    </row>
    <row r="2" spans="1:3" s="20" customFormat="1" ht="15.75" customHeight="1" x14ac:dyDescent="0.25">
      <c r="A2" s="20" t="s">
        <v>46</v>
      </c>
      <c r="B2" s="22">
        <f>'1. key ratios '!B2</f>
        <v>46112</v>
      </c>
    </row>
    <row r="3" spans="1:3" s="20" customFormat="1" ht="15.75" customHeight="1" x14ac:dyDescent="0.25"/>
    <row r="4" spans="1:3" ht="13.5" thickBot="1" x14ac:dyDescent="0.35">
      <c r="A4" s="19" t="s">
        <v>301</v>
      </c>
      <c r="B4" s="126" t="s">
        <v>55</v>
      </c>
    </row>
    <row r="5" spans="1:3" ht="13" x14ac:dyDescent="0.25">
      <c r="A5" s="210" t="s">
        <v>50</v>
      </c>
      <c r="B5" s="211"/>
      <c r="C5" s="212" t="s">
        <v>239</v>
      </c>
    </row>
    <row r="6" spans="1:3" ht="13" x14ac:dyDescent="0.25">
      <c r="A6" s="213">
        <v>1</v>
      </c>
      <c r="B6" s="214" t="s">
        <v>302</v>
      </c>
      <c r="C6" s="215">
        <f>SUM(C7:C11)</f>
        <v>5794927502.1659994</v>
      </c>
    </row>
    <row r="7" spans="1:3" x14ac:dyDescent="0.25">
      <c r="A7" s="213">
        <v>2</v>
      </c>
      <c r="B7" s="216" t="s">
        <v>303</v>
      </c>
      <c r="C7" s="217">
        <v>21015907.690000001</v>
      </c>
    </row>
    <row r="8" spans="1:3" x14ac:dyDescent="0.25">
      <c r="A8" s="213">
        <v>3</v>
      </c>
      <c r="B8" s="218" t="s">
        <v>304</v>
      </c>
      <c r="C8" s="217">
        <v>521190199.20999998</v>
      </c>
    </row>
    <row r="9" spans="1:3" x14ac:dyDescent="0.25">
      <c r="A9" s="213">
        <v>4</v>
      </c>
      <c r="B9" s="218" t="s">
        <v>305</v>
      </c>
      <c r="C9" s="217">
        <v>22686945.190300006</v>
      </c>
    </row>
    <row r="10" spans="1:3" x14ac:dyDescent="0.25">
      <c r="A10" s="213">
        <v>5</v>
      </c>
      <c r="B10" s="218" t="s">
        <v>306</v>
      </c>
      <c r="C10" s="217">
        <v>-96608528.116500005</v>
      </c>
    </row>
    <row r="11" spans="1:3" x14ac:dyDescent="0.25">
      <c r="A11" s="213">
        <v>6</v>
      </c>
      <c r="B11" s="219" t="s">
        <v>307</v>
      </c>
      <c r="C11" s="217">
        <v>5326642978.1921997</v>
      </c>
    </row>
    <row r="12" spans="1:3" s="143" customFormat="1" ht="13" x14ac:dyDescent="0.25">
      <c r="A12" s="213">
        <v>7</v>
      </c>
      <c r="B12" s="214" t="s">
        <v>308</v>
      </c>
      <c r="C12" s="220">
        <f>SUM(C13:C28)</f>
        <v>484697721.47729939</v>
      </c>
    </row>
    <row r="13" spans="1:3" s="143" customFormat="1" x14ac:dyDescent="0.25">
      <c r="A13" s="213">
        <v>8</v>
      </c>
      <c r="B13" s="221" t="s">
        <v>309</v>
      </c>
      <c r="C13" s="222">
        <v>22686945.190300006</v>
      </c>
    </row>
    <row r="14" spans="1:3" s="143" customFormat="1" ht="25" x14ac:dyDescent="0.25">
      <c r="A14" s="213">
        <v>9</v>
      </c>
      <c r="B14" s="223" t="s">
        <v>310</v>
      </c>
      <c r="C14" s="222">
        <v>0</v>
      </c>
    </row>
    <row r="15" spans="1:3" s="143" customFormat="1" x14ac:dyDescent="0.25">
      <c r="A15" s="213">
        <v>10</v>
      </c>
      <c r="B15" s="224" t="s">
        <v>311</v>
      </c>
      <c r="C15" s="222">
        <v>456947692.20699942</v>
      </c>
    </row>
    <row r="16" spans="1:3" s="143" customFormat="1" x14ac:dyDescent="0.25">
      <c r="A16" s="213">
        <v>11</v>
      </c>
      <c r="B16" s="225" t="s">
        <v>312</v>
      </c>
      <c r="C16" s="222">
        <v>0</v>
      </c>
    </row>
    <row r="17" spans="1:3" s="143" customFormat="1" x14ac:dyDescent="0.25">
      <c r="A17" s="213">
        <v>12</v>
      </c>
      <c r="B17" s="224" t="s">
        <v>313</v>
      </c>
      <c r="C17" s="222">
        <v>100</v>
      </c>
    </row>
    <row r="18" spans="1:3" s="143" customFormat="1" x14ac:dyDescent="0.25">
      <c r="A18" s="213">
        <v>13</v>
      </c>
      <c r="B18" s="224" t="s">
        <v>314</v>
      </c>
      <c r="C18" s="222">
        <v>0</v>
      </c>
    </row>
    <row r="19" spans="1:3" s="143" customFormat="1" x14ac:dyDescent="0.25">
      <c r="A19" s="213">
        <v>14</v>
      </c>
      <c r="B19" s="224" t="s">
        <v>315</v>
      </c>
      <c r="C19" s="222">
        <v>0</v>
      </c>
    </row>
    <row r="20" spans="1:3" s="143" customFormat="1" x14ac:dyDescent="0.25">
      <c r="A20" s="213">
        <v>15</v>
      </c>
      <c r="B20" s="224" t="s">
        <v>316</v>
      </c>
      <c r="C20" s="222">
        <v>0</v>
      </c>
    </row>
    <row r="21" spans="1:3" s="143" customFormat="1" ht="25" x14ac:dyDescent="0.25">
      <c r="A21" s="213">
        <v>16</v>
      </c>
      <c r="B21" s="223" t="s">
        <v>317</v>
      </c>
      <c r="C21" s="222">
        <v>0</v>
      </c>
    </row>
    <row r="22" spans="1:3" s="143" customFormat="1" x14ac:dyDescent="0.25">
      <c r="A22" s="213">
        <v>17</v>
      </c>
      <c r="B22" s="226" t="s">
        <v>318</v>
      </c>
      <c r="C22" s="222">
        <v>5062984.1399999997</v>
      </c>
    </row>
    <row r="23" spans="1:3" s="143" customFormat="1" x14ac:dyDescent="0.25">
      <c r="A23" s="213">
        <v>18</v>
      </c>
      <c r="B23" s="226" t="s">
        <v>319</v>
      </c>
      <c r="C23" s="222">
        <v>-0.06</v>
      </c>
    </row>
    <row r="24" spans="1:3" s="143" customFormat="1" x14ac:dyDescent="0.25">
      <c r="A24" s="213">
        <v>19</v>
      </c>
      <c r="B24" s="223" t="s">
        <v>320</v>
      </c>
      <c r="C24" s="222">
        <v>0</v>
      </c>
    </row>
    <row r="25" spans="1:3" s="143" customFormat="1" ht="25" x14ac:dyDescent="0.25">
      <c r="A25" s="213">
        <v>20</v>
      </c>
      <c r="B25" s="223" t="s">
        <v>321</v>
      </c>
      <c r="C25" s="222">
        <v>0</v>
      </c>
    </row>
    <row r="26" spans="1:3" s="143" customFormat="1" x14ac:dyDescent="0.25">
      <c r="A26" s="213">
        <v>21</v>
      </c>
      <c r="B26" s="225" t="s">
        <v>322</v>
      </c>
      <c r="C26" s="222">
        <v>0</v>
      </c>
    </row>
    <row r="27" spans="1:3" s="143" customFormat="1" x14ac:dyDescent="0.25">
      <c r="A27" s="213">
        <v>22</v>
      </c>
      <c r="B27" s="225" t="s">
        <v>323</v>
      </c>
      <c r="C27" s="222">
        <v>0</v>
      </c>
    </row>
    <row r="28" spans="1:3" s="143" customFormat="1" x14ac:dyDescent="0.25">
      <c r="A28" s="213">
        <v>23</v>
      </c>
      <c r="B28" s="225" t="s">
        <v>324</v>
      </c>
      <c r="C28" s="222">
        <v>0</v>
      </c>
    </row>
    <row r="29" spans="1:3" s="143" customFormat="1" ht="13" x14ac:dyDescent="0.25">
      <c r="A29" s="213">
        <v>24</v>
      </c>
      <c r="B29" s="227" t="s">
        <v>325</v>
      </c>
      <c r="C29" s="220">
        <f>C6-C12</f>
        <v>5310229780.6886997</v>
      </c>
    </row>
    <row r="30" spans="1:3" s="143" customFormat="1" ht="13" x14ac:dyDescent="0.25">
      <c r="A30" s="228"/>
      <c r="B30" s="229"/>
      <c r="C30" s="222">
        <v>0</v>
      </c>
    </row>
    <row r="31" spans="1:3" s="143" customFormat="1" ht="13" x14ac:dyDescent="0.25">
      <c r="A31" s="228">
        <v>25</v>
      </c>
      <c r="B31" s="227" t="s">
        <v>326</v>
      </c>
      <c r="C31" s="220">
        <f>C32+C35</f>
        <v>1012425000</v>
      </c>
    </row>
    <row r="32" spans="1:3" s="143" customFormat="1" x14ac:dyDescent="0.25">
      <c r="A32" s="228">
        <v>26</v>
      </c>
      <c r="B32" s="218" t="s">
        <v>327</v>
      </c>
      <c r="C32" s="230">
        <f>C33+C34</f>
        <v>1012425000</v>
      </c>
    </row>
    <row r="33" spans="1:3" s="143" customFormat="1" x14ac:dyDescent="0.25">
      <c r="A33" s="228">
        <v>27</v>
      </c>
      <c r="B33" s="231" t="s">
        <v>328</v>
      </c>
      <c r="C33" s="222">
        <v>0</v>
      </c>
    </row>
    <row r="34" spans="1:3" s="143" customFormat="1" x14ac:dyDescent="0.25">
      <c r="A34" s="228">
        <v>28</v>
      </c>
      <c r="B34" s="231" t="s">
        <v>329</v>
      </c>
      <c r="C34" s="222">
        <v>1012425000</v>
      </c>
    </row>
    <row r="35" spans="1:3" s="143" customFormat="1" x14ac:dyDescent="0.25">
      <c r="A35" s="228">
        <v>29</v>
      </c>
      <c r="B35" s="218" t="s">
        <v>330</v>
      </c>
      <c r="C35" s="222">
        <v>0</v>
      </c>
    </row>
    <row r="36" spans="1:3" s="143" customFormat="1" ht="13" x14ac:dyDescent="0.25">
      <c r="A36" s="228">
        <v>30</v>
      </c>
      <c r="B36" s="227" t="s">
        <v>331</v>
      </c>
      <c r="C36" s="220">
        <f>SUM(C37:C41)</f>
        <v>0</v>
      </c>
    </row>
    <row r="37" spans="1:3" s="143" customFormat="1" x14ac:dyDescent="0.25">
      <c r="A37" s="228">
        <v>31</v>
      </c>
      <c r="B37" s="223" t="s">
        <v>332</v>
      </c>
      <c r="C37" s="222">
        <v>0</v>
      </c>
    </row>
    <row r="38" spans="1:3" s="143" customFormat="1" x14ac:dyDescent="0.25">
      <c r="A38" s="228">
        <v>32</v>
      </c>
      <c r="B38" s="224" t="s">
        <v>333</v>
      </c>
      <c r="C38" s="222">
        <v>0</v>
      </c>
    </row>
    <row r="39" spans="1:3" s="143" customFormat="1" x14ac:dyDescent="0.25">
      <c r="A39" s="228">
        <v>33</v>
      </c>
      <c r="B39" s="223" t="s">
        <v>334</v>
      </c>
      <c r="C39" s="222">
        <v>0</v>
      </c>
    </row>
    <row r="40" spans="1:3" s="143" customFormat="1" ht="25" x14ac:dyDescent="0.25">
      <c r="A40" s="228">
        <v>34</v>
      </c>
      <c r="B40" s="223" t="s">
        <v>321</v>
      </c>
      <c r="C40" s="222">
        <v>0</v>
      </c>
    </row>
    <row r="41" spans="1:3" s="143" customFormat="1" x14ac:dyDescent="0.25">
      <c r="A41" s="228">
        <v>35</v>
      </c>
      <c r="B41" s="225" t="s">
        <v>335</v>
      </c>
      <c r="C41" s="222">
        <v>0</v>
      </c>
    </row>
    <row r="42" spans="1:3" s="143" customFormat="1" ht="13" x14ac:dyDescent="0.25">
      <c r="A42" s="228">
        <v>36</v>
      </c>
      <c r="B42" s="227" t="s">
        <v>336</v>
      </c>
      <c r="C42" s="220">
        <f>C31-C36</f>
        <v>1012425000</v>
      </c>
    </row>
    <row r="43" spans="1:3" s="143" customFormat="1" ht="13" x14ac:dyDescent="0.25">
      <c r="A43" s="228"/>
      <c r="B43" s="229"/>
      <c r="C43" s="222">
        <v>0</v>
      </c>
    </row>
    <row r="44" spans="1:3" s="143" customFormat="1" ht="13" x14ac:dyDescent="0.25">
      <c r="A44" s="228">
        <v>37</v>
      </c>
      <c r="B44" s="232" t="s">
        <v>337</v>
      </c>
      <c r="C44" s="220">
        <f>SUM(C45:C47)</f>
        <v>828504181.98000002</v>
      </c>
    </row>
    <row r="45" spans="1:3" s="143" customFormat="1" x14ac:dyDescent="0.25">
      <c r="A45" s="228">
        <v>38</v>
      </c>
      <c r="B45" s="218" t="s">
        <v>338</v>
      </c>
      <c r="C45" s="222">
        <v>828504181.98000002</v>
      </c>
    </row>
    <row r="46" spans="1:3" s="143" customFormat="1" x14ac:dyDescent="0.25">
      <c r="A46" s="228">
        <v>39</v>
      </c>
      <c r="B46" s="218" t="s">
        <v>339</v>
      </c>
      <c r="C46" s="222">
        <v>0</v>
      </c>
    </row>
    <row r="47" spans="1:3" s="143" customFormat="1" x14ac:dyDescent="0.25">
      <c r="A47" s="228">
        <v>40</v>
      </c>
      <c r="B47" s="218" t="s">
        <v>340</v>
      </c>
      <c r="C47" s="222">
        <v>0</v>
      </c>
    </row>
    <row r="48" spans="1:3" s="143" customFormat="1" ht="13" x14ac:dyDescent="0.25">
      <c r="A48" s="228">
        <v>41</v>
      </c>
      <c r="B48" s="232" t="s">
        <v>341</v>
      </c>
      <c r="C48" s="220">
        <f>SUM(C49:C52)</f>
        <v>0</v>
      </c>
    </row>
    <row r="49" spans="1:3" s="143" customFormat="1" x14ac:dyDescent="0.25">
      <c r="A49" s="228">
        <v>42</v>
      </c>
      <c r="B49" s="223" t="s">
        <v>342</v>
      </c>
      <c r="C49" s="222">
        <v>0</v>
      </c>
    </row>
    <row r="50" spans="1:3" s="143" customFormat="1" x14ac:dyDescent="0.25">
      <c r="A50" s="228">
        <v>43</v>
      </c>
      <c r="B50" s="224" t="s">
        <v>343</v>
      </c>
      <c r="C50" s="222">
        <v>0</v>
      </c>
    </row>
    <row r="51" spans="1:3" s="143" customFormat="1" x14ac:dyDescent="0.25">
      <c r="A51" s="228">
        <v>44</v>
      </c>
      <c r="B51" s="223" t="s">
        <v>344</v>
      </c>
      <c r="C51" s="222">
        <v>0</v>
      </c>
    </row>
    <row r="52" spans="1:3" s="143" customFormat="1" ht="25" x14ac:dyDescent="0.25">
      <c r="A52" s="228">
        <v>45</v>
      </c>
      <c r="B52" s="223" t="s">
        <v>321</v>
      </c>
      <c r="C52" s="222">
        <v>0</v>
      </c>
    </row>
    <row r="53" spans="1:3" s="143" customFormat="1" ht="13.5" thickBot="1" x14ac:dyDescent="0.3">
      <c r="A53" s="228">
        <v>46</v>
      </c>
      <c r="B53" s="233" t="s">
        <v>345</v>
      </c>
      <c r="C53" s="234">
        <f>C44-C48</f>
        <v>828504181.98000002</v>
      </c>
    </row>
    <row r="56" spans="1:3" x14ac:dyDescent="0.25">
      <c r="B56" s="19" t="s">
        <v>346</v>
      </c>
    </row>
  </sheetData>
  <dataValidations count="1">
    <dataValidation operator="lessThanOrEqual" allowBlank="1" showInputMessage="1" showErrorMessage="1" errorTitle="Should be negative number" error="Should be whole negative number or 0" sqref="C13:C53" xr:uid="{07353422-9C83-4F76-9521-D3D6BA08AF06}"/>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F813-0C42-4AD3-984A-576A27F971DC}">
  <sheetPr codeName="Sheet12">
    <tabColor theme="0" tint="-4.9989318521683403E-2"/>
  </sheetPr>
  <dimension ref="A1:D23"/>
  <sheetViews>
    <sheetView zoomScale="80" zoomScaleNormal="80" workbookViewId="0">
      <selection activeCell="B2" sqref="B2"/>
    </sheetView>
  </sheetViews>
  <sheetFormatPr defaultColWidth="9.1796875" defaultRowHeight="13" x14ac:dyDescent="0.3"/>
  <cols>
    <col min="1" max="1" width="9.453125" style="205" bestFit="1" customWidth="1"/>
    <col min="2" max="2" width="59" style="205" customWidth="1"/>
    <col min="3" max="3" width="16.81640625" style="205" bestFit="1" customWidth="1"/>
    <col min="4" max="4" width="14.54296875" style="205" bestFit="1" customWidth="1"/>
    <col min="5" max="16384" width="9.1796875" style="205"/>
  </cols>
  <sheetData>
    <row r="1" spans="1:4" ht="13.5" x14ac:dyDescent="0.35">
      <c r="A1" s="54" t="s">
        <v>45</v>
      </c>
      <c r="B1" s="21" t="str">
        <f>'Info '!C2</f>
        <v>JSC TBC Bank</v>
      </c>
    </row>
    <row r="2" spans="1:4" s="54" customFormat="1" ht="15.75" customHeight="1" x14ac:dyDescent="0.35">
      <c r="A2" s="54" t="s">
        <v>46</v>
      </c>
      <c r="B2" s="22">
        <f>'1. key ratios '!B2</f>
        <v>46112</v>
      </c>
    </row>
    <row r="3" spans="1:4" s="54" customFormat="1" ht="15.75" customHeight="1" x14ac:dyDescent="0.35"/>
    <row r="4" spans="1:4" ht="13.5" thickBot="1" x14ac:dyDescent="0.35">
      <c r="A4" s="205" t="s">
        <v>347</v>
      </c>
      <c r="B4" s="235" t="s">
        <v>21</v>
      </c>
    </row>
    <row r="5" spans="1:4" s="204" customFormat="1" ht="12.75" customHeight="1" x14ac:dyDescent="0.35">
      <c r="A5" s="236"/>
      <c r="B5" s="237" t="s">
        <v>348</v>
      </c>
      <c r="C5" s="238" t="s">
        <v>349</v>
      </c>
      <c r="D5" s="239" t="s">
        <v>350</v>
      </c>
    </row>
    <row r="6" spans="1:4" s="243" customFormat="1" x14ac:dyDescent="0.35">
      <c r="A6" s="240">
        <v>1</v>
      </c>
      <c r="B6" s="241" t="s">
        <v>351</v>
      </c>
      <c r="C6" s="241"/>
      <c r="D6" s="242"/>
    </row>
    <row r="7" spans="1:4" s="243" customFormat="1" x14ac:dyDescent="0.35">
      <c r="A7" s="244" t="s">
        <v>352</v>
      </c>
      <c r="B7" s="245" t="s">
        <v>353</v>
      </c>
      <c r="C7" s="246">
        <v>4.4999999999999998E-2</v>
      </c>
      <c r="D7" s="247">
        <v>1439234162.7304387</v>
      </c>
    </row>
    <row r="8" spans="1:4" s="243" customFormat="1" x14ac:dyDescent="0.35">
      <c r="A8" s="244" t="s">
        <v>354</v>
      </c>
      <c r="B8" s="245" t="s">
        <v>355</v>
      </c>
      <c r="C8" s="248">
        <v>0.06</v>
      </c>
      <c r="D8" s="247">
        <v>1918978883.6405849</v>
      </c>
    </row>
    <row r="9" spans="1:4" s="243" customFormat="1" x14ac:dyDescent="0.35">
      <c r="A9" s="244" t="s">
        <v>356</v>
      </c>
      <c r="B9" s="245" t="s">
        <v>357</v>
      </c>
      <c r="C9" s="248">
        <v>0.08</v>
      </c>
      <c r="D9" s="247">
        <v>2558638511.5207801</v>
      </c>
    </row>
    <row r="10" spans="1:4" s="243" customFormat="1" x14ac:dyDescent="0.35">
      <c r="A10" s="240" t="s">
        <v>358</v>
      </c>
      <c r="B10" s="241" t="s">
        <v>359</v>
      </c>
      <c r="C10" s="249"/>
      <c r="D10" s="250"/>
    </row>
    <row r="11" spans="1:4" s="254" customFormat="1" x14ac:dyDescent="0.35">
      <c r="A11" s="251" t="s">
        <v>360</v>
      </c>
      <c r="B11" s="252" t="s">
        <v>361</v>
      </c>
      <c r="C11" s="253">
        <v>2.5000000000000001E-2</v>
      </c>
      <c r="D11" s="247">
        <v>799574534.85024381</v>
      </c>
    </row>
    <row r="12" spans="1:4" s="254" customFormat="1" x14ac:dyDescent="0.35">
      <c r="A12" s="251" t="s">
        <v>362</v>
      </c>
      <c r="B12" s="252" t="s">
        <v>363</v>
      </c>
      <c r="C12" s="253">
        <v>7.4999999999999997E-3</v>
      </c>
      <c r="D12" s="247">
        <v>239872360.45507312</v>
      </c>
    </row>
    <row r="13" spans="1:4" s="254" customFormat="1" x14ac:dyDescent="0.35">
      <c r="A13" s="251" t="s">
        <v>364</v>
      </c>
      <c r="B13" s="252" t="s">
        <v>365</v>
      </c>
      <c r="C13" s="253">
        <v>2.5000000000000001E-2</v>
      </c>
      <c r="D13" s="247">
        <v>799574534.85024381</v>
      </c>
    </row>
    <row r="14" spans="1:4" s="254" customFormat="1" x14ac:dyDescent="0.35">
      <c r="A14" s="240" t="s">
        <v>366</v>
      </c>
      <c r="B14" s="241" t="s">
        <v>367</v>
      </c>
      <c r="C14" s="255"/>
      <c r="D14" s="250"/>
    </row>
    <row r="15" spans="1:4" s="254" customFormat="1" x14ac:dyDescent="0.35">
      <c r="A15" s="251">
        <v>3.1</v>
      </c>
      <c r="B15" s="252" t="s">
        <v>368</v>
      </c>
      <c r="C15" s="253">
        <v>4.8398714708428006E-2</v>
      </c>
      <c r="D15" s="247">
        <v>1547935192.013639</v>
      </c>
    </row>
    <row r="16" spans="1:4" s="254" customFormat="1" x14ac:dyDescent="0.35">
      <c r="A16" s="251">
        <v>3.2</v>
      </c>
      <c r="B16" s="252" t="s">
        <v>369</v>
      </c>
      <c r="C16" s="253">
        <v>5.581633186234166E-2</v>
      </c>
      <c r="D16" s="247">
        <v>1785172703.4351468</v>
      </c>
    </row>
    <row r="17" spans="1:4" s="243" customFormat="1" ht="13.5" thickBot="1" x14ac:dyDescent="0.4">
      <c r="A17" s="251">
        <v>3.3</v>
      </c>
      <c r="B17" s="252" t="s">
        <v>370</v>
      </c>
      <c r="C17" s="253">
        <v>6.5576354433280679E-2</v>
      </c>
      <c r="D17" s="247">
        <v>2097327323.7266045</v>
      </c>
    </row>
    <row r="18" spans="1:4" s="204" customFormat="1" ht="12.75" customHeight="1" x14ac:dyDescent="0.35">
      <c r="A18" s="256"/>
      <c r="B18" s="257" t="s">
        <v>371</v>
      </c>
      <c r="C18" s="238" t="s">
        <v>349</v>
      </c>
      <c r="D18" s="258" t="s">
        <v>350</v>
      </c>
    </row>
    <row r="19" spans="1:4" s="243" customFormat="1" x14ac:dyDescent="0.35">
      <c r="A19" s="259">
        <v>4</v>
      </c>
      <c r="B19" s="252" t="s">
        <v>372</v>
      </c>
      <c r="C19" s="253">
        <v>0.15089871470842803</v>
      </c>
      <c r="D19" s="247">
        <v>4826190784.8996391</v>
      </c>
    </row>
    <row r="20" spans="1:4" s="243" customFormat="1" x14ac:dyDescent="0.35">
      <c r="A20" s="259">
        <v>5</v>
      </c>
      <c r="B20" s="252" t="s">
        <v>373</v>
      </c>
      <c r="C20" s="253">
        <v>0.17331633186234166</v>
      </c>
      <c r="D20" s="247">
        <v>5543173017.2312927</v>
      </c>
    </row>
    <row r="21" spans="1:4" s="243" customFormat="1" ht="13.5" thickBot="1" x14ac:dyDescent="0.4">
      <c r="A21" s="260" t="s">
        <v>374</v>
      </c>
      <c r="B21" s="261" t="s">
        <v>375</v>
      </c>
      <c r="C21" s="262">
        <v>0.2030763544332807</v>
      </c>
      <c r="D21" s="263">
        <v>6494987265.4029465</v>
      </c>
    </row>
    <row r="23" spans="1:4" x14ac:dyDescent="0.3">
      <c r="B23" s="52"/>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5B63-ADB1-46E3-9088-11A3FF882603}">
  <sheetPr codeName="Sheet13">
    <tabColor theme="0" tint="-4.9989318521683403E-2"/>
  </sheetPr>
  <dimension ref="A1:E26"/>
  <sheetViews>
    <sheetView showGridLines="0" zoomScale="70" zoomScaleNormal="70" workbookViewId="0">
      <selection activeCell="B2" sqref="B2"/>
    </sheetView>
  </sheetViews>
  <sheetFormatPr defaultRowHeight="14.5" x14ac:dyDescent="0.35"/>
  <cols>
    <col min="1" max="1" width="107.08984375" bestFit="1" customWidth="1"/>
    <col min="2" max="2" width="50.90625" bestFit="1" customWidth="1"/>
    <col min="3" max="3" width="28.08984375" bestFit="1" customWidth="1"/>
    <col min="4" max="4" width="28.1796875" customWidth="1"/>
    <col min="5" max="7" width="28.08984375" customWidth="1"/>
  </cols>
  <sheetData>
    <row r="1" spans="1:3" x14ac:dyDescent="0.35">
      <c r="A1" s="264" t="str">
        <f>'9.1. Capital Requirements'!A1</f>
        <v>Bank:</v>
      </c>
      <c r="B1" s="265" t="str">
        <f>'Info '!C2</f>
        <v>JSC TBC Bank</v>
      </c>
    </row>
    <row r="2" spans="1:3" x14ac:dyDescent="0.35">
      <c r="A2" s="264" t="str">
        <f>'9.1. Capital Requirements'!A2</f>
        <v>Date:</v>
      </c>
      <c r="B2" s="266">
        <f>'1. key ratios '!B2</f>
        <v>46112</v>
      </c>
    </row>
    <row r="3" spans="1:3" x14ac:dyDescent="0.35">
      <c r="A3" s="267" t="s">
        <v>376</v>
      </c>
      <c r="B3" s="268" t="s">
        <v>377</v>
      </c>
    </row>
    <row r="4" spans="1:3" ht="15" thickBot="1" x14ac:dyDescent="0.4"/>
    <row r="5" spans="1:3" x14ac:dyDescent="0.35">
      <c r="A5" s="269"/>
      <c r="B5" s="270" t="s">
        <v>378</v>
      </c>
      <c r="C5" s="271"/>
    </row>
    <row r="6" spans="1:3" x14ac:dyDescent="0.35">
      <c r="A6" s="272" t="s">
        <v>379</v>
      </c>
      <c r="B6" s="273">
        <f>SUM(B7,B11)</f>
        <v>8823081127.6557312</v>
      </c>
      <c r="C6" s="271"/>
    </row>
    <row r="7" spans="1:3" ht="15" x14ac:dyDescent="0.35">
      <c r="A7" s="272" t="s">
        <v>380</v>
      </c>
      <c r="B7" s="273">
        <f>SUM(B8:B10)</f>
        <v>7151158962.6686993</v>
      </c>
      <c r="C7" s="271"/>
    </row>
    <row r="8" spans="1:3" x14ac:dyDescent="0.35">
      <c r="A8" s="274" t="s">
        <v>381</v>
      </c>
      <c r="B8" s="275">
        <f>'9.Capital'!C29</f>
        <v>5310229780.6886997</v>
      </c>
      <c r="C8" s="271"/>
    </row>
    <row r="9" spans="1:3" x14ac:dyDescent="0.35">
      <c r="A9" s="274" t="s">
        <v>382</v>
      </c>
      <c r="B9" s="275">
        <f>'9.Capital'!C42</f>
        <v>1012425000</v>
      </c>
      <c r="C9" s="271"/>
    </row>
    <row r="10" spans="1:3" x14ac:dyDescent="0.35">
      <c r="A10" s="274" t="s">
        <v>383</v>
      </c>
      <c r="B10" s="275">
        <f>'9.Capital'!C53</f>
        <v>828504181.98000002</v>
      </c>
      <c r="C10" s="271"/>
    </row>
    <row r="11" spans="1:3" x14ac:dyDescent="0.35">
      <c r="A11" s="272" t="s">
        <v>384</v>
      </c>
      <c r="B11" s="273">
        <f>SUM(B12:B13)</f>
        <v>1671922164.9870327</v>
      </c>
      <c r="C11" s="271"/>
    </row>
    <row r="12" spans="1:3" x14ac:dyDescent="0.35">
      <c r="A12" s="274" t="s">
        <v>385</v>
      </c>
      <c r="B12" s="275">
        <v>30399478.019999981</v>
      </c>
      <c r="C12" s="271"/>
    </row>
    <row r="13" spans="1:3" x14ac:dyDescent="0.35">
      <c r="A13" s="274" t="s">
        <v>386</v>
      </c>
      <c r="B13" s="275">
        <v>1641522686.9670327</v>
      </c>
      <c r="C13" s="271"/>
    </row>
    <row r="14" spans="1:3" x14ac:dyDescent="0.35">
      <c r="A14" s="272" t="s">
        <v>387</v>
      </c>
      <c r="B14" s="273">
        <f>SUM(B15:B16)</f>
        <v>39261606616.836494</v>
      </c>
      <c r="C14" s="271"/>
    </row>
    <row r="15" spans="1:3" x14ac:dyDescent="0.35">
      <c r="A15" s="276" t="s">
        <v>388</v>
      </c>
      <c r="B15" s="275">
        <v>32110447654.167797</v>
      </c>
      <c r="C15" s="271"/>
    </row>
    <row r="16" spans="1:3" x14ac:dyDescent="0.35">
      <c r="A16" s="276" t="s">
        <v>389</v>
      </c>
      <c r="B16" s="275">
        <f>B7</f>
        <v>7151158962.6686993</v>
      </c>
      <c r="C16" s="271"/>
    </row>
    <row r="17" spans="1:5" x14ac:dyDescent="0.35">
      <c r="A17" s="272" t="s">
        <v>390</v>
      </c>
      <c r="B17" s="273"/>
      <c r="C17" s="271"/>
    </row>
    <row r="18" spans="1:5" x14ac:dyDescent="0.35">
      <c r="A18" s="276" t="s">
        <v>391</v>
      </c>
      <c r="B18" s="275">
        <f>'5. RWA '!C13</f>
        <v>31982981394.00975</v>
      </c>
      <c r="C18" s="271"/>
    </row>
    <row r="19" spans="1:5" x14ac:dyDescent="0.35">
      <c r="A19" s="276" t="s">
        <v>392</v>
      </c>
      <c r="B19" s="275">
        <f>'15.1 LR'!C32</f>
        <v>41216233730.392761</v>
      </c>
      <c r="C19" s="271"/>
    </row>
    <row r="20" spans="1:5" x14ac:dyDescent="0.35">
      <c r="A20" s="272" t="s">
        <v>393</v>
      </c>
      <c r="B20" s="273"/>
      <c r="C20" s="271"/>
    </row>
    <row r="21" spans="1:5" x14ac:dyDescent="0.35">
      <c r="A21" s="277" t="s">
        <v>394</v>
      </c>
      <c r="B21" s="278">
        <f>IFERROR(B6/B18,0)</f>
        <v>0.27586800051443139</v>
      </c>
      <c r="C21" s="271"/>
    </row>
    <row r="22" spans="1:5" x14ac:dyDescent="0.35">
      <c r="A22" s="277" t="s">
        <v>395</v>
      </c>
      <c r="B22" s="278">
        <f>IFERROR(B6/B19,0)</f>
        <v>0.21406810688647687</v>
      </c>
      <c r="C22" s="271"/>
    </row>
    <row r="23" spans="1:5" ht="15" thickBot="1" x14ac:dyDescent="0.4">
      <c r="A23" s="279" t="s">
        <v>396</v>
      </c>
      <c r="B23" s="280">
        <f>IFERROR(B6/B14,0)</f>
        <v>0.22472542231300699</v>
      </c>
    </row>
    <row r="24" spans="1:5" ht="16.5" customHeight="1" x14ac:dyDescent="0.35">
      <c r="A24" s="281" t="s">
        <v>397</v>
      </c>
      <c r="B24" s="282"/>
      <c r="C24" s="282"/>
      <c r="D24" s="282"/>
      <c r="E24" s="282"/>
    </row>
    <row r="25" spans="1:5" ht="25.5" customHeight="1" x14ac:dyDescent="0.35">
      <c r="A25" s="281" t="s">
        <v>398</v>
      </c>
    </row>
    <row r="26" spans="1:5" ht="42.5" customHeight="1" x14ac:dyDescent="0.35">
      <c r="A26" s="281" t="s">
        <v>399</v>
      </c>
      <c r="B26" s="205"/>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6D16-38A7-4FD0-A641-4E714123A323}">
  <sheetPr codeName="Sheet14">
    <tabColor theme="0" tint="-4.9989318521683403E-2"/>
  </sheetPr>
  <dimension ref="A1:G20"/>
  <sheetViews>
    <sheetView showGridLines="0" zoomScale="80" zoomScaleNormal="80" workbookViewId="0">
      <selection activeCell="B2" sqref="B2"/>
    </sheetView>
  </sheetViews>
  <sheetFormatPr defaultRowHeight="14.5" x14ac:dyDescent="0.35"/>
  <cols>
    <col min="1" max="1" width="56.81640625" customWidth="1"/>
    <col min="2" max="2" width="28.08984375" bestFit="1" customWidth="1"/>
    <col min="3" max="3" width="28.1796875" customWidth="1"/>
    <col min="4" max="6" width="28.08984375" customWidth="1"/>
  </cols>
  <sheetData>
    <row r="1" spans="1:7" x14ac:dyDescent="0.35">
      <c r="A1" s="264" t="s">
        <v>45</v>
      </c>
      <c r="B1" s="265" t="str">
        <f>'Info '!C2</f>
        <v>JSC TBC Bank</v>
      </c>
      <c r="C1" s="205"/>
    </row>
    <row r="2" spans="1:7" x14ac:dyDescent="0.35">
      <c r="A2" s="264" t="s">
        <v>46</v>
      </c>
      <c r="B2" s="266">
        <f>'1. key ratios '!B2</f>
        <v>46112</v>
      </c>
      <c r="C2" s="205"/>
    </row>
    <row r="3" spans="1:7" x14ac:dyDescent="0.35">
      <c r="A3" s="267" t="s">
        <v>400</v>
      </c>
      <c r="B3" s="268" t="s">
        <v>377</v>
      </c>
      <c r="C3" s="205"/>
    </row>
    <row r="5" spans="1:7" x14ac:dyDescent="0.35">
      <c r="A5" s="283"/>
    </row>
    <row r="6" spans="1:7" ht="15" thickBot="1" x14ac:dyDescent="0.4">
      <c r="A6" s="284"/>
      <c r="B6" s="284"/>
      <c r="C6" s="284"/>
      <c r="D6" s="284"/>
      <c r="E6" s="284"/>
      <c r="F6" s="284"/>
    </row>
    <row r="7" spans="1:7" x14ac:dyDescent="0.35">
      <c r="A7" s="676"/>
      <c r="B7" s="678" t="s">
        <v>401</v>
      </c>
      <c r="C7" s="678"/>
      <c r="D7" s="678"/>
      <c r="E7" s="678"/>
      <c r="F7" s="679" t="s">
        <v>402</v>
      </c>
    </row>
    <row r="8" spans="1:7" x14ac:dyDescent="0.35">
      <c r="A8" s="677"/>
      <c r="B8" s="285" t="s">
        <v>403</v>
      </c>
      <c r="C8" s="285" t="s">
        <v>404</v>
      </c>
      <c r="D8" s="285" t="s">
        <v>405</v>
      </c>
      <c r="E8" s="285" t="s">
        <v>406</v>
      </c>
      <c r="F8" s="680"/>
    </row>
    <row r="9" spans="1:7" x14ac:dyDescent="0.35">
      <c r="A9" s="286" t="s">
        <v>379</v>
      </c>
      <c r="B9" s="287">
        <f>B13+B17</f>
        <v>2675395563.1607118</v>
      </c>
      <c r="C9" s="287">
        <f t="shared" ref="C9:E9" si="0">C13+C17</f>
        <v>1080400483.0334852</v>
      </c>
      <c r="D9" s="287">
        <f t="shared" si="0"/>
        <v>2294731745.0403385</v>
      </c>
      <c r="E9" s="287">
        <f t="shared" si="0"/>
        <v>1012425000</v>
      </c>
      <c r="F9" s="288">
        <f>F13+F17</f>
        <v>7062952791.2345352</v>
      </c>
    </row>
    <row r="10" spans="1:7" x14ac:dyDescent="0.35">
      <c r="A10" s="289" t="s">
        <v>407</v>
      </c>
      <c r="B10" s="290">
        <f t="shared" ref="B10:E12" si="1">B14+B18</f>
        <v>2112325160.4079762</v>
      </c>
      <c r="C10" s="290">
        <f t="shared" si="1"/>
        <v>0</v>
      </c>
      <c r="D10" s="290">
        <f t="shared" si="1"/>
        <v>126080660</v>
      </c>
      <c r="E10" s="290">
        <f t="shared" si="1"/>
        <v>0</v>
      </c>
      <c r="F10" s="288">
        <f>SUM(B10:E10)</f>
        <v>2238405820.4079762</v>
      </c>
      <c r="G10" s="271"/>
    </row>
    <row r="11" spans="1:7" x14ac:dyDescent="0.35">
      <c r="A11" s="289" t="s">
        <v>408</v>
      </c>
      <c r="B11" s="290">
        <f t="shared" si="1"/>
        <v>563070402.75273561</v>
      </c>
      <c r="C11" s="290">
        <f t="shared" si="1"/>
        <v>1080400483.0334852</v>
      </c>
      <c r="D11" s="290">
        <f t="shared" si="1"/>
        <v>2168651085.0403385</v>
      </c>
      <c r="E11" s="290">
        <f t="shared" si="1"/>
        <v>1012425000</v>
      </c>
      <c r="F11" s="288">
        <f t="shared" ref="F11:F12" si="2">SUM(B11:E11)</f>
        <v>4824546970.8265591</v>
      </c>
      <c r="G11" s="271"/>
    </row>
    <row r="12" spans="1:7" x14ac:dyDescent="0.35">
      <c r="A12" s="291" t="s">
        <v>409</v>
      </c>
      <c r="B12" s="290">
        <f t="shared" si="1"/>
        <v>403700029.94592369</v>
      </c>
      <c r="C12" s="290">
        <f t="shared" si="1"/>
        <v>672583979.54036915</v>
      </c>
      <c r="D12" s="290">
        <f t="shared" si="1"/>
        <v>1713262855.4266634</v>
      </c>
      <c r="E12" s="290">
        <f t="shared" si="1"/>
        <v>1012425000</v>
      </c>
      <c r="F12" s="288">
        <f t="shared" si="2"/>
        <v>3801971864.9129562</v>
      </c>
      <c r="G12" s="271"/>
    </row>
    <row r="13" spans="1:7" x14ac:dyDescent="0.35">
      <c r="A13" s="292" t="s">
        <v>389</v>
      </c>
      <c r="B13" s="293">
        <f>SUM(B14:B15)</f>
        <v>0</v>
      </c>
      <c r="C13" s="293">
        <f t="shared" ref="C13:F13" si="3">SUM(C14:C15)</f>
        <v>0</v>
      </c>
      <c r="D13" s="293">
        <f t="shared" si="3"/>
        <v>828504181.98000002</v>
      </c>
      <c r="E13" s="293">
        <f t="shared" si="3"/>
        <v>1012425000</v>
      </c>
      <c r="F13" s="288">
        <f t="shared" si="3"/>
        <v>1840929181.98</v>
      </c>
    </row>
    <row r="14" spans="1:7" x14ac:dyDescent="0.35">
      <c r="A14" s="289" t="s">
        <v>407</v>
      </c>
      <c r="B14" s="294">
        <v>0</v>
      </c>
      <c r="C14" s="294">
        <v>0</v>
      </c>
      <c r="D14" s="294">
        <v>114579512</v>
      </c>
      <c r="E14" s="294">
        <v>0</v>
      </c>
      <c r="F14" s="295">
        <v>114579512</v>
      </c>
    </row>
    <row r="15" spans="1:7" x14ac:dyDescent="0.35">
      <c r="A15" s="289" t="s">
        <v>408</v>
      </c>
      <c r="B15" s="294">
        <v>0</v>
      </c>
      <c r="C15" s="294">
        <v>0</v>
      </c>
      <c r="D15" s="294">
        <v>713924669.98000002</v>
      </c>
      <c r="E15" s="294">
        <v>1012425000</v>
      </c>
      <c r="F15" s="295">
        <v>1726349669.98</v>
      </c>
    </row>
    <row r="16" spans="1:7" x14ac:dyDescent="0.35">
      <c r="A16" s="291" t="s">
        <v>409</v>
      </c>
      <c r="B16" s="294">
        <v>0</v>
      </c>
      <c r="C16" s="294">
        <v>0</v>
      </c>
      <c r="D16" s="294">
        <v>713924669.98000002</v>
      </c>
      <c r="E16" s="294">
        <v>1012425000</v>
      </c>
      <c r="F16" s="295">
        <v>1726349669.98</v>
      </c>
    </row>
    <row r="17" spans="1:6" x14ac:dyDescent="0.35">
      <c r="A17" s="292" t="s">
        <v>384</v>
      </c>
      <c r="B17" s="293">
        <f>SUM(B18:B19)</f>
        <v>2675395563.1607118</v>
      </c>
      <c r="C17" s="293">
        <f t="shared" ref="C17:F17" si="4">SUM(C18:C19)</f>
        <v>1080400483.0334852</v>
      </c>
      <c r="D17" s="293">
        <f t="shared" si="4"/>
        <v>1466227563.0603383</v>
      </c>
      <c r="E17" s="293">
        <f t="shared" si="4"/>
        <v>0</v>
      </c>
      <c r="F17" s="288">
        <f t="shared" si="4"/>
        <v>5222023609.2545357</v>
      </c>
    </row>
    <row r="18" spans="1:6" x14ac:dyDescent="0.35">
      <c r="A18" s="289" t="s">
        <v>407</v>
      </c>
      <c r="B18" s="294">
        <v>2112325160.4079762</v>
      </c>
      <c r="C18" s="294">
        <v>0</v>
      </c>
      <c r="D18" s="294">
        <v>11501148</v>
      </c>
      <c r="E18" s="294">
        <v>0</v>
      </c>
      <c r="F18" s="295">
        <v>2123826308.4079762</v>
      </c>
    </row>
    <row r="19" spans="1:6" x14ac:dyDescent="0.35">
      <c r="A19" s="289" t="s">
        <v>408</v>
      </c>
      <c r="B19" s="294">
        <v>563070402.75273561</v>
      </c>
      <c r="C19" s="294">
        <v>1080400483.0334852</v>
      </c>
      <c r="D19" s="294">
        <v>1454726415.0603383</v>
      </c>
      <c r="E19" s="294">
        <v>0</v>
      </c>
      <c r="F19" s="295">
        <v>3098197300.846559</v>
      </c>
    </row>
    <row r="20" spans="1:6" ht="15" thickBot="1" x14ac:dyDescent="0.4">
      <c r="A20" s="291" t="s">
        <v>409</v>
      </c>
      <c r="B20" s="296">
        <v>403700029.94592369</v>
      </c>
      <c r="C20" s="296">
        <v>672583979.54036915</v>
      </c>
      <c r="D20" s="296">
        <v>999338185.4466635</v>
      </c>
      <c r="E20" s="296">
        <v>0</v>
      </c>
      <c r="F20" s="297">
        <v>2075622194.9329562</v>
      </c>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CC827-BC99-4D07-8B83-362B5B1FEA20}">
  <sheetPr codeName="Sheet15">
    <tabColor theme="0" tint="-4.9989318521683403E-2"/>
  </sheetPr>
  <dimension ref="A1:F69"/>
  <sheetViews>
    <sheetView zoomScale="80" zoomScaleNormal="80" workbookViewId="0">
      <pane xSplit="1" ySplit="5" topLeftCell="B6" activePane="bottomRight" state="frozen"/>
      <selection activeCell="B19" sqref="B19"/>
      <selection pane="topRight" activeCell="B19" sqref="B19"/>
      <selection pane="bottomLeft" activeCell="B19" sqref="B19"/>
      <selection pane="bottomRight" activeCell="B2" sqref="B2"/>
    </sheetView>
  </sheetViews>
  <sheetFormatPr defaultColWidth="9.1796875" defaultRowHeight="14.5" x14ac:dyDescent="0.35"/>
  <cols>
    <col min="1" max="1" width="10.81640625" style="19" customWidth="1"/>
    <col min="2" max="2" width="91.81640625" style="19" customWidth="1"/>
    <col min="3" max="3" width="53.1796875" style="58" customWidth="1"/>
    <col min="4" max="4" width="32.1796875" style="19" customWidth="1"/>
    <col min="5" max="5" width="9.453125" style="3" customWidth="1"/>
    <col min="6" max="16384" width="9.1796875" style="3"/>
  </cols>
  <sheetData>
    <row r="1" spans="1:6" x14ac:dyDescent="0.35">
      <c r="A1" s="20" t="s">
        <v>45</v>
      </c>
      <c r="B1" s="21" t="str">
        <f>'Info '!C2</f>
        <v>JSC TBC Bank</v>
      </c>
      <c r="E1" s="19"/>
      <c r="F1" s="19"/>
    </row>
    <row r="2" spans="1:6" s="20" customFormat="1" ht="15.75" customHeight="1" x14ac:dyDescent="0.35">
      <c r="A2" s="20" t="s">
        <v>46</v>
      </c>
      <c r="B2" s="22">
        <f>'1. key ratios '!B2</f>
        <v>46112</v>
      </c>
      <c r="C2" s="54"/>
    </row>
    <row r="3" spans="1:6" s="20" customFormat="1" ht="15.75" customHeight="1" x14ac:dyDescent="0.35">
      <c r="A3" s="298"/>
      <c r="C3" s="54"/>
    </row>
    <row r="4" spans="1:6" s="20" customFormat="1" ht="15.75" customHeight="1" thickBot="1" x14ac:dyDescent="0.4">
      <c r="A4" s="20" t="s">
        <v>410</v>
      </c>
      <c r="B4" s="299" t="s">
        <v>411</v>
      </c>
      <c r="C4" s="54"/>
      <c r="D4" s="300" t="s">
        <v>239</v>
      </c>
    </row>
    <row r="5" spans="1:6" ht="26" x14ac:dyDescent="0.3">
      <c r="A5" s="301" t="s">
        <v>50</v>
      </c>
      <c r="B5" s="302" t="s">
        <v>412</v>
      </c>
      <c r="C5" s="303" t="s">
        <v>285</v>
      </c>
      <c r="D5" s="304" t="s">
        <v>413</v>
      </c>
    </row>
    <row r="6" spans="1:6" x14ac:dyDescent="0.35">
      <c r="A6" s="172">
        <v>1</v>
      </c>
      <c r="B6" s="173" t="s">
        <v>97</v>
      </c>
      <c r="C6" s="305">
        <f>SUM(C7:C9)</f>
        <v>4486660152.9680004</v>
      </c>
      <c r="D6" s="306"/>
      <c r="E6" s="307"/>
    </row>
    <row r="7" spans="1:6" x14ac:dyDescent="0.35">
      <c r="A7" s="172">
        <v>1.1000000000000001</v>
      </c>
      <c r="B7" s="175" t="s">
        <v>98</v>
      </c>
      <c r="C7" s="308">
        <v>634971850.65050006</v>
      </c>
      <c r="D7" s="309"/>
      <c r="E7" s="307"/>
    </row>
    <row r="8" spans="1:6" x14ac:dyDescent="0.35">
      <c r="A8" s="172">
        <v>1.2</v>
      </c>
      <c r="B8" s="175" t="s">
        <v>99</v>
      </c>
      <c r="C8" s="308">
        <v>2617723163.8748002</v>
      </c>
      <c r="D8" s="309"/>
      <c r="E8" s="307"/>
    </row>
    <row r="9" spans="1:6" x14ac:dyDescent="0.35">
      <c r="A9" s="172">
        <v>1.3</v>
      </c>
      <c r="B9" s="175" t="s">
        <v>100</v>
      </c>
      <c r="C9" s="308">
        <v>1233965138.4426999</v>
      </c>
      <c r="D9" s="309"/>
      <c r="E9" s="307"/>
    </row>
    <row r="10" spans="1:6" x14ac:dyDescent="0.35">
      <c r="A10" s="172">
        <v>2</v>
      </c>
      <c r="B10" s="176" t="s">
        <v>101</v>
      </c>
      <c r="C10" s="308">
        <v>82570278.733500004</v>
      </c>
      <c r="D10" s="309"/>
      <c r="E10" s="307"/>
    </row>
    <row r="11" spans="1:6" x14ac:dyDescent="0.35">
      <c r="A11" s="172">
        <v>2.1</v>
      </c>
      <c r="B11" s="177" t="s">
        <v>102</v>
      </c>
      <c r="C11" s="308">
        <v>82570278.733500004</v>
      </c>
      <c r="D11" s="310"/>
      <c r="E11" s="311"/>
    </row>
    <row r="12" spans="1:6" x14ac:dyDescent="0.35">
      <c r="A12" s="172">
        <v>3</v>
      </c>
      <c r="B12" s="178" t="s">
        <v>103</v>
      </c>
      <c r="C12" s="308">
        <v>0</v>
      </c>
      <c r="D12" s="310"/>
      <c r="E12" s="311"/>
    </row>
    <row r="13" spans="1:6" x14ac:dyDescent="0.35">
      <c r="A13" s="172">
        <v>4</v>
      </c>
      <c r="B13" s="105" t="s">
        <v>104</v>
      </c>
      <c r="C13" s="308">
        <v>0</v>
      </c>
      <c r="D13" s="310"/>
      <c r="E13" s="311"/>
    </row>
    <row r="14" spans="1:6" x14ac:dyDescent="0.35">
      <c r="A14" s="172">
        <v>5</v>
      </c>
      <c r="B14" s="179" t="s">
        <v>105</v>
      </c>
      <c r="C14" s="312">
        <f>SUM(C15:C17)</f>
        <v>5655092759.4157982</v>
      </c>
      <c r="D14" s="310"/>
      <c r="E14" s="311"/>
    </row>
    <row r="15" spans="1:6" x14ac:dyDescent="0.35">
      <c r="A15" s="172">
        <v>5.0999999999999996</v>
      </c>
      <c r="B15" s="104" t="s">
        <v>106</v>
      </c>
      <c r="C15" s="308">
        <v>1136704.51</v>
      </c>
      <c r="D15" s="310"/>
      <c r="E15" s="307"/>
    </row>
    <row r="16" spans="1:6" x14ac:dyDescent="0.35">
      <c r="A16" s="172">
        <v>5.2</v>
      </c>
      <c r="B16" s="104" t="s">
        <v>107</v>
      </c>
      <c r="C16" s="308">
        <v>5653956054.905798</v>
      </c>
      <c r="D16" s="309"/>
      <c r="E16" s="307"/>
    </row>
    <row r="17" spans="1:5" x14ac:dyDescent="0.35">
      <c r="A17" s="172">
        <v>5.3</v>
      </c>
      <c r="B17" s="180" t="s">
        <v>108</v>
      </c>
      <c r="C17" s="308">
        <v>0</v>
      </c>
      <c r="D17" s="309"/>
      <c r="E17" s="307"/>
    </row>
    <row r="18" spans="1:5" x14ac:dyDescent="0.35">
      <c r="A18" s="172">
        <v>6</v>
      </c>
      <c r="B18" s="178" t="s">
        <v>109</v>
      </c>
      <c r="C18" s="313">
        <f>SUM(C19:C20)</f>
        <v>27411762862.644505</v>
      </c>
      <c r="D18" s="309"/>
      <c r="E18" s="307"/>
    </row>
    <row r="19" spans="1:5" x14ac:dyDescent="0.35">
      <c r="A19" s="172">
        <v>6.1</v>
      </c>
      <c r="B19" s="104" t="s">
        <v>107</v>
      </c>
      <c r="C19" s="314">
        <v>0</v>
      </c>
      <c r="D19" s="309"/>
      <c r="E19" s="307"/>
    </row>
    <row r="20" spans="1:5" x14ac:dyDescent="0.35">
      <c r="A20" s="172">
        <v>6.2</v>
      </c>
      <c r="B20" s="180" t="s">
        <v>108</v>
      </c>
      <c r="C20" s="314">
        <v>27411762862.644505</v>
      </c>
      <c r="D20" s="309"/>
      <c r="E20" s="307"/>
    </row>
    <row r="21" spans="1:5" x14ac:dyDescent="0.35">
      <c r="A21" s="172">
        <v>7</v>
      </c>
      <c r="B21" s="176" t="s">
        <v>110</v>
      </c>
      <c r="C21" s="314">
        <v>23418969.109999999</v>
      </c>
      <c r="D21" s="309"/>
      <c r="E21" s="307"/>
    </row>
    <row r="22" spans="1:5" x14ac:dyDescent="0.35">
      <c r="A22" s="172">
        <v>8</v>
      </c>
      <c r="B22" s="181" t="s">
        <v>111</v>
      </c>
      <c r="C22" s="314">
        <v>0</v>
      </c>
      <c r="D22" s="309"/>
      <c r="E22" s="307"/>
    </row>
    <row r="23" spans="1:5" x14ac:dyDescent="0.35">
      <c r="A23" s="172">
        <v>9</v>
      </c>
      <c r="B23" s="105" t="s">
        <v>112</v>
      </c>
      <c r="C23" s="313">
        <f>SUM(C24:C25)</f>
        <v>762234586.2723</v>
      </c>
      <c r="D23" s="315"/>
      <c r="E23" s="307"/>
    </row>
    <row r="24" spans="1:5" x14ac:dyDescent="0.35">
      <c r="A24" s="172">
        <v>9.1</v>
      </c>
      <c r="B24" s="104" t="s">
        <v>113</v>
      </c>
      <c r="C24" s="316">
        <v>750975680.0323</v>
      </c>
      <c r="D24" s="317"/>
      <c r="E24" s="307"/>
    </row>
    <row r="25" spans="1:5" x14ac:dyDescent="0.35">
      <c r="A25" s="172">
        <v>9.1999999999999993</v>
      </c>
      <c r="B25" s="104" t="s">
        <v>114</v>
      </c>
      <c r="C25" s="316">
        <v>11258906.239999998</v>
      </c>
      <c r="D25" s="318"/>
      <c r="E25" s="319"/>
    </row>
    <row r="26" spans="1:5" x14ac:dyDescent="0.35">
      <c r="A26" s="172">
        <v>10</v>
      </c>
      <c r="B26" s="105" t="s">
        <v>115</v>
      </c>
      <c r="C26" s="320">
        <f>SUM(C27:C28)</f>
        <v>456947692.20000005</v>
      </c>
      <c r="D26" s="321" t="s">
        <v>414</v>
      </c>
      <c r="E26" s="321" t="s">
        <v>414</v>
      </c>
    </row>
    <row r="27" spans="1:5" x14ac:dyDescent="0.35">
      <c r="A27" s="172">
        <v>10.1</v>
      </c>
      <c r="B27" s="104" t="s">
        <v>116</v>
      </c>
      <c r="C27" s="308">
        <v>27502089.170000002</v>
      </c>
      <c r="D27" s="309"/>
      <c r="E27" s="307"/>
    </row>
    <row r="28" spans="1:5" x14ac:dyDescent="0.35">
      <c r="A28" s="172">
        <v>10.199999999999999</v>
      </c>
      <c r="B28" s="104" t="s">
        <v>117</v>
      </c>
      <c r="C28" s="308">
        <v>429445603.03000003</v>
      </c>
      <c r="D28" s="309"/>
      <c r="E28" s="307"/>
    </row>
    <row r="29" spans="1:5" x14ac:dyDescent="0.35">
      <c r="A29" s="172">
        <v>11</v>
      </c>
      <c r="B29" s="105" t="s">
        <v>118</v>
      </c>
      <c r="C29" s="313">
        <f>SUM(C30:C31)</f>
        <v>-7.0000000009313224E-2</v>
      </c>
      <c r="D29" s="309"/>
      <c r="E29" s="307"/>
    </row>
    <row r="30" spans="1:5" x14ac:dyDescent="0.35">
      <c r="A30" s="172">
        <v>11.1</v>
      </c>
      <c r="B30" s="104" t="s">
        <v>119</v>
      </c>
      <c r="C30" s="308">
        <v>-1.0000000009313226E-2</v>
      </c>
      <c r="D30" s="309"/>
      <c r="E30" s="307"/>
    </row>
    <row r="31" spans="1:5" x14ac:dyDescent="0.35">
      <c r="A31" s="172">
        <v>11.2</v>
      </c>
      <c r="B31" s="104" t="s">
        <v>120</v>
      </c>
      <c r="C31" s="308">
        <v>-0.06</v>
      </c>
      <c r="D31" s="309"/>
      <c r="E31" s="307"/>
    </row>
    <row r="32" spans="1:5" x14ac:dyDescent="0.35">
      <c r="A32" s="172">
        <v>13</v>
      </c>
      <c r="B32" s="105" t="s">
        <v>121</v>
      </c>
      <c r="C32" s="308">
        <v>867616962.40560007</v>
      </c>
      <c r="D32" s="309"/>
      <c r="E32" s="307"/>
    </row>
    <row r="33" spans="1:5" x14ac:dyDescent="0.35">
      <c r="A33" s="172">
        <v>13.1</v>
      </c>
      <c r="B33" s="182" t="s">
        <v>122</v>
      </c>
      <c r="C33" s="308">
        <v>438801247.24000007</v>
      </c>
      <c r="D33" s="309"/>
      <c r="E33" s="307"/>
    </row>
    <row r="34" spans="1:5" x14ac:dyDescent="0.35">
      <c r="A34" s="172">
        <v>13.2</v>
      </c>
      <c r="B34" s="182" t="s">
        <v>123</v>
      </c>
      <c r="C34" s="308">
        <v>0</v>
      </c>
      <c r="D34" s="317"/>
      <c r="E34" s="307"/>
    </row>
    <row r="35" spans="1:5" x14ac:dyDescent="0.35">
      <c r="A35" s="172">
        <v>14</v>
      </c>
      <c r="B35" s="322" t="s">
        <v>124</v>
      </c>
      <c r="C35" s="323">
        <f>SUM(C6,C10,C12,C13,C14,C18,C21,C22,C23,C26,C29,C32)</f>
        <v>39746304263.679703</v>
      </c>
      <c r="D35" s="317"/>
      <c r="E35" s="307"/>
    </row>
    <row r="36" spans="1:5" x14ac:dyDescent="0.35">
      <c r="A36" s="172"/>
      <c r="B36" s="324" t="s">
        <v>125</v>
      </c>
      <c r="C36" s="325">
        <v>0</v>
      </c>
      <c r="D36" s="326"/>
      <c r="E36" s="307"/>
    </row>
    <row r="37" spans="1:5" x14ac:dyDescent="0.35">
      <c r="A37" s="172">
        <v>15</v>
      </c>
      <c r="B37" s="327" t="s">
        <v>126</v>
      </c>
      <c r="C37" s="328">
        <v>113482957.64929998</v>
      </c>
      <c r="D37" s="318"/>
      <c r="E37" s="319"/>
    </row>
    <row r="38" spans="1:5" x14ac:dyDescent="0.35">
      <c r="A38" s="172">
        <v>15.1</v>
      </c>
      <c r="B38" s="177" t="s">
        <v>102</v>
      </c>
      <c r="C38" s="328">
        <v>113482957.64929998</v>
      </c>
      <c r="D38" s="309"/>
      <c r="E38" s="307"/>
    </row>
    <row r="39" spans="1:5" x14ac:dyDescent="0.35">
      <c r="A39" s="172">
        <v>16</v>
      </c>
      <c r="B39" s="176" t="s">
        <v>127</v>
      </c>
      <c r="C39" s="328">
        <v>0</v>
      </c>
      <c r="D39" s="309"/>
      <c r="E39" s="307"/>
    </row>
    <row r="40" spans="1:5" x14ac:dyDescent="0.35">
      <c r="A40" s="172">
        <v>17</v>
      </c>
      <c r="B40" s="176" t="s">
        <v>128</v>
      </c>
      <c r="C40" s="313">
        <f>SUM(C41:C44)</f>
        <v>31398627867.543594</v>
      </c>
      <c r="D40" s="309"/>
      <c r="E40" s="307"/>
    </row>
    <row r="41" spans="1:5" x14ac:dyDescent="0.35">
      <c r="A41" s="172">
        <v>17.100000000000001</v>
      </c>
      <c r="B41" s="329" t="s">
        <v>129</v>
      </c>
      <c r="C41" s="308">
        <v>26176077042.652996</v>
      </c>
      <c r="D41" s="309"/>
      <c r="E41" s="307"/>
    </row>
    <row r="42" spans="1:5" x14ac:dyDescent="0.35">
      <c r="A42" s="172">
        <v>17.2</v>
      </c>
      <c r="B42" s="175" t="s">
        <v>130</v>
      </c>
      <c r="C42" s="308">
        <v>5120915641.5370007</v>
      </c>
      <c r="D42" s="309"/>
      <c r="E42" s="307"/>
    </row>
    <row r="43" spans="1:5" x14ac:dyDescent="0.35">
      <c r="A43" s="172">
        <v>17.3</v>
      </c>
      <c r="B43" s="330" t="s">
        <v>131</v>
      </c>
      <c r="C43" s="308">
        <v>34539258.9472</v>
      </c>
      <c r="D43" s="317"/>
      <c r="E43" s="307"/>
    </row>
    <row r="44" spans="1:5" x14ac:dyDescent="0.35">
      <c r="A44" s="172">
        <v>17.399999999999999</v>
      </c>
      <c r="B44" s="331" t="s">
        <v>132</v>
      </c>
      <c r="C44" s="308">
        <v>67095924.406400003</v>
      </c>
      <c r="D44" s="332"/>
      <c r="E44" s="307"/>
    </row>
    <row r="45" spans="1:5" x14ac:dyDescent="0.35">
      <c r="A45" s="172">
        <v>18</v>
      </c>
      <c r="B45" s="322" t="s">
        <v>133</v>
      </c>
      <c r="C45" s="308">
        <v>11214062.808999998</v>
      </c>
      <c r="D45" s="333"/>
      <c r="E45" s="319"/>
    </row>
    <row r="46" spans="1:5" x14ac:dyDescent="0.35">
      <c r="A46" s="172">
        <v>19</v>
      </c>
      <c r="B46" s="322" t="s">
        <v>134</v>
      </c>
      <c r="C46" s="313">
        <f>SUM(C47:C48)</f>
        <v>76227121.989500001</v>
      </c>
      <c r="D46" s="1"/>
    </row>
    <row r="47" spans="1:5" x14ac:dyDescent="0.35">
      <c r="A47" s="172">
        <v>19.100000000000001</v>
      </c>
      <c r="B47" s="334" t="s">
        <v>135</v>
      </c>
      <c r="C47" s="308">
        <v>29316531.7163</v>
      </c>
      <c r="D47" s="1"/>
    </row>
    <row r="48" spans="1:5" x14ac:dyDescent="0.35">
      <c r="A48" s="172">
        <v>19.2</v>
      </c>
      <c r="B48" s="334" t="s">
        <v>136</v>
      </c>
      <c r="C48" s="308">
        <v>46910590.273199998</v>
      </c>
      <c r="D48" s="1"/>
    </row>
    <row r="49" spans="1:4" x14ac:dyDescent="0.35">
      <c r="A49" s="172">
        <v>20</v>
      </c>
      <c r="B49" s="335" t="s">
        <v>137</v>
      </c>
      <c r="C49" s="308">
        <v>1907497890.7551999</v>
      </c>
      <c r="D49" s="1"/>
    </row>
    <row r="50" spans="1:4" x14ac:dyDescent="0.35">
      <c r="A50" s="172">
        <v>21</v>
      </c>
      <c r="B50" s="336" t="s">
        <v>138</v>
      </c>
      <c r="C50" s="308">
        <v>444326935.4012</v>
      </c>
      <c r="D50" s="1"/>
    </row>
    <row r="51" spans="1:4" x14ac:dyDescent="0.35">
      <c r="A51" s="172">
        <v>21.1</v>
      </c>
      <c r="B51" s="175" t="s">
        <v>139</v>
      </c>
      <c r="C51" s="308">
        <v>203303401.53999999</v>
      </c>
      <c r="D51" s="1"/>
    </row>
    <row r="52" spans="1:4" x14ac:dyDescent="0.35">
      <c r="A52" s="172">
        <v>22</v>
      </c>
      <c r="B52" s="337" t="s">
        <v>140</v>
      </c>
      <c r="C52" s="313">
        <f>SUM(C37,C39,C40,C45,C46,C49,C50)</f>
        <v>33951376836.147789</v>
      </c>
      <c r="D52" s="1"/>
    </row>
    <row r="53" spans="1:4" x14ac:dyDescent="0.35">
      <c r="A53" s="172"/>
      <c r="B53" s="324" t="s">
        <v>141</v>
      </c>
      <c r="C53" s="338">
        <v>0</v>
      </c>
      <c r="D53" s="1"/>
    </row>
    <row r="54" spans="1:4" x14ac:dyDescent="0.35">
      <c r="A54" s="172">
        <v>23</v>
      </c>
      <c r="B54" s="335" t="s">
        <v>415</v>
      </c>
      <c r="C54" s="313">
        <v>21015907.690000001</v>
      </c>
      <c r="D54" s="1"/>
    </row>
    <row r="55" spans="1:4" x14ac:dyDescent="0.35">
      <c r="A55" s="172">
        <v>24</v>
      </c>
      <c r="B55" s="335" t="s">
        <v>143</v>
      </c>
      <c r="C55" s="64">
        <v>0</v>
      </c>
      <c r="D55" s="1"/>
    </row>
    <row r="56" spans="1:4" x14ac:dyDescent="0.35">
      <c r="A56" s="172">
        <v>25</v>
      </c>
      <c r="B56" s="322" t="s">
        <v>144</v>
      </c>
      <c r="C56" s="313">
        <v>521190199.20999998</v>
      </c>
      <c r="D56" s="1"/>
    </row>
    <row r="57" spans="1:4" x14ac:dyDescent="0.35">
      <c r="A57" s="172">
        <v>26</v>
      </c>
      <c r="B57" s="322" t="s">
        <v>145</v>
      </c>
      <c r="C57" s="64">
        <v>-100</v>
      </c>
      <c r="D57" s="1"/>
    </row>
    <row r="58" spans="1:4" x14ac:dyDescent="0.35">
      <c r="A58" s="172">
        <v>27</v>
      </c>
      <c r="B58" s="322" t="s">
        <v>146</v>
      </c>
      <c r="C58" s="313">
        <f>SUM(C59:C60)</f>
        <v>0</v>
      </c>
      <c r="D58" s="1"/>
    </row>
    <row r="59" spans="1:4" x14ac:dyDescent="0.35">
      <c r="A59" s="172">
        <v>27.1</v>
      </c>
      <c r="B59" s="331" t="s">
        <v>147</v>
      </c>
      <c r="C59" s="308">
        <v>0</v>
      </c>
      <c r="D59" s="1"/>
    </row>
    <row r="60" spans="1:4" x14ac:dyDescent="0.35">
      <c r="A60" s="172">
        <v>27.2</v>
      </c>
      <c r="B60" s="331" t="s">
        <v>148</v>
      </c>
      <c r="C60" s="308">
        <v>0</v>
      </c>
      <c r="D60" s="1"/>
    </row>
    <row r="61" spans="1:4" x14ac:dyDescent="0.35">
      <c r="A61" s="172">
        <v>28</v>
      </c>
      <c r="B61" s="339" t="s">
        <v>149</v>
      </c>
      <c r="C61" s="62">
        <v>-96608528.116500005</v>
      </c>
      <c r="D61" s="1"/>
    </row>
    <row r="62" spans="1:4" x14ac:dyDescent="0.35">
      <c r="A62" s="172">
        <v>29</v>
      </c>
      <c r="B62" s="322" t="s">
        <v>150</v>
      </c>
      <c r="C62" s="313">
        <f>SUM(C63:C65)</f>
        <v>22686945.580000006</v>
      </c>
      <c r="D62" s="1"/>
    </row>
    <row r="63" spans="1:4" x14ac:dyDescent="0.35">
      <c r="A63" s="172">
        <v>29.1</v>
      </c>
      <c r="B63" s="340" t="s">
        <v>151</v>
      </c>
      <c r="C63" s="62">
        <v>-1578015</v>
      </c>
      <c r="D63" s="1"/>
    </row>
    <row r="64" spans="1:4" x14ac:dyDescent="0.35">
      <c r="A64" s="172">
        <v>29.2</v>
      </c>
      <c r="B64" s="334" t="s">
        <v>152</v>
      </c>
      <c r="C64" s="62">
        <v>408428.26</v>
      </c>
      <c r="D64" s="1"/>
    </row>
    <row r="65" spans="1:4" x14ac:dyDescent="0.35">
      <c r="A65" s="172">
        <v>29.3</v>
      </c>
      <c r="B65" s="334" t="s">
        <v>153</v>
      </c>
      <c r="C65" s="308">
        <v>23856532.320000004</v>
      </c>
      <c r="D65" s="1"/>
    </row>
    <row r="66" spans="1:4" x14ac:dyDescent="0.35">
      <c r="A66" s="172">
        <v>30</v>
      </c>
      <c r="B66" s="322" t="s">
        <v>154</v>
      </c>
      <c r="C66" s="308">
        <v>5326642978.1921997</v>
      </c>
      <c r="D66" s="1"/>
    </row>
    <row r="67" spans="1:4" x14ac:dyDescent="0.35">
      <c r="A67" s="172">
        <v>31</v>
      </c>
      <c r="B67" s="341" t="s">
        <v>155</v>
      </c>
      <c r="C67" s="313">
        <f>SUM(C54,C55,C56,C57,C58,C61,C62,C66)</f>
        <v>5794927402.5556993</v>
      </c>
      <c r="D67" s="1"/>
    </row>
    <row r="68" spans="1:4" x14ac:dyDescent="0.35">
      <c r="A68" s="172">
        <v>32</v>
      </c>
      <c r="B68" s="322" t="s">
        <v>156</v>
      </c>
      <c r="C68" s="313">
        <f>SUM(C52,C67)</f>
        <v>39746304238.703491</v>
      </c>
      <c r="D68" s="1"/>
    </row>
    <row r="69" spans="1:4" x14ac:dyDescent="0.35">
      <c r="C69" s="34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E4B6-8133-4990-B953-A22865E16942}">
  <sheetPr codeName="Sheet16">
    <tabColor theme="0" tint="-4.9989318521683403E-2"/>
  </sheetPr>
  <dimension ref="A1:S22"/>
  <sheetViews>
    <sheetView zoomScale="80" zoomScaleNormal="80" workbookViewId="0">
      <pane xSplit="1" ySplit="4" topLeftCell="B5" activePane="bottomRight" state="frozen"/>
      <selection activeCell="B19" sqref="B19"/>
      <selection pane="topRight" activeCell="B19" sqref="B19"/>
      <selection pane="bottomLeft" activeCell="B19" sqref="B19"/>
      <selection pane="bottomRight" activeCell="B2" sqref="B2"/>
    </sheetView>
  </sheetViews>
  <sheetFormatPr defaultColWidth="9.1796875" defaultRowHeight="12.5" x14ac:dyDescent="0.25"/>
  <cols>
    <col min="1" max="1" width="10.54296875" style="19" bestFit="1" customWidth="1"/>
    <col min="2" max="2" width="95" style="19" customWidth="1"/>
    <col min="3" max="3" width="13" style="19" bestFit="1" customWidth="1"/>
    <col min="4" max="4" width="16.453125" style="19" bestFit="1" customWidth="1"/>
    <col min="5" max="5" width="13" style="19" bestFit="1" customWidth="1"/>
    <col min="6" max="6" width="16.453125" style="19" bestFit="1" customWidth="1"/>
    <col min="7" max="7" width="13" style="19" bestFit="1" customWidth="1"/>
    <col min="8" max="8" width="13.1796875" style="19" bestFit="1" customWidth="1"/>
    <col min="9" max="9" width="13" style="19" bestFit="1" customWidth="1"/>
    <col min="10" max="10" width="13.1796875" style="19" bestFit="1" customWidth="1"/>
    <col min="11" max="11" width="13" style="19" bestFit="1" customWidth="1"/>
    <col min="12" max="16" width="13" style="125" bestFit="1" customWidth="1"/>
    <col min="17" max="17" width="14.81640625" style="125" customWidth="1"/>
    <col min="18" max="18" width="13" style="125" bestFit="1" customWidth="1"/>
    <col min="19" max="19" width="34.81640625" style="125" customWidth="1"/>
    <col min="20" max="16384" width="9.1796875" style="125"/>
  </cols>
  <sheetData>
    <row r="1" spans="1:19" x14ac:dyDescent="0.25">
      <c r="A1" s="20" t="s">
        <v>45</v>
      </c>
      <c r="B1" s="21" t="str">
        <f>'Info '!C2</f>
        <v>JSC TBC Bank</v>
      </c>
    </row>
    <row r="2" spans="1:19" x14ac:dyDescent="0.25">
      <c r="A2" s="20" t="s">
        <v>46</v>
      </c>
      <c r="B2" s="22">
        <f>'1. key ratios '!B2</f>
        <v>46112</v>
      </c>
    </row>
    <row r="4" spans="1:19" ht="26.5" thickBot="1" x14ac:dyDescent="0.35">
      <c r="A4" s="19" t="s">
        <v>416</v>
      </c>
      <c r="B4" s="343" t="s">
        <v>417</v>
      </c>
    </row>
    <row r="5" spans="1:19" s="349" customFormat="1" ht="13" x14ac:dyDescent="0.3">
      <c r="A5" s="344"/>
      <c r="B5" s="345"/>
      <c r="C5" s="346" t="s">
        <v>281</v>
      </c>
      <c r="D5" s="346" t="s">
        <v>282</v>
      </c>
      <c r="E5" s="346" t="s">
        <v>283</v>
      </c>
      <c r="F5" s="346" t="s">
        <v>418</v>
      </c>
      <c r="G5" s="346" t="s">
        <v>419</v>
      </c>
      <c r="H5" s="346" t="s">
        <v>420</v>
      </c>
      <c r="I5" s="346" t="s">
        <v>421</v>
      </c>
      <c r="J5" s="346" t="s">
        <v>422</v>
      </c>
      <c r="K5" s="346" t="s">
        <v>423</v>
      </c>
      <c r="L5" s="346" t="s">
        <v>424</v>
      </c>
      <c r="M5" s="346" t="s">
        <v>425</v>
      </c>
      <c r="N5" s="346" t="s">
        <v>426</v>
      </c>
      <c r="O5" s="346" t="s">
        <v>427</v>
      </c>
      <c r="P5" s="346" t="s">
        <v>428</v>
      </c>
      <c r="Q5" s="346" t="s">
        <v>429</v>
      </c>
      <c r="R5" s="347" t="s">
        <v>430</v>
      </c>
      <c r="S5" s="348" t="s">
        <v>431</v>
      </c>
    </row>
    <row r="6" spans="1:19" s="349" customFormat="1" ht="99" customHeight="1" x14ac:dyDescent="0.3">
      <c r="A6" s="350"/>
      <c r="B6" s="685" t="s">
        <v>432</v>
      </c>
      <c r="C6" s="681">
        <v>0</v>
      </c>
      <c r="D6" s="682"/>
      <c r="E6" s="681">
        <v>0.2</v>
      </c>
      <c r="F6" s="682"/>
      <c r="G6" s="681">
        <v>0.35</v>
      </c>
      <c r="H6" s="682"/>
      <c r="I6" s="681">
        <v>0.5</v>
      </c>
      <c r="J6" s="682"/>
      <c r="K6" s="681">
        <v>0.75</v>
      </c>
      <c r="L6" s="682"/>
      <c r="M6" s="681">
        <v>1</v>
      </c>
      <c r="N6" s="682"/>
      <c r="O6" s="681">
        <v>1.5</v>
      </c>
      <c r="P6" s="682"/>
      <c r="Q6" s="681">
        <v>2.5</v>
      </c>
      <c r="R6" s="682"/>
      <c r="S6" s="683" t="s">
        <v>433</v>
      </c>
    </row>
    <row r="7" spans="1:19" s="349" customFormat="1" ht="30.75" customHeight="1" x14ac:dyDescent="0.3">
      <c r="A7" s="350"/>
      <c r="B7" s="686"/>
      <c r="C7" s="111" t="s">
        <v>434</v>
      </c>
      <c r="D7" s="111" t="s">
        <v>435</v>
      </c>
      <c r="E7" s="111" t="s">
        <v>434</v>
      </c>
      <c r="F7" s="111" t="s">
        <v>435</v>
      </c>
      <c r="G7" s="111" t="s">
        <v>434</v>
      </c>
      <c r="H7" s="111" t="s">
        <v>435</v>
      </c>
      <c r="I7" s="111" t="s">
        <v>434</v>
      </c>
      <c r="J7" s="111" t="s">
        <v>435</v>
      </c>
      <c r="K7" s="111" t="s">
        <v>434</v>
      </c>
      <c r="L7" s="111" t="s">
        <v>435</v>
      </c>
      <c r="M7" s="111" t="s">
        <v>434</v>
      </c>
      <c r="N7" s="111" t="s">
        <v>435</v>
      </c>
      <c r="O7" s="111" t="s">
        <v>434</v>
      </c>
      <c r="P7" s="111" t="s">
        <v>435</v>
      </c>
      <c r="Q7" s="111" t="s">
        <v>434</v>
      </c>
      <c r="R7" s="111" t="s">
        <v>435</v>
      </c>
      <c r="S7" s="684"/>
    </row>
    <row r="8" spans="1:19" x14ac:dyDescent="0.25">
      <c r="A8" s="351">
        <v>1</v>
      </c>
      <c r="B8" s="352" t="s">
        <v>436</v>
      </c>
      <c r="C8" s="353">
        <v>4013106112.8831997</v>
      </c>
      <c r="D8" s="353">
        <v>0</v>
      </c>
      <c r="E8" s="353">
        <v>67370809.199999988</v>
      </c>
      <c r="F8" s="353">
        <v>0</v>
      </c>
      <c r="G8" s="353">
        <v>0</v>
      </c>
      <c r="H8" s="353">
        <v>0</v>
      </c>
      <c r="I8" s="353">
        <v>64515816.364</v>
      </c>
      <c r="J8" s="353">
        <v>0</v>
      </c>
      <c r="K8" s="353">
        <v>0</v>
      </c>
      <c r="L8" s="353">
        <v>0</v>
      </c>
      <c r="M8" s="353">
        <v>2241067662.4098058</v>
      </c>
      <c r="N8" s="353">
        <v>0</v>
      </c>
      <c r="O8" s="353">
        <v>0</v>
      </c>
      <c r="P8" s="353">
        <v>0</v>
      </c>
      <c r="Q8" s="353">
        <v>0</v>
      </c>
      <c r="R8" s="353">
        <v>0</v>
      </c>
      <c r="S8" s="354">
        <f>$C$6*SUM(C8:D8)+$E$6*SUM(E8:F8)+$G$6*SUM(G8:H8)+$I$6*SUM(I8:J8)+$K$6*SUM(K8:L8)+$M$6*SUM(M8:N8)+$O$6*SUM(O8:P8)+$Q$6*SUM(Q8:R8)</f>
        <v>2286799732.4318056</v>
      </c>
    </row>
    <row r="9" spans="1:19" x14ac:dyDescent="0.25">
      <c r="A9" s="351">
        <v>2</v>
      </c>
      <c r="B9" s="352" t="s">
        <v>437</v>
      </c>
      <c r="C9" s="353">
        <v>0</v>
      </c>
      <c r="D9" s="353">
        <v>0</v>
      </c>
      <c r="E9" s="353">
        <v>0</v>
      </c>
      <c r="F9" s="353">
        <v>0</v>
      </c>
      <c r="G9" s="353">
        <v>0</v>
      </c>
      <c r="H9" s="353">
        <v>0</v>
      </c>
      <c r="I9" s="353">
        <v>0</v>
      </c>
      <c r="J9" s="353">
        <v>0</v>
      </c>
      <c r="K9" s="353">
        <v>0</v>
      </c>
      <c r="L9" s="353">
        <v>0</v>
      </c>
      <c r="M9" s="353">
        <v>0</v>
      </c>
      <c r="N9" s="353">
        <v>0</v>
      </c>
      <c r="O9" s="353">
        <v>0</v>
      </c>
      <c r="P9" s="353">
        <v>0</v>
      </c>
      <c r="Q9" s="353">
        <v>0</v>
      </c>
      <c r="R9" s="353">
        <v>0</v>
      </c>
      <c r="S9" s="354">
        <f t="shared" ref="S9:S21" si="0">$C$6*SUM(C9:D9)+$E$6*SUM(E9:F9)+$G$6*SUM(G9:H9)+$I$6*SUM(I9:J9)+$K$6*SUM(K9:L9)+$M$6*SUM(M9:N9)+$O$6*SUM(O9:P9)+$Q$6*SUM(Q9:R9)</f>
        <v>0</v>
      </c>
    </row>
    <row r="10" spans="1:19" x14ac:dyDescent="0.25">
      <c r="A10" s="351">
        <v>3</v>
      </c>
      <c r="B10" s="352" t="s">
        <v>438</v>
      </c>
      <c r="C10" s="353">
        <v>445389998.25</v>
      </c>
      <c r="D10" s="353">
        <v>0</v>
      </c>
      <c r="E10" s="353">
        <v>0</v>
      </c>
      <c r="F10" s="353">
        <v>0</v>
      </c>
      <c r="G10" s="353">
        <v>0</v>
      </c>
      <c r="H10" s="353">
        <v>0</v>
      </c>
      <c r="I10" s="353">
        <v>0</v>
      </c>
      <c r="J10" s="353">
        <v>0</v>
      </c>
      <c r="K10" s="353">
        <v>0</v>
      </c>
      <c r="L10" s="353">
        <v>0</v>
      </c>
      <c r="M10" s="353">
        <v>0</v>
      </c>
      <c r="N10" s="353">
        <v>0</v>
      </c>
      <c r="O10" s="353">
        <v>0</v>
      </c>
      <c r="P10" s="353">
        <v>0</v>
      </c>
      <c r="Q10" s="353">
        <v>0</v>
      </c>
      <c r="R10" s="353">
        <v>0</v>
      </c>
      <c r="S10" s="354">
        <f t="shared" si="0"/>
        <v>0</v>
      </c>
    </row>
    <row r="11" spans="1:19" x14ac:dyDescent="0.25">
      <c r="A11" s="351">
        <v>4</v>
      </c>
      <c r="B11" s="352" t="s">
        <v>439</v>
      </c>
      <c r="C11" s="353">
        <v>1335550900.6260002</v>
      </c>
      <c r="D11" s="353">
        <v>0</v>
      </c>
      <c r="E11" s="353">
        <v>0</v>
      </c>
      <c r="F11" s="353">
        <v>0</v>
      </c>
      <c r="G11" s="353">
        <v>0</v>
      </c>
      <c r="H11" s="353">
        <v>0</v>
      </c>
      <c r="I11" s="353">
        <v>135328632.53</v>
      </c>
      <c r="J11" s="353">
        <v>0</v>
      </c>
      <c r="K11" s="353">
        <v>0</v>
      </c>
      <c r="L11" s="353">
        <v>0</v>
      </c>
      <c r="M11" s="353">
        <v>0</v>
      </c>
      <c r="N11" s="353">
        <v>0</v>
      </c>
      <c r="O11" s="353">
        <v>0</v>
      </c>
      <c r="P11" s="353">
        <v>0</v>
      </c>
      <c r="Q11" s="353">
        <v>0</v>
      </c>
      <c r="R11" s="353">
        <v>0</v>
      </c>
      <c r="S11" s="354">
        <f t="shared" si="0"/>
        <v>67664316.265000001</v>
      </c>
    </row>
    <row r="12" spans="1:19" x14ac:dyDescent="0.25">
      <c r="A12" s="351">
        <v>5</v>
      </c>
      <c r="B12" s="352" t="s">
        <v>440</v>
      </c>
      <c r="C12" s="353">
        <v>0</v>
      </c>
      <c r="D12" s="353">
        <v>0</v>
      </c>
      <c r="E12" s="353">
        <v>0</v>
      </c>
      <c r="F12" s="353">
        <v>0</v>
      </c>
      <c r="G12" s="353">
        <v>0</v>
      </c>
      <c r="H12" s="353">
        <v>0</v>
      </c>
      <c r="I12" s="353">
        <v>0</v>
      </c>
      <c r="J12" s="353">
        <v>0</v>
      </c>
      <c r="K12" s="353">
        <v>0</v>
      </c>
      <c r="L12" s="353">
        <v>0</v>
      </c>
      <c r="M12" s="353">
        <v>0</v>
      </c>
      <c r="N12" s="353">
        <v>0</v>
      </c>
      <c r="O12" s="353">
        <v>0</v>
      </c>
      <c r="P12" s="353">
        <v>0</v>
      </c>
      <c r="Q12" s="353">
        <v>0</v>
      </c>
      <c r="R12" s="353">
        <v>0</v>
      </c>
      <c r="S12" s="354">
        <f t="shared" si="0"/>
        <v>0</v>
      </c>
    </row>
    <row r="13" spans="1:19" x14ac:dyDescent="0.25">
      <c r="A13" s="351">
        <v>6</v>
      </c>
      <c r="B13" s="352" t="s">
        <v>441</v>
      </c>
      <c r="C13" s="353">
        <v>0</v>
      </c>
      <c r="D13" s="353">
        <v>0</v>
      </c>
      <c r="E13" s="353">
        <v>1245864681.864151</v>
      </c>
      <c r="F13" s="353">
        <v>54435776.774999999</v>
      </c>
      <c r="G13" s="353">
        <v>0</v>
      </c>
      <c r="H13" s="353">
        <v>0</v>
      </c>
      <c r="I13" s="353">
        <v>11315665.772792</v>
      </c>
      <c r="J13" s="353">
        <v>211718391.91499999</v>
      </c>
      <c r="K13" s="353">
        <v>0</v>
      </c>
      <c r="L13" s="353">
        <v>0</v>
      </c>
      <c r="M13" s="353">
        <v>12442912.541973</v>
      </c>
      <c r="N13" s="353">
        <v>71139861.715000004</v>
      </c>
      <c r="O13" s="353">
        <v>0</v>
      </c>
      <c r="P13" s="353">
        <v>0</v>
      </c>
      <c r="Q13" s="353">
        <v>0</v>
      </c>
      <c r="R13" s="353">
        <v>0</v>
      </c>
      <c r="S13" s="354">
        <f t="shared" si="0"/>
        <v>455159894.82869923</v>
      </c>
    </row>
    <row r="14" spans="1:19" x14ac:dyDescent="0.25">
      <c r="A14" s="351">
        <v>7</v>
      </c>
      <c r="B14" s="352" t="s">
        <v>442</v>
      </c>
      <c r="C14" s="353">
        <v>0</v>
      </c>
      <c r="D14" s="353">
        <v>0</v>
      </c>
      <c r="E14" s="353">
        <v>0</v>
      </c>
      <c r="F14" s="353">
        <v>0</v>
      </c>
      <c r="G14" s="353">
        <v>0</v>
      </c>
      <c r="H14" s="353">
        <v>0</v>
      </c>
      <c r="I14" s="353">
        <v>0</v>
      </c>
      <c r="J14" s="353">
        <v>0</v>
      </c>
      <c r="K14" s="353">
        <v>0</v>
      </c>
      <c r="L14" s="353">
        <v>0</v>
      </c>
      <c r="M14" s="353">
        <v>11080216261.634037</v>
      </c>
      <c r="N14" s="353">
        <v>1101454000.3638</v>
      </c>
      <c r="O14" s="353">
        <v>0</v>
      </c>
      <c r="P14" s="353">
        <v>0</v>
      </c>
      <c r="Q14" s="353">
        <v>0</v>
      </c>
      <c r="R14" s="353">
        <v>0</v>
      </c>
      <c r="S14" s="354">
        <f t="shared" si="0"/>
        <v>12181670261.997837</v>
      </c>
    </row>
    <row r="15" spans="1:19" x14ac:dyDescent="0.25">
      <c r="A15" s="351">
        <v>8</v>
      </c>
      <c r="B15" s="352" t="s">
        <v>443</v>
      </c>
      <c r="C15" s="353">
        <v>0</v>
      </c>
      <c r="D15" s="353">
        <v>0</v>
      </c>
      <c r="E15" s="353">
        <v>0</v>
      </c>
      <c r="F15" s="353">
        <v>0</v>
      </c>
      <c r="G15" s="353">
        <v>0</v>
      </c>
      <c r="H15" s="353">
        <v>0</v>
      </c>
      <c r="I15" s="353">
        <v>0</v>
      </c>
      <c r="J15" s="353">
        <v>0</v>
      </c>
      <c r="K15" s="353">
        <v>8774871975.6699963</v>
      </c>
      <c r="L15" s="353">
        <v>134757203.84860799</v>
      </c>
      <c r="M15" s="353">
        <v>0</v>
      </c>
      <c r="N15" s="353">
        <v>0</v>
      </c>
      <c r="O15" s="353">
        <v>0</v>
      </c>
      <c r="P15" s="353">
        <v>0</v>
      </c>
      <c r="Q15" s="353">
        <v>0</v>
      </c>
      <c r="R15" s="353">
        <v>0</v>
      </c>
      <c r="S15" s="354">
        <f t="shared" si="0"/>
        <v>6682221884.6389532</v>
      </c>
    </row>
    <row r="16" spans="1:19" x14ac:dyDescent="0.25">
      <c r="A16" s="351">
        <v>9</v>
      </c>
      <c r="B16" s="352" t="s">
        <v>444</v>
      </c>
      <c r="C16" s="353">
        <v>0</v>
      </c>
      <c r="D16" s="353">
        <v>0</v>
      </c>
      <c r="E16" s="353">
        <v>0</v>
      </c>
      <c r="F16" s="353">
        <v>0</v>
      </c>
      <c r="G16" s="353">
        <v>4516120993.5500011</v>
      </c>
      <c r="H16" s="353">
        <v>12502319.736687999</v>
      </c>
      <c r="I16" s="353">
        <v>0</v>
      </c>
      <c r="J16" s="353">
        <v>0</v>
      </c>
      <c r="K16" s="353">
        <v>0</v>
      </c>
      <c r="L16" s="353">
        <v>0</v>
      </c>
      <c r="M16" s="353">
        <v>0</v>
      </c>
      <c r="N16" s="353">
        <v>0</v>
      </c>
      <c r="O16" s="353">
        <v>0</v>
      </c>
      <c r="P16" s="353">
        <v>0</v>
      </c>
      <c r="Q16" s="353">
        <v>0</v>
      </c>
      <c r="R16" s="353">
        <v>0</v>
      </c>
      <c r="S16" s="354">
        <f t="shared" si="0"/>
        <v>1585018159.650341</v>
      </c>
    </row>
    <row r="17" spans="1:19" x14ac:dyDescent="0.25">
      <c r="A17" s="351">
        <v>10</v>
      </c>
      <c r="B17" s="352" t="s">
        <v>445</v>
      </c>
      <c r="C17" s="353">
        <v>0</v>
      </c>
      <c r="D17" s="353">
        <v>0</v>
      </c>
      <c r="E17" s="353">
        <v>0</v>
      </c>
      <c r="F17" s="353">
        <v>0</v>
      </c>
      <c r="G17" s="353">
        <v>0</v>
      </c>
      <c r="H17" s="353">
        <v>0</v>
      </c>
      <c r="I17" s="353">
        <v>9549086.8200000022</v>
      </c>
      <c r="J17" s="353">
        <v>0</v>
      </c>
      <c r="K17" s="353">
        <v>0</v>
      </c>
      <c r="L17" s="353">
        <v>0</v>
      </c>
      <c r="M17" s="353">
        <v>96666063.399999991</v>
      </c>
      <c r="N17" s="353">
        <v>220900.42499999999</v>
      </c>
      <c r="O17" s="353">
        <v>205030902.71999994</v>
      </c>
      <c r="P17" s="353">
        <v>2192.0549999999998</v>
      </c>
      <c r="Q17" s="353">
        <v>0</v>
      </c>
      <c r="R17" s="353">
        <v>0</v>
      </c>
      <c r="S17" s="354">
        <f t="shared" si="0"/>
        <v>409211149.39749992</v>
      </c>
    </row>
    <row r="18" spans="1:19" x14ac:dyDescent="0.25">
      <c r="A18" s="351">
        <v>11</v>
      </c>
      <c r="B18" s="352" t="s">
        <v>446</v>
      </c>
      <c r="C18" s="353">
        <v>0</v>
      </c>
      <c r="D18" s="353">
        <v>0</v>
      </c>
      <c r="E18" s="353">
        <v>0</v>
      </c>
      <c r="F18" s="353">
        <v>0</v>
      </c>
      <c r="G18" s="353">
        <v>0</v>
      </c>
      <c r="H18" s="353">
        <v>0</v>
      </c>
      <c r="I18" s="353">
        <v>0</v>
      </c>
      <c r="J18" s="353">
        <v>0</v>
      </c>
      <c r="K18" s="353">
        <v>0</v>
      </c>
      <c r="L18" s="353">
        <v>0</v>
      </c>
      <c r="M18" s="353">
        <v>177253245.80000001</v>
      </c>
      <c r="N18" s="353">
        <v>0</v>
      </c>
      <c r="O18" s="353">
        <v>0</v>
      </c>
      <c r="P18" s="353">
        <v>0</v>
      </c>
      <c r="Q18" s="353">
        <v>5354659.4799999995</v>
      </c>
      <c r="R18" s="353">
        <v>0</v>
      </c>
      <c r="S18" s="354">
        <f t="shared" si="0"/>
        <v>190639894.5</v>
      </c>
    </row>
    <row r="19" spans="1:19" x14ac:dyDescent="0.25">
      <c r="A19" s="351">
        <v>12</v>
      </c>
      <c r="B19" s="352" t="s">
        <v>447</v>
      </c>
      <c r="C19" s="353">
        <v>0</v>
      </c>
      <c r="D19" s="353">
        <v>0</v>
      </c>
      <c r="E19" s="353">
        <v>0</v>
      </c>
      <c r="F19" s="353">
        <v>0</v>
      </c>
      <c r="G19" s="353">
        <v>0</v>
      </c>
      <c r="H19" s="353">
        <v>0</v>
      </c>
      <c r="I19" s="353">
        <v>0</v>
      </c>
      <c r="J19" s="353">
        <v>0</v>
      </c>
      <c r="K19" s="353">
        <v>0</v>
      </c>
      <c r="L19" s="353">
        <v>0</v>
      </c>
      <c r="M19" s="353">
        <v>0</v>
      </c>
      <c r="N19" s="353">
        <v>0</v>
      </c>
      <c r="O19" s="353">
        <v>0</v>
      </c>
      <c r="P19" s="353">
        <v>0</v>
      </c>
      <c r="Q19" s="353">
        <v>0</v>
      </c>
      <c r="R19" s="353">
        <v>0</v>
      </c>
      <c r="S19" s="354">
        <f t="shared" si="0"/>
        <v>0</v>
      </c>
    </row>
    <row r="20" spans="1:19" x14ac:dyDescent="0.25">
      <c r="A20" s="351">
        <v>13</v>
      </c>
      <c r="B20" s="352" t="s">
        <v>448</v>
      </c>
      <c r="C20" s="353">
        <v>0</v>
      </c>
      <c r="D20" s="353">
        <v>0</v>
      </c>
      <c r="E20" s="353">
        <v>0</v>
      </c>
      <c r="F20" s="353">
        <v>0</v>
      </c>
      <c r="G20" s="353">
        <v>0</v>
      </c>
      <c r="H20" s="353">
        <v>0</v>
      </c>
      <c r="I20" s="353">
        <v>0</v>
      </c>
      <c r="J20" s="353">
        <v>0</v>
      </c>
      <c r="K20" s="353">
        <v>0</v>
      </c>
      <c r="L20" s="353">
        <v>0</v>
      </c>
      <c r="M20" s="353">
        <v>0</v>
      </c>
      <c r="N20" s="353">
        <v>0</v>
      </c>
      <c r="O20" s="353">
        <v>0</v>
      </c>
      <c r="P20" s="353">
        <v>0</v>
      </c>
      <c r="Q20" s="353">
        <v>0</v>
      </c>
      <c r="R20" s="353">
        <v>0</v>
      </c>
      <c r="S20" s="354">
        <f t="shared" si="0"/>
        <v>0</v>
      </c>
    </row>
    <row r="21" spans="1:19" x14ac:dyDescent="0.25">
      <c r="A21" s="351">
        <v>14</v>
      </c>
      <c r="B21" s="352" t="s">
        <v>449</v>
      </c>
      <c r="C21" s="353">
        <v>634971850.65049994</v>
      </c>
      <c r="D21" s="353">
        <v>0</v>
      </c>
      <c r="E21" s="353">
        <v>13644367.2322</v>
      </c>
      <c r="F21" s="353">
        <v>0</v>
      </c>
      <c r="G21" s="353">
        <v>0</v>
      </c>
      <c r="H21" s="353">
        <v>0</v>
      </c>
      <c r="I21" s="353">
        <v>0</v>
      </c>
      <c r="J21" s="353">
        <v>0</v>
      </c>
      <c r="K21" s="353">
        <v>0</v>
      </c>
      <c r="L21" s="353">
        <v>0</v>
      </c>
      <c r="M21" s="353">
        <v>4097512754.1818295</v>
      </c>
      <c r="N21" s="353">
        <v>48234622.522956997</v>
      </c>
      <c r="O21" s="353">
        <v>0</v>
      </c>
      <c r="P21" s="353">
        <v>0</v>
      </c>
      <c r="Q21" s="353">
        <v>18577984.969999999</v>
      </c>
      <c r="R21" s="353">
        <v>0</v>
      </c>
      <c r="S21" s="354">
        <f t="shared" si="0"/>
        <v>4194921212.5762267</v>
      </c>
    </row>
    <row r="22" spans="1:19" ht="13.5" thickBot="1" x14ac:dyDescent="0.35">
      <c r="A22" s="355"/>
      <c r="B22" s="356" t="s">
        <v>402</v>
      </c>
      <c r="C22" s="357">
        <f>SUM(C8:C21)</f>
        <v>6429018862.4097004</v>
      </c>
      <c r="D22" s="357">
        <f t="shared" ref="D22:S22" si="1">SUM(D8:D21)</f>
        <v>0</v>
      </c>
      <c r="E22" s="357">
        <f t="shared" si="1"/>
        <v>1326879858.296351</v>
      </c>
      <c r="F22" s="357">
        <f t="shared" si="1"/>
        <v>54435776.774999999</v>
      </c>
      <c r="G22" s="357">
        <f t="shared" si="1"/>
        <v>4516120993.5500011</v>
      </c>
      <c r="H22" s="357">
        <f t="shared" si="1"/>
        <v>12502319.736687999</v>
      </c>
      <c r="I22" s="357">
        <f t="shared" si="1"/>
        <v>220709201.486792</v>
      </c>
      <c r="J22" s="357">
        <f t="shared" si="1"/>
        <v>211718391.91499999</v>
      </c>
      <c r="K22" s="357">
        <f t="shared" si="1"/>
        <v>8774871975.6699963</v>
      </c>
      <c r="L22" s="357">
        <f t="shared" si="1"/>
        <v>134757203.84860799</v>
      </c>
      <c r="M22" s="357">
        <f t="shared" si="1"/>
        <v>17705158899.967644</v>
      </c>
      <c r="N22" s="357">
        <f t="shared" si="1"/>
        <v>1221049385.026757</v>
      </c>
      <c r="O22" s="357">
        <f t="shared" si="1"/>
        <v>205030902.71999994</v>
      </c>
      <c r="P22" s="357">
        <f t="shared" si="1"/>
        <v>2192.0549999999998</v>
      </c>
      <c r="Q22" s="357">
        <f t="shared" si="1"/>
        <v>23932644.449999999</v>
      </c>
      <c r="R22" s="357">
        <f t="shared" si="1"/>
        <v>0</v>
      </c>
      <c r="S22" s="358">
        <f t="shared" si="1"/>
        <v>28053306506.286362</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2489-D8BF-474B-A0A7-CBC71F2DA5F8}">
  <sheetPr codeName="Sheet17">
    <tabColor theme="0" tint="-4.9989318521683403E-2"/>
  </sheetPr>
  <dimension ref="A1:V28"/>
  <sheetViews>
    <sheetView zoomScale="80" zoomScaleNormal="80" workbookViewId="0">
      <pane xSplit="2" ySplit="6" topLeftCell="R8" activePane="bottomRight" state="frozen"/>
      <selection activeCell="B19" sqref="B19"/>
      <selection pane="topRight" activeCell="B19" sqref="B19"/>
      <selection pane="bottomLeft" activeCell="B19" sqref="B19"/>
      <selection pane="bottomRight" activeCell="B2" sqref="B2"/>
    </sheetView>
  </sheetViews>
  <sheetFormatPr defaultColWidth="9.1796875" defaultRowHeight="12.5" x14ac:dyDescent="0.25"/>
  <cols>
    <col min="1" max="1" width="10.54296875" style="19" bestFit="1" customWidth="1"/>
    <col min="2" max="2" width="63.81640625" style="19" bestFit="1" customWidth="1"/>
    <col min="3" max="3" width="19" style="19" customWidth="1"/>
    <col min="4" max="4" width="19.54296875" style="19" customWidth="1"/>
    <col min="5" max="5" width="31.1796875" style="19" customWidth="1"/>
    <col min="6" max="6" width="29.1796875" style="19" customWidth="1"/>
    <col min="7" max="7" width="28.54296875" style="19" customWidth="1"/>
    <col min="8" max="8" width="26.453125" style="19" customWidth="1"/>
    <col min="9" max="9" width="23.81640625" style="19" customWidth="1"/>
    <col min="10" max="10" width="21.54296875" style="19" customWidth="1"/>
    <col min="11" max="11" width="15.81640625" style="19" customWidth="1"/>
    <col min="12" max="12" width="13.1796875" style="19" customWidth="1"/>
    <col min="13" max="13" width="20.81640625" style="19" customWidth="1"/>
    <col min="14" max="14" width="19.1796875" style="19" customWidth="1"/>
    <col min="15" max="15" width="18.453125" style="19" customWidth="1"/>
    <col min="16" max="16" width="19" style="19" customWidth="1"/>
    <col min="17" max="17" width="20.1796875" style="19" customWidth="1"/>
    <col min="18" max="18" width="18" style="19" customWidth="1"/>
    <col min="19" max="19" width="36" style="19" customWidth="1"/>
    <col min="20" max="20" width="26.1796875" style="19" customWidth="1"/>
    <col min="21" max="21" width="24.81640625" style="19" customWidth="1"/>
    <col min="22" max="22" width="20" style="19" customWidth="1"/>
    <col min="23" max="16384" width="9.1796875" style="125"/>
  </cols>
  <sheetData>
    <row r="1" spans="1:22" x14ac:dyDescent="0.25">
      <c r="A1" s="20" t="s">
        <v>45</v>
      </c>
      <c r="B1" s="21" t="str">
        <f>'Info '!C2</f>
        <v>JSC TBC Bank</v>
      </c>
    </row>
    <row r="2" spans="1:22" x14ac:dyDescent="0.25">
      <c r="A2" s="20" t="s">
        <v>46</v>
      </c>
      <c r="B2" s="22">
        <f>'1. key ratios '!B2</f>
        <v>46112</v>
      </c>
    </row>
    <row r="4" spans="1:22" ht="13.5" thickBot="1" x14ac:dyDescent="0.35">
      <c r="A4" s="19" t="s">
        <v>450</v>
      </c>
      <c r="B4" s="126" t="s">
        <v>451</v>
      </c>
      <c r="V4" s="300" t="s">
        <v>239</v>
      </c>
    </row>
    <row r="5" spans="1:22" ht="12.75" customHeight="1" x14ac:dyDescent="0.3">
      <c r="A5" s="359"/>
      <c r="B5" s="360"/>
      <c r="C5" s="687" t="s">
        <v>452</v>
      </c>
      <c r="D5" s="688"/>
      <c r="E5" s="688"/>
      <c r="F5" s="688"/>
      <c r="G5" s="688"/>
      <c r="H5" s="688"/>
      <c r="I5" s="688"/>
      <c r="J5" s="688"/>
      <c r="K5" s="688"/>
      <c r="L5" s="689"/>
      <c r="M5" s="690" t="s">
        <v>453</v>
      </c>
      <c r="N5" s="691"/>
      <c r="O5" s="691"/>
      <c r="P5" s="691"/>
      <c r="Q5" s="691"/>
      <c r="R5" s="691"/>
      <c r="S5" s="692"/>
      <c r="T5" s="693" t="s">
        <v>454</v>
      </c>
      <c r="U5" s="693" t="s">
        <v>455</v>
      </c>
      <c r="V5" s="695" t="s">
        <v>456</v>
      </c>
    </row>
    <row r="6" spans="1:22" s="368" customFormat="1" ht="100" x14ac:dyDescent="0.35">
      <c r="A6" s="192"/>
      <c r="B6" s="361"/>
      <c r="C6" s="362" t="s">
        <v>457</v>
      </c>
      <c r="D6" s="363" t="s">
        <v>458</v>
      </c>
      <c r="E6" s="364" t="s">
        <v>459</v>
      </c>
      <c r="F6" s="364" t="s">
        <v>460</v>
      </c>
      <c r="G6" s="363" t="s">
        <v>461</v>
      </c>
      <c r="H6" s="363" t="s">
        <v>462</v>
      </c>
      <c r="I6" s="363" t="s">
        <v>463</v>
      </c>
      <c r="J6" s="363" t="s">
        <v>464</v>
      </c>
      <c r="K6" s="365" t="s">
        <v>465</v>
      </c>
      <c r="L6" s="366" t="s">
        <v>466</v>
      </c>
      <c r="M6" s="362" t="s">
        <v>467</v>
      </c>
      <c r="N6" s="365" t="s">
        <v>468</v>
      </c>
      <c r="O6" s="365" t="s">
        <v>469</v>
      </c>
      <c r="P6" s="365" t="s">
        <v>470</v>
      </c>
      <c r="Q6" s="365" t="s">
        <v>471</v>
      </c>
      <c r="R6" s="365" t="s">
        <v>472</v>
      </c>
      <c r="S6" s="367" t="s">
        <v>473</v>
      </c>
      <c r="T6" s="694"/>
      <c r="U6" s="694"/>
      <c r="V6" s="696"/>
    </row>
    <row r="7" spans="1:22" x14ac:dyDescent="0.25">
      <c r="A7" s="369">
        <v>1</v>
      </c>
      <c r="B7" s="352" t="s">
        <v>436</v>
      </c>
      <c r="C7" s="370">
        <v>0</v>
      </c>
      <c r="D7" s="353">
        <v>0</v>
      </c>
      <c r="E7" s="353">
        <v>0</v>
      </c>
      <c r="F7" s="353">
        <v>0</v>
      </c>
      <c r="G7" s="353">
        <v>0</v>
      </c>
      <c r="H7" s="353">
        <v>0</v>
      </c>
      <c r="I7" s="353">
        <v>0</v>
      </c>
      <c r="J7" s="353">
        <v>0</v>
      </c>
      <c r="K7" s="353">
        <v>0</v>
      </c>
      <c r="L7" s="193">
        <v>0</v>
      </c>
      <c r="M7" s="370">
        <v>0</v>
      </c>
      <c r="N7" s="353">
        <v>0</v>
      </c>
      <c r="O7" s="353">
        <v>0</v>
      </c>
      <c r="P7" s="353">
        <v>0</v>
      </c>
      <c r="Q7" s="353">
        <v>0</v>
      </c>
      <c r="R7" s="353">
        <v>0</v>
      </c>
      <c r="S7" s="193">
        <v>0</v>
      </c>
      <c r="T7" s="371">
        <v>0</v>
      </c>
      <c r="U7" s="371">
        <v>0</v>
      </c>
      <c r="V7" s="372">
        <f>SUM(C7:S7)</f>
        <v>0</v>
      </c>
    </row>
    <row r="8" spans="1:22" x14ac:dyDescent="0.25">
      <c r="A8" s="369">
        <v>2</v>
      </c>
      <c r="B8" s="352" t="s">
        <v>437</v>
      </c>
      <c r="C8" s="370">
        <v>0</v>
      </c>
      <c r="D8" s="353">
        <v>0</v>
      </c>
      <c r="E8" s="353">
        <v>0</v>
      </c>
      <c r="F8" s="353">
        <v>0</v>
      </c>
      <c r="G8" s="353">
        <v>0</v>
      </c>
      <c r="H8" s="353">
        <v>0</v>
      </c>
      <c r="I8" s="353">
        <v>0</v>
      </c>
      <c r="J8" s="353">
        <v>0</v>
      </c>
      <c r="K8" s="353">
        <v>0</v>
      </c>
      <c r="L8" s="193">
        <v>0</v>
      </c>
      <c r="M8" s="370">
        <v>0</v>
      </c>
      <c r="N8" s="353">
        <v>0</v>
      </c>
      <c r="O8" s="353">
        <v>0</v>
      </c>
      <c r="P8" s="353">
        <v>0</v>
      </c>
      <c r="Q8" s="353">
        <v>0</v>
      </c>
      <c r="R8" s="353">
        <v>0</v>
      </c>
      <c r="S8" s="193">
        <v>0</v>
      </c>
      <c r="T8" s="371">
        <v>0</v>
      </c>
      <c r="U8" s="371">
        <v>0</v>
      </c>
      <c r="V8" s="372">
        <f t="shared" ref="V8:V20" si="0">SUM(C8:S8)</f>
        <v>0</v>
      </c>
    </row>
    <row r="9" spans="1:22" x14ac:dyDescent="0.25">
      <c r="A9" s="369">
        <v>3</v>
      </c>
      <c r="B9" s="352" t="s">
        <v>474</v>
      </c>
      <c r="C9" s="370">
        <v>0</v>
      </c>
      <c r="D9" s="353">
        <v>0</v>
      </c>
      <c r="E9" s="353">
        <v>0</v>
      </c>
      <c r="F9" s="353">
        <v>0</v>
      </c>
      <c r="G9" s="353">
        <v>0</v>
      </c>
      <c r="H9" s="353">
        <v>0</v>
      </c>
      <c r="I9" s="353">
        <v>0</v>
      </c>
      <c r="J9" s="353">
        <v>0</v>
      </c>
      <c r="K9" s="353">
        <v>0</v>
      </c>
      <c r="L9" s="193">
        <v>0</v>
      </c>
      <c r="M9" s="370">
        <v>0</v>
      </c>
      <c r="N9" s="353">
        <v>0</v>
      </c>
      <c r="O9" s="353">
        <v>0</v>
      </c>
      <c r="P9" s="353">
        <v>0</v>
      </c>
      <c r="Q9" s="353">
        <v>0</v>
      </c>
      <c r="R9" s="353">
        <v>0</v>
      </c>
      <c r="S9" s="193">
        <v>0</v>
      </c>
      <c r="T9" s="371">
        <v>0</v>
      </c>
      <c r="U9" s="371">
        <v>0</v>
      </c>
      <c r="V9" s="372">
        <f t="shared" si="0"/>
        <v>0</v>
      </c>
    </row>
    <row r="10" spans="1:22" x14ac:dyDescent="0.25">
      <c r="A10" s="369">
        <v>4</v>
      </c>
      <c r="B10" s="352" t="s">
        <v>439</v>
      </c>
      <c r="C10" s="370">
        <v>0</v>
      </c>
      <c r="D10" s="353">
        <v>0</v>
      </c>
      <c r="E10" s="353">
        <v>0</v>
      </c>
      <c r="F10" s="353">
        <v>0</v>
      </c>
      <c r="G10" s="353">
        <v>0</v>
      </c>
      <c r="H10" s="353">
        <v>0</v>
      </c>
      <c r="I10" s="353">
        <v>0</v>
      </c>
      <c r="J10" s="353">
        <v>0</v>
      </c>
      <c r="K10" s="353">
        <v>0</v>
      </c>
      <c r="L10" s="193">
        <v>0</v>
      </c>
      <c r="M10" s="370">
        <v>0</v>
      </c>
      <c r="N10" s="353">
        <v>0</v>
      </c>
      <c r="O10" s="353">
        <v>0</v>
      </c>
      <c r="P10" s="353">
        <v>0</v>
      </c>
      <c r="Q10" s="353">
        <v>0</v>
      </c>
      <c r="R10" s="353">
        <v>0</v>
      </c>
      <c r="S10" s="193">
        <v>0</v>
      </c>
      <c r="T10" s="371">
        <v>0</v>
      </c>
      <c r="U10" s="371">
        <v>0</v>
      </c>
      <c r="V10" s="372">
        <f t="shared" si="0"/>
        <v>0</v>
      </c>
    </row>
    <row r="11" spans="1:22" x14ac:dyDescent="0.25">
      <c r="A11" s="369">
        <v>5</v>
      </c>
      <c r="B11" s="352" t="s">
        <v>440</v>
      </c>
      <c r="C11" s="370">
        <v>0</v>
      </c>
      <c r="D11" s="353">
        <v>0</v>
      </c>
      <c r="E11" s="353">
        <v>0</v>
      </c>
      <c r="F11" s="353">
        <v>0</v>
      </c>
      <c r="G11" s="353">
        <v>0</v>
      </c>
      <c r="H11" s="353">
        <v>0</v>
      </c>
      <c r="I11" s="353">
        <v>0</v>
      </c>
      <c r="J11" s="353">
        <v>0</v>
      </c>
      <c r="K11" s="353">
        <v>0</v>
      </c>
      <c r="L11" s="193">
        <v>0</v>
      </c>
      <c r="M11" s="370">
        <v>0</v>
      </c>
      <c r="N11" s="353">
        <v>0</v>
      </c>
      <c r="O11" s="353">
        <v>0</v>
      </c>
      <c r="P11" s="353">
        <v>0</v>
      </c>
      <c r="Q11" s="353">
        <v>0</v>
      </c>
      <c r="R11" s="353">
        <v>0</v>
      </c>
      <c r="S11" s="193">
        <v>0</v>
      </c>
      <c r="T11" s="371">
        <v>0</v>
      </c>
      <c r="U11" s="371">
        <v>0</v>
      </c>
      <c r="V11" s="372">
        <f t="shared" si="0"/>
        <v>0</v>
      </c>
    </row>
    <row r="12" spans="1:22" x14ac:dyDescent="0.25">
      <c r="A12" s="369">
        <v>6</v>
      </c>
      <c r="B12" s="352" t="s">
        <v>441</v>
      </c>
      <c r="C12" s="370">
        <v>0</v>
      </c>
      <c r="D12" s="353">
        <v>109813.5849</v>
      </c>
      <c r="E12" s="353">
        <v>0</v>
      </c>
      <c r="F12" s="353">
        <v>0</v>
      </c>
      <c r="G12" s="353">
        <v>0</v>
      </c>
      <c r="H12" s="353">
        <v>0</v>
      </c>
      <c r="I12" s="353">
        <v>0</v>
      </c>
      <c r="J12" s="353">
        <v>0</v>
      </c>
      <c r="K12" s="353">
        <v>0</v>
      </c>
      <c r="L12" s="193">
        <v>0</v>
      </c>
      <c r="M12" s="370">
        <v>0</v>
      </c>
      <c r="N12" s="353">
        <v>0</v>
      </c>
      <c r="O12" s="353">
        <v>0</v>
      </c>
      <c r="P12" s="353">
        <v>0</v>
      </c>
      <c r="Q12" s="353">
        <v>0</v>
      </c>
      <c r="R12" s="353">
        <v>172320.75</v>
      </c>
      <c r="S12" s="193">
        <v>0</v>
      </c>
      <c r="T12" s="371">
        <v>109813.5849</v>
      </c>
      <c r="U12" s="371">
        <v>172320.74799999999</v>
      </c>
      <c r="V12" s="372">
        <f t="shared" si="0"/>
        <v>282134.33490000002</v>
      </c>
    </row>
    <row r="13" spans="1:22" x14ac:dyDescent="0.25">
      <c r="A13" s="369">
        <v>7</v>
      </c>
      <c r="B13" s="352" t="s">
        <v>442</v>
      </c>
      <c r="C13" s="370">
        <v>0</v>
      </c>
      <c r="D13" s="353">
        <v>229198442.92219999</v>
      </c>
      <c r="E13" s="353">
        <v>0</v>
      </c>
      <c r="F13" s="353">
        <v>0</v>
      </c>
      <c r="G13" s="353">
        <v>0</v>
      </c>
      <c r="H13" s="353">
        <v>0</v>
      </c>
      <c r="I13" s="353">
        <v>0</v>
      </c>
      <c r="J13" s="353">
        <v>0</v>
      </c>
      <c r="K13" s="353">
        <v>0</v>
      </c>
      <c r="L13" s="193">
        <v>0</v>
      </c>
      <c r="M13" s="370">
        <v>32499123.836799998</v>
      </c>
      <c r="N13" s="353">
        <v>0</v>
      </c>
      <c r="O13" s="353">
        <v>21353157.4278</v>
      </c>
      <c r="P13" s="353">
        <v>0</v>
      </c>
      <c r="Q13" s="353">
        <v>0</v>
      </c>
      <c r="R13" s="353">
        <v>2022886.52</v>
      </c>
      <c r="S13" s="193">
        <v>0</v>
      </c>
      <c r="T13" s="371">
        <v>211632040.40679997</v>
      </c>
      <c r="U13" s="371">
        <v>73441570.299700007</v>
      </c>
      <c r="V13" s="372">
        <f t="shared" si="0"/>
        <v>285073610.70679998</v>
      </c>
    </row>
    <row r="14" spans="1:22" x14ac:dyDescent="0.25">
      <c r="A14" s="369">
        <v>8</v>
      </c>
      <c r="B14" s="352" t="s">
        <v>443</v>
      </c>
      <c r="C14" s="370">
        <v>0</v>
      </c>
      <c r="D14" s="353">
        <v>66586239.555900015</v>
      </c>
      <c r="E14" s="353">
        <v>0</v>
      </c>
      <c r="F14" s="353">
        <v>0</v>
      </c>
      <c r="G14" s="353">
        <v>0</v>
      </c>
      <c r="H14" s="353">
        <v>0</v>
      </c>
      <c r="I14" s="353">
        <v>0</v>
      </c>
      <c r="J14" s="353">
        <v>0</v>
      </c>
      <c r="K14" s="353">
        <v>0</v>
      </c>
      <c r="L14" s="193">
        <v>0</v>
      </c>
      <c r="M14" s="370">
        <v>12141218.334100008</v>
      </c>
      <c r="N14" s="353">
        <v>0</v>
      </c>
      <c r="O14" s="353">
        <v>13921995.787599999</v>
      </c>
      <c r="P14" s="353">
        <v>0</v>
      </c>
      <c r="Q14" s="353">
        <v>0</v>
      </c>
      <c r="R14" s="353">
        <v>0</v>
      </c>
      <c r="S14" s="193">
        <v>0</v>
      </c>
      <c r="T14" s="371">
        <v>84533903.717600018</v>
      </c>
      <c r="U14" s="371">
        <v>8115549.9563929997</v>
      </c>
      <c r="V14" s="372">
        <f t="shared" si="0"/>
        <v>92649453.677600011</v>
      </c>
    </row>
    <row r="15" spans="1:22" x14ac:dyDescent="0.25">
      <c r="A15" s="369">
        <v>9</v>
      </c>
      <c r="B15" s="352" t="s">
        <v>444</v>
      </c>
      <c r="C15" s="370">
        <v>0</v>
      </c>
      <c r="D15" s="353">
        <v>2087330.9175999998</v>
      </c>
      <c r="E15" s="353">
        <v>0</v>
      </c>
      <c r="F15" s="353">
        <v>0</v>
      </c>
      <c r="G15" s="353">
        <v>0</v>
      </c>
      <c r="H15" s="353">
        <v>0</v>
      </c>
      <c r="I15" s="353">
        <v>0</v>
      </c>
      <c r="J15" s="353">
        <v>0</v>
      </c>
      <c r="K15" s="353">
        <v>0</v>
      </c>
      <c r="L15" s="193">
        <v>0</v>
      </c>
      <c r="M15" s="370">
        <v>57539.529200000004</v>
      </c>
      <c r="N15" s="353">
        <v>0</v>
      </c>
      <c r="O15" s="353">
        <v>287657.83929999999</v>
      </c>
      <c r="P15" s="353">
        <v>0</v>
      </c>
      <c r="Q15" s="353">
        <v>0</v>
      </c>
      <c r="R15" s="353">
        <v>0</v>
      </c>
      <c r="S15" s="193">
        <v>0</v>
      </c>
      <c r="T15" s="371">
        <v>2221323.8860999998</v>
      </c>
      <c r="U15" s="371">
        <v>211204.39898880001</v>
      </c>
      <c r="V15" s="372">
        <f t="shared" si="0"/>
        <v>2432528.2861000001</v>
      </c>
    </row>
    <row r="16" spans="1:22" x14ac:dyDescent="0.25">
      <c r="A16" s="369">
        <v>10</v>
      </c>
      <c r="B16" s="352" t="s">
        <v>445</v>
      </c>
      <c r="C16" s="370">
        <v>0</v>
      </c>
      <c r="D16" s="353">
        <v>111419.38949999999</v>
      </c>
      <c r="E16" s="353">
        <v>0</v>
      </c>
      <c r="F16" s="353">
        <v>0</v>
      </c>
      <c r="G16" s="353">
        <v>0</v>
      </c>
      <c r="H16" s="353">
        <v>0</v>
      </c>
      <c r="I16" s="353">
        <v>0</v>
      </c>
      <c r="J16" s="353">
        <v>0</v>
      </c>
      <c r="K16" s="353">
        <v>0</v>
      </c>
      <c r="L16" s="193">
        <v>0</v>
      </c>
      <c r="M16" s="370">
        <v>804598.18570000015</v>
      </c>
      <c r="N16" s="353">
        <v>0</v>
      </c>
      <c r="O16" s="353">
        <v>2145353.8386999997</v>
      </c>
      <c r="P16" s="353">
        <v>0</v>
      </c>
      <c r="Q16" s="353">
        <v>0</v>
      </c>
      <c r="R16" s="353">
        <v>0</v>
      </c>
      <c r="S16" s="193">
        <v>0</v>
      </c>
      <c r="T16" s="371">
        <v>3061371.4139</v>
      </c>
      <c r="U16" s="371">
        <v>0</v>
      </c>
      <c r="V16" s="372">
        <f t="shared" si="0"/>
        <v>3061371.4139</v>
      </c>
    </row>
    <row r="17" spans="1:22" x14ac:dyDescent="0.25">
      <c r="A17" s="369">
        <v>11</v>
      </c>
      <c r="B17" s="352" t="s">
        <v>446</v>
      </c>
      <c r="C17" s="370">
        <v>0</v>
      </c>
      <c r="D17" s="353">
        <v>0</v>
      </c>
      <c r="E17" s="353">
        <v>0</v>
      </c>
      <c r="F17" s="353">
        <v>0</v>
      </c>
      <c r="G17" s="353">
        <v>0</v>
      </c>
      <c r="H17" s="353">
        <v>0</v>
      </c>
      <c r="I17" s="353">
        <v>0</v>
      </c>
      <c r="J17" s="353">
        <v>0</v>
      </c>
      <c r="K17" s="353">
        <v>0</v>
      </c>
      <c r="L17" s="193">
        <v>0</v>
      </c>
      <c r="M17" s="370">
        <v>0</v>
      </c>
      <c r="N17" s="353">
        <v>0</v>
      </c>
      <c r="O17" s="353">
        <v>0</v>
      </c>
      <c r="P17" s="353">
        <v>0</v>
      </c>
      <c r="Q17" s="353">
        <v>0</v>
      </c>
      <c r="R17" s="353">
        <v>0</v>
      </c>
      <c r="S17" s="193">
        <v>0</v>
      </c>
      <c r="T17" s="371">
        <v>0</v>
      </c>
      <c r="U17" s="371">
        <v>0</v>
      </c>
      <c r="V17" s="372">
        <f t="shared" si="0"/>
        <v>0</v>
      </c>
    </row>
    <row r="18" spans="1:22" x14ac:dyDescent="0.25">
      <c r="A18" s="369">
        <v>12</v>
      </c>
      <c r="B18" s="352" t="s">
        <v>447</v>
      </c>
      <c r="C18" s="370">
        <v>0</v>
      </c>
      <c r="D18" s="353">
        <v>0</v>
      </c>
      <c r="E18" s="353">
        <v>0</v>
      </c>
      <c r="F18" s="353">
        <v>0</v>
      </c>
      <c r="G18" s="353">
        <v>0</v>
      </c>
      <c r="H18" s="353">
        <v>0</v>
      </c>
      <c r="I18" s="353">
        <v>0</v>
      </c>
      <c r="J18" s="353">
        <v>0</v>
      </c>
      <c r="K18" s="353">
        <v>0</v>
      </c>
      <c r="L18" s="193">
        <v>0</v>
      </c>
      <c r="M18" s="370">
        <v>0</v>
      </c>
      <c r="N18" s="353">
        <v>0</v>
      </c>
      <c r="O18" s="353">
        <v>0</v>
      </c>
      <c r="P18" s="353">
        <v>0</v>
      </c>
      <c r="Q18" s="353">
        <v>0</v>
      </c>
      <c r="R18" s="353">
        <v>0</v>
      </c>
      <c r="S18" s="193">
        <v>0</v>
      </c>
      <c r="T18" s="371">
        <v>0</v>
      </c>
      <c r="U18" s="371">
        <v>0</v>
      </c>
      <c r="V18" s="372">
        <f t="shared" si="0"/>
        <v>0</v>
      </c>
    </row>
    <row r="19" spans="1:22" x14ac:dyDescent="0.25">
      <c r="A19" s="369">
        <v>13</v>
      </c>
      <c r="B19" s="352" t="s">
        <v>475</v>
      </c>
      <c r="C19" s="370">
        <v>0</v>
      </c>
      <c r="D19" s="353">
        <v>0</v>
      </c>
      <c r="E19" s="353">
        <v>0</v>
      </c>
      <c r="F19" s="353">
        <v>0</v>
      </c>
      <c r="G19" s="353">
        <v>0</v>
      </c>
      <c r="H19" s="353">
        <v>0</v>
      </c>
      <c r="I19" s="353">
        <v>0</v>
      </c>
      <c r="J19" s="353">
        <v>0</v>
      </c>
      <c r="K19" s="353">
        <v>0</v>
      </c>
      <c r="L19" s="193">
        <v>0</v>
      </c>
      <c r="M19" s="370">
        <v>0</v>
      </c>
      <c r="N19" s="353">
        <v>0</v>
      </c>
      <c r="O19" s="353">
        <v>0</v>
      </c>
      <c r="P19" s="353">
        <v>0</v>
      </c>
      <c r="Q19" s="353">
        <v>0</v>
      </c>
      <c r="R19" s="353">
        <v>0</v>
      </c>
      <c r="S19" s="193">
        <v>0</v>
      </c>
      <c r="T19" s="371">
        <v>0</v>
      </c>
      <c r="U19" s="371">
        <v>0</v>
      </c>
      <c r="V19" s="372">
        <f t="shared" si="0"/>
        <v>0</v>
      </c>
    </row>
    <row r="20" spans="1:22" x14ac:dyDescent="0.25">
      <c r="A20" s="369">
        <v>14</v>
      </c>
      <c r="B20" s="352" t="s">
        <v>449</v>
      </c>
      <c r="C20" s="370">
        <v>0</v>
      </c>
      <c r="D20" s="353">
        <v>241628160.70379999</v>
      </c>
      <c r="E20" s="353">
        <v>0</v>
      </c>
      <c r="F20" s="353">
        <v>0</v>
      </c>
      <c r="G20" s="353">
        <v>0</v>
      </c>
      <c r="H20" s="353">
        <v>0</v>
      </c>
      <c r="I20" s="353">
        <v>0</v>
      </c>
      <c r="J20" s="353">
        <v>0</v>
      </c>
      <c r="K20" s="353">
        <v>0</v>
      </c>
      <c r="L20" s="193">
        <v>0</v>
      </c>
      <c r="M20" s="370">
        <v>21126657.285700001</v>
      </c>
      <c r="N20" s="353">
        <v>0</v>
      </c>
      <c r="O20" s="353">
        <v>8748608.1397999991</v>
      </c>
      <c r="P20" s="353">
        <v>0</v>
      </c>
      <c r="Q20" s="353">
        <v>0</v>
      </c>
      <c r="R20" s="353">
        <v>0</v>
      </c>
      <c r="S20" s="193">
        <v>0</v>
      </c>
      <c r="T20" s="371">
        <v>262149789.6893</v>
      </c>
      <c r="U20" s="371">
        <v>9353636.4441</v>
      </c>
      <c r="V20" s="372">
        <f t="shared" si="0"/>
        <v>271503426.1293</v>
      </c>
    </row>
    <row r="21" spans="1:22" ht="13.5" thickBot="1" x14ac:dyDescent="0.35">
      <c r="A21" s="355"/>
      <c r="B21" s="373" t="s">
        <v>402</v>
      </c>
      <c r="C21" s="374">
        <f>SUM(C7:C20)</f>
        <v>0</v>
      </c>
      <c r="D21" s="357">
        <f t="shared" ref="D21:V21" si="1">SUM(D7:D20)</f>
        <v>539721407.07389998</v>
      </c>
      <c r="E21" s="357">
        <f t="shared" si="1"/>
        <v>0</v>
      </c>
      <c r="F21" s="357">
        <f t="shared" si="1"/>
        <v>0</v>
      </c>
      <c r="G21" s="357">
        <f t="shared" si="1"/>
        <v>0</v>
      </c>
      <c r="H21" s="357">
        <f t="shared" si="1"/>
        <v>0</v>
      </c>
      <c r="I21" s="357">
        <f t="shared" si="1"/>
        <v>0</v>
      </c>
      <c r="J21" s="357">
        <f t="shared" si="1"/>
        <v>0</v>
      </c>
      <c r="K21" s="357">
        <f t="shared" si="1"/>
        <v>0</v>
      </c>
      <c r="L21" s="375">
        <f t="shared" si="1"/>
        <v>0</v>
      </c>
      <c r="M21" s="374">
        <f t="shared" si="1"/>
        <v>66629137.171500005</v>
      </c>
      <c r="N21" s="357">
        <f t="shared" si="1"/>
        <v>0</v>
      </c>
      <c r="O21" s="357">
        <f t="shared" si="1"/>
        <v>46456773.033199988</v>
      </c>
      <c r="P21" s="357">
        <f t="shared" si="1"/>
        <v>0</v>
      </c>
      <c r="Q21" s="357">
        <f t="shared" si="1"/>
        <v>0</v>
      </c>
      <c r="R21" s="357">
        <f t="shared" si="1"/>
        <v>2195207.27</v>
      </c>
      <c r="S21" s="375">
        <f>SUM(S7:S20)</f>
        <v>0</v>
      </c>
      <c r="T21" s="375">
        <f>SUM(T7:T20)</f>
        <v>563708242.69860005</v>
      </c>
      <c r="U21" s="375">
        <f t="shared" ref="U21" si="2">SUM(U7:U20)</f>
        <v>91294281.847181797</v>
      </c>
      <c r="V21" s="376">
        <f t="shared" si="1"/>
        <v>655002524.54860008</v>
      </c>
    </row>
    <row r="24" spans="1:22" x14ac:dyDescent="0.25">
      <c r="C24" s="377"/>
      <c r="D24" s="377"/>
      <c r="E24" s="377"/>
    </row>
    <row r="25" spans="1:22" x14ac:dyDescent="0.25">
      <c r="A25" s="186"/>
      <c r="B25" s="186"/>
      <c r="D25" s="377"/>
      <c r="E25" s="377"/>
    </row>
    <row r="26" spans="1:22" x14ac:dyDescent="0.25">
      <c r="A26" s="186"/>
      <c r="B26" s="162"/>
      <c r="D26" s="377"/>
      <c r="E26" s="377"/>
    </row>
    <row r="27" spans="1:22" x14ac:dyDescent="0.25">
      <c r="A27" s="186"/>
      <c r="B27" s="186"/>
      <c r="D27" s="377"/>
      <c r="E27" s="377"/>
    </row>
    <row r="28" spans="1:22" x14ac:dyDescent="0.25">
      <c r="A28" s="186"/>
      <c r="B28" s="162"/>
      <c r="D28" s="377"/>
      <c r="E28" s="377"/>
    </row>
  </sheetData>
  <mergeCells count="5">
    <mergeCell ref="C5:L5"/>
    <mergeCell ref="M5:S5"/>
    <mergeCell ref="T5:T6"/>
    <mergeCell ref="U5:U6"/>
    <mergeCell ref="V5:V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D868-D31B-454B-BADC-30ECF3C330A3}">
  <sheetPr codeName="Sheet18">
    <tabColor theme="0" tint="-4.9989318521683403E-2"/>
  </sheetPr>
  <dimension ref="A1:I22"/>
  <sheetViews>
    <sheetView zoomScale="80" zoomScaleNormal="80" workbookViewId="0">
      <pane xSplit="1" ySplit="7" topLeftCell="B8" activePane="bottomRight" state="frozen"/>
      <selection activeCell="B19" sqref="B19"/>
      <selection pane="topRight" activeCell="B19" sqref="B19"/>
      <selection pane="bottomLeft" activeCell="B19" sqref="B19"/>
      <selection pane="bottomRight" activeCell="H9" sqref="H9"/>
    </sheetView>
  </sheetViews>
  <sheetFormatPr defaultColWidth="9.1796875" defaultRowHeight="13" x14ac:dyDescent="0.3"/>
  <cols>
    <col min="1" max="1" width="10.54296875" style="19" bestFit="1" customWidth="1"/>
    <col min="2" max="2" width="101.81640625" style="19" customWidth="1"/>
    <col min="3" max="3" width="13.81640625" style="205" customWidth="1"/>
    <col min="4" max="4" width="14.81640625" style="205" bestFit="1" customWidth="1"/>
    <col min="5" max="5" width="17.81640625" style="205" customWidth="1"/>
    <col min="6" max="6" width="15.81640625" style="205" customWidth="1"/>
    <col min="7" max="7" width="17.453125" style="205" customWidth="1"/>
    <col min="8" max="8" width="15.1796875" style="205" customWidth="1"/>
    <col min="9" max="16384" width="9.1796875" style="125"/>
  </cols>
  <sheetData>
    <row r="1" spans="1:9" x14ac:dyDescent="0.3">
      <c r="A1" s="20" t="s">
        <v>45</v>
      </c>
      <c r="B1" s="19" t="str">
        <f>'Info '!C2</f>
        <v>JSC TBC Bank</v>
      </c>
      <c r="C1" s="21"/>
    </row>
    <row r="2" spans="1:9" x14ac:dyDescent="0.3">
      <c r="A2" s="20" t="s">
        <v>46</v>
      </c>
      <c r="B2" s="22">
        <f>'1. key ratios '!B2</f>
        <v>46112</v>
      </c>
      <c r="C2" s="22"/>
    </row>
    <row r="4" spans="1:9" ht="13.5" thickBot="1" x14ac:dyDescent="0.35">
      <c r="A4" s="20" t="s">
        <v>476</v>
      </c>
      <c r="B4" s="126" t="s">
        <v>477</v>
      </c>
    </row>
    <row r="5" spans="1:9" x14ac:dyDescent="0.3">
      <c r="A5" s="359"/>
      <c r="B5" s="378"/>
      <c r="C5" s="379" t="s">
        <v>281</v>
      </c>
      <c r="D5" s="379" t="s">
        <v>282</v>
      </c>
      <c r="E5" s="379" t="s">
        <v>283</v>
      </c>
      <c r="F5" s="379" t="s">
        <v>418</v>
      </c>
      <c r="G5" s="380" t="s">
        <v>419</v>
      </c>
      <c r="H5" s="381" t="s">
        <v>420</v>
      </c>
      <c r="I5" s="382"/>
    </row>
    <row r="6" spans="1:9" s="382" customFormat="1" ht="12.75" customHeight="1" x14ac:dyDescent="0.3">
      <c r="A6" s="169"/>
      <c r="B6" s="699" t="s">
        <v>478</v>
      </c>
      <c r="C6" s="685" t="s">
        <v>479</v>
      </c>
      <c r="D6" s="701" t="s">
        <v>480</v>
      </c>
      <c r="E6" s="702"/>
      <c r="F6" s="685" t="s">
        <v>481</v>
      </c>
      <c r="G6" s="685" t="s">
        <v>482</v>
      </c>
      <c r="H6" s="697" t="s">
        <v>483</v>
      </c>
    </row>
    <row r="7" spans="1:9" ht="39" x14ac:dyDescent="0.25">
      <c r="A7" s="383"/>
      <c r="B7" s="700"/>
      <c r="C7" s="686"/>
      <c r="D7" s="384" t="s">
        <v>484</v>
      </c>
      <c r="E7" s="384" t="s">
        <v>485</v>
      </c>
      <c r="F7" s="686"/>
      <c r="G7" s="686"/>
      <c r="H7" s="698"/>
      <c r="I7" s="382"/>
    </row>
    <row r="8" spans="1:9" x14ac:dyDescent="0.3">
      <c r="A8" s="169">
        <v>1</v>
      </c>
      <c r="B8" s="352" t="s">
        <v>436</v>
      </c>
      <c r="C8" s="385">
        <v>6386060400.8570051</v>
      </c>
      <c r="D8" s="385">
        <v>0</v>
      </c>
      <c r="E8" s="385">
        <v>0</v>
      </c>
      <c r="F8" s="385">
        <v>2286799732.4318056</v>
      </c>
      <c r="G8" s="386">
        <v>2286799732.4318056</v>
      </c>
      <c r="H8" s="387">
        <f>G8/(C8+E8)</f>
        <v>0.35809240578509383</v>
      </c>
    </row>
    <row r="9" spans="1:9" ht="15" customHeight="1" x14ac:dyDescent="0.3">
      <c r="A9" s="169">
        <v>2</v>
      </c>
      <c r="B9" s="352" t="s">
        <v>437</v>
      </c>
      <c r="C9" s="385">
        <v>0</v>
      </c>
      <c r="D9" s="385">
        <v>0</v>
      </c>
      <c r="E9" s="385">
        <v>0</v>
      </c>
      <c r="F9" s="385">
        <v>0</v>
      </c>
      <c r="G9" s="386">
        <v>0</v>
      </c>
      <c r="H9" s="387"/>
    </row>
    <row r="10" spans="1:9" x14ac:dyDescent="0.3">
      <c r="A10" s="169">
        <v>3</v>
      </c>
      <c r="B10" s="352" t="s">
        <v>474</v>
      </c>
      <c r="C10" s="385">
        <v>445389998.25</v>
      </c>
      <c r="D10" s="385">
        <v>0</v>
      </c>
      <c r="E10" s="385">
        <v>0</v>
      </c>
      <c r="F10" s="385">
        <v>0</v>
      </c>
      <c r="G10" s="386">
        <v>0</v>
      </c>
      <c r="H10" s="387">
        <f t="shared" ref="H10:H21" si="0">G10/(C10+E10)</f>
        <v>0</v>
      </c>
    </row>
    <row r="11" spans="1:9" x14ac:dyDescent="0.3">
      <c r="A11" s="169">
        <v>4</v>
      </c>
      <c r="B11" s="352" t="s">
        <v>439</v>
      </c>
      <c r="C11" s="385">
        <v>1470879533.1560001</v>
      </c>
      <c r="D11" s="385">
        <v>0</v>
      </c>
      <c r="E11" s="385">
        <v>0</v>
      </c>
      <c r="F11" s="385">
        <v>67664316.265000001</v>
      </c>
      <c r="G11" s="386">
        <v>67664316.265000001</v>
      </c>
      <c r="H11" s="387">
        <f t="shared" si="0"/>
        <v>4.6002622743560595E-2</v>
      </c>
    </row>
    <row r="12" spans="1:9" x14ac:dyDescent="0.3">
      <c r="A12" s="169">
        <v>5</v>
      </c>
      <c r="B12" s="352" t="s">
        <v>440</v>
      </c>
      <c r="C12" s="385">
        <v>0</v>
      </c>
      <c r="D12" s="385">
        <v>0</v>
      </c>
      <c r="E12" s="385">
        <v>0</v>
      </c>
      <c r="F12" s="385">
        <v>0</v>
      </c>
      <c r="G12" s="386">
        <v>0</v>
      </c>
      <c r="H12" s="387"/>
    </row>
    <row r="13" spans="1:9" x14ac:dyDescent="0.3">
      <c r="A13" s="169">
        <v>6</v>
      </c>
      <c r="B13" s="352" t="s">
        <v>441</v>
      </c>
      <c r="C13" s="385">
        <v>1269623260.1789162</v>
      </c>
      <c r="D13" s="385">
        <v>663113995.57999992</v>
      </c>
      <c r="E13" s="385">
        <v>337294030.40499997</v>
      </c>
      <c r="F13" s="385">
        <v>455159894.82869923</v>
      </c>
      <c r="G13" s="386">
        <v>454877760.49579918</v>
      </c>
      <c r="H13" s="387">
        <f t="shared" si="0"/>
        <v>0.28307478123563362</v>
      </c>
    </row>
    <row r="14" spans="1:9" x14ac:dyDescent="0.3">
      <c r="A14" s="169">
        <v>7</v>
      </c>
      <c r="B14" s="352" t="s">
        <v>442</v>
      </c>
      <c r="C14" s="385">
        <v>11080216261.634037</v>
      </c>
      <c r="D14" s="385">
        <v>2050332798.9522901</v>
      </c>
      <c r="E14" s="385">
        <v>1101454000.3638</v>
      </c>
      <c r="F14" s="385">
        <v>12181670261.997837</v>
      </c>
      <c r="G14" s="386">
        <v>11896596651.291338</v>
      </c>
      <c r="H14" s="387">
        <f t="shared" si="0"/>
        <v>0.97659815078102874</v>
      </c>
    </row>
    <row r="15" spans="1:9" x14ac:dyDescent="0.3">
      <c r="A15" s="169">
        <v>8</v>
      </c>
      <c r="B15" s="352" t="s">
        <v>443</v>
      </c>
      <c r="C15" s="385">
        <v>8774871975.6699963</v>
      </c>
      <c r="D15" s="385">
        <v>394389263.74901801</v>
      </c>
      <c r="E15" s="385">
        <v>134757203.84860799</v>
      </c>
      <c r="F15" s="385">
        <v>6682221884.6389523</v>
      </c>
      <c r="G15" s="386">
        <v>6589572430.9649601</v>
      </c>
      <c r="H15" s="387">
        <f t="shared" si="0"/>
        <v>0.73960119980223471</v>
      </c>
    </row>
    <row r="16" spans="1:9" x14ac:dyDescent="0.3">
      <c r="A16" s="169">
        <v>9</v>
      </c>
      <c r="B16" s="352" t="s">
        <v>444</v>
      </c>
      <c r="C16" s="385">
        <v>4516120993.5500011</v>
      </c>
      <c r="D16" s="385">
        <v>32242014.923204001</v>
      </c>
      <c r="E16" s="385">
        <v>12502319.736687999</v>
      </c>
      <c r="F16" s="385">
        <v>1585018159.650341</v>
      </c>
      <c r="G16" s="386">
        <v>1582585631.3652523</v>
      </c>
      <c r="H16" s="387">
        <f t="shared" si="0"/>
        <v>0.34946285479784728</v>
      </c>
    </row>
    <row r="17" spans="1:8" x14ac:dyDescent="0.3">
      <c r="A17" s="169">
        <v>10</v>
      </c>
      <c r="B17" s="352" t="s">
        <v>445</v>
      </c>
      <c r="C17" s="385">
        <v>311246052.93999994</v>
      </c>
      <c r="D17" s="385">
        <v>2771929.6300010001</v>
      </c>
      <c r="E17" s="385">
        <v>223092.47999999998</v>
      </c>
      <c r="F17" s="385">
        <v>409211149.39749992</v>
      </c>
      <c r="G17" s="386">
        <v>406149777.9835999</v>
      </c>
      <c r="H17" s="387">
        <f t="shared" si="0"/>
        <v>1.3039807761244795</v>
      </c>
    </row>
    <row r="18" spans="1:8" x14ac:dyDescent="0.3">
      <c r="A18" s="169">
        <v>11</v>
      </c>
      <c r="B18" s="352" t="s">
        <v>446</v>
      </c>
      <c r="C18" s="385">
        <v>182607905.28</v>
      </c>
      <c r="D18" s="385">
        <v>219260.9</v>
      </c>
      <c r="E18" s="385">
        <v>0</v>
      </c>
      <c r="F18" s="385">
        <v>190639894.5</v>
      </c>
      <c r="G18" s="386">
        <v>190639894.5</v>
      </c>
      <c r="H18" s="387">
        <f t="shared" si="0"/>
        <v>1.0439848932481002</v>
      </c>
    </row>
    <row r="19" spans="1:8" x14ac:dyDescent="0.3">
      <c r="A19" s="169">
        <v>12</v>
      </c>
      <c r="B19" s="352" t="s">
        <v>447</v>
      </c>
      <c r="C19" s="385">
        <v>0</v>
      </c>
      <c r="D19" s="385">
        <v>0</v>
      </c>
      <c r="E19" s="385">
        <v>0</v>
      </c>
      <c r="F19" s="385">
        <v>0</v>
      </c>
      <c r="G19" s="386">
        <v>0</v>
      </c>
      <c r="H19" s="387"/>
    </row>
    <row r="20" spans="1:8" x14ac:dyDescent="0.3">
      <c r="A20" s="169">
        <v>13</v>
      </c>
      <c r="B20" s="352" t="s">
        <v>448</v>
      </c>
      <c r="C20" s="385">
        <v>0</v>
      </c>
      <c r="D20" s="385">
        <v>0</v>
      </c>
      <c r="E20" s="385">
        <v>0</v>
      </c>
      <c r="F20" s="385">
        <v>0</v>
      </c>
      <c r="G20" s="386">
        <v>0</v>
      </c>
      <c r="H20" s="387"/>
    </row>
    <row r="21" spans="1:8" x14ac:dyDescent="0.3">
      <c r="A21" s="169">
        <v>14</v>
      </c>
      <c r="B21" s="352" t="s">
        <v>449</v>
      </c>
      <c r="C21" s="385">
        <v>4764706957.0345287</v>
      </c>
      <c r="D21" s="385">
        <v>156653631.52548501</v>
      </c>
      <c r="E21" s="385">
        <v>48234622.522956997</v>
      </c>
      <c r="F21" s="385">
        <v>4194921212.5762262</v>
      </c>
      <c r="G21" s="386">
        <v>3923417786.4428263</v>
      </c>
      <c r="H21" s="387">
        <f t="shared" si="0"/>
        <v>0.81518084555756343</v>
      </c>
    </row>
    <row r="22" spans="1:8" ht="13.5" thickBot="1" x14ac:dyDescent="0.35">
      <c r="A22" s="183"/>
      <c r="B22" s="388" t="s">
        <v>402</v>
      </c>
      <c r="C22" s="389">
        <f>SUM(C8:C21)</f>
        <v>39201723338.550491</v>
      </c>
      <c r="D22" s="389">
        <f>SUM(D8:D21)</f>
        <v>3299722895.2599983</v>
      </c>
      <c r="E22" s="389">
        <f>SUM(E8:E21)</f>
        <v>1634465269.357053</v>
      </c>
      <c r="F22" s="389">
        <f>SUM(F8:F21)</f>
        <v>28053306506.286358</v>
      </c>
      <c r="G22" s="389">
        <f>SUM(G8:G21)</f>
        <v>27398303981.740582</v>
      </c>
      <c r="H22" s="390">
        <f>G22/(C22+E22)</f>
        <v>0.67093195804358574</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FE47-F277-4099-99E2-DA3BFDE84D18}">
  <sheetPr codeName="Sheet19">
    <tabColor theme="0" tint="-4.9989318521683403E-2"/>
  </sheetPr>
  <dimension ref="A1:K27"/>
  <sheetViews>
    <sheetView zoomScale="70" zoomScaleNormal="70" workbookViewId="0">
      <pane xSplit="2" ySplit="6" topLeftCell="C7" activePane="bottomRight" state="frozen"/>
      <selection activeCell="B19" sqref="B19"/>
      <selection pane="topRight" activeCell="B19" sqref="B19"/>
      <selection pane="bottomLeft" activeCell="B19" sqref="B19"/>
      <selection pane="bottomRight" activeCell="G17" sqref="G17"/>
    </sheetView>
  </sheetViews>
  <sheetFormatPr defaultColWidth="9.1796875" defaultRowHeight="13" x14ac:dyDescent="0.3"/>
  <cols>
    <col min="1" max="1" width="10.54296875" style="205" bestFit="1" customWidth="1"/>
    <col min="2" max="2" width="104.1796875" style="205" customWidth="1"/>
    <col min="3" max="5" width="13.36328125" style="205" bestFit="1" customWidth="1"/>
    <col min="6" max="11" width="12.81640625" style="205" customWidth="1"/>
    <col min="12" max="16384" width="9.1796875" style="205"/>
  </cols>
  <sheetData>
    <row r="1" spans="1:11" x14ac:dyDescent="0.3">
      <c r="A1" s="205" t="s">
        <v>45</v>
      </c>
      <c r="B1" s="21" t="str">
        <f>'Info '!C2</f>
        <v>JSC TBC Bank</v>
      </c>
    </row>
    <row r="2" spans="1:11" x14ac:dyDescent="0.3">
      <c r="A2" s="205" t="s">
        <v>46</v>
      </c>
      <c r="B2" s="22">
        <f>'1. key ratios '!B2</f>
        <v>46112</v>
      </c>
    </row>
    <row r="4" spans="1:11" ht="13.5" thickBot="1" x14ac:dyDescent="0.35">
      <c r="A4" s="205" t="s">
        <v>416</v>
      </c>
      <c r="B4" s="391" t="s">
        <v>30</v>
      </c>
    </row>
    <row r="5" spans="1:11" ht="30" customHeight="1" x14ac:dyDescent="0.3">
      <c r="A5" s="703"/>
      <c r="B5" s="704"/>
      <c r="C5" s="705" t="s">
        <v>486</v>
      </c>
      <c r="D5" s="705"/>
      <c r="E5" s="705"/>
      <c r="F5" s="705" t="s">
        <v>487</v>
      </c>
      <c r="G5" s="705"/>
      <c r="H5" s="705"/>
      <c r="I5" s="705" t="s">
        <v>488</v>
      </c>
      <c r="J5" s="705"/>
      <c r="K5" s="706"/>
    </row>
    <row r="6" spans="1:11" x14ac:dyDescent="0.3">
      <c r="A6" s="392"/>
      <c r="B6" s="393"/>
      <c r="C6" s="94" t="s">
        <v>93</v>
      </c>
      <c r="D6" s="94" t="s">
        <v>94</v>
      </c>
      <c r="E6" s="94" t="s">
        <v>95</v>
      </c>
      <c r="F6" s="94" t="s">
        <v>93</v>
      </c>
      <c r="G6" s="94" t="s">
        <v>94</v>
      </c>
      <c r="H6" s="94" t="s">
        <v>95</v>
      </c>
      <c r="I6" s="94" t="s">
        <v>93</v>
      </c>
      <c r="J6" s="94" t="s">
        <v>94</v>
      </c>
      <c r="K6" s="94" t="s">
        <v>95</v>
      </c>
    </row>
    <row r="7" spans="1:11" x14ac:dyDescent="0.3">
      <c r="A7" s="394" t="s">
        <v>489</v>
      </c>
      <c r="B7" s="395"/>
      <c r="C7" s="395"/>
      <c r="D7" s="395"/>
      <c r="E7" s="395"/>
      <c r="F7" s="395"/>
      <c r="G7" s="395"/>
      <c r="H7" s="395"/>
      <c r="I7" s="395"/>
      <c r="J7" s="395"/>
      <c r="K7" s="396"/>
    </row>
    <row r="8" spans="1:11" x14ac:dyDescent="0.3">
      <c r="A8" s="397">
        <v>1</v>
      </c>
      <c r="B8" s="398" t="s">
        <v>83</v>
      </c>
      <c r="C8" s="30"/>
      <c r="D8" s="30"/>
      <c r="E8" s="30"/>
      <c r="F8" s="399">
        <v>3937400940.9467845</v>
      </c>
      <c r="G8" s="399">
        <v>4333611624.9140148</v>
      </c>
      <c r="H8" s="399">
        <v>8271012565.8607998</v>
      </c>
      <c r="I8" s="399">
        <v>3928271079.6118665</v>
      </c>
      <c r="J8" s="399">
        <v>3337572913.5115047</v>
      </c>
      <c r="K8" s="400">
        <v>7265843993.1233711</v>
      </c>
    </row>
    <row r="9" spans="1:11" x14ac:dyDescent="0.3">
      <c r="A9" s="394" t="s">
        <v>490</v>
      </c>
      <c r="B9" s="395"/>
      <c r="C9" s="395"/>
      <c r="D9" s="395"/>
      <c r="E9" s="395"/>
      <c r="F9" s="401"/>
      <c r="G9" s="401"/>
      <c r="H9" s="401"/>
      <c r="I9" s="401"/>
      <c r="J9" s="401"/>
      <c r="K9" s="402"/>
    </row>
    <row r="10" spans="1:11" x14ac:dyDescent="0.3">
      <c r="A10" s="403">
        <v>2</v>
      </c>
      <c r="B10" s="404" t="s">
        <v>491</v>
      </c>
      <c r="C10" s="405">
        <v>4063012464.1457219</v>
      </c>
      <c r="D10" s="406">
        <v>8076322111.5887585</v>
      </c>
      <c r="E10" s="406">
        <v>12139334575.73448</v>
      </c>
      <c r="F10" s="406">
        <v>667653712.29282367</v>
      </c>
      <c r="G10" s="406">
        <v>1618263440.9920268</v>
      </c>
      <c r="H10" s="406">
        <v>2285917153.2848506</v>
      </c>
      <c r="I10" s="406">
        <v>2359523323.4308867</v>
      </c>
      <c r="J10" s="406">
        <v>2046486259.1436396</v>
      </c>
      <c r="K10" s="407">
        <v>4406009582.5745258</v>
      </c>
    </row>
    <row r="11" spans="1:11" x14ac:dyDescent="0.3">
      <c r="A11" s="403">
        <v>3</v>
      </c>
      <c r="B11" s="404" t="s">
        <v>492</v>
      </c>
      <c r="C11" s="405">
        <v>8677577191.8137169</v>
      </c>
      <c r="D11" s="406">
        <v>8199452878.9906197</v>
      </c>
      <c r="E11" s="406">
        <v>16877030070.804337</v>
      </c>
      <c r="F11" s="406">
        <v>2366070239.0655184</v>
      </c>
      <c r="G11" s="406">
        <v>2098601660.1290126</v>
      </c>
      <c r="H11" s="406">
        <v>4464671899.1945305</v>
      </c>
      <c r="I11" s="406">
        <v>72308004.77947855</v>
      </c>
      <c r="J11" s="406">
        <v>192192319.70904255</v>
      </c>
      <c r="K11" s="407">
        <v>264500324.4885211</v>
      </c>
    </row>
    <row r="12" spans="1:11" x14ac:dyDescent="0.3">
      <c r="A12" s="403">
        <v>4</v>
      </c>
      <c r="B12" s="404" t="s">
        <v>493</v>
      </c>
      <c r="C12" s="405">
        <v>2570012620.7799993</v>
      </c>
      <c r="D12" s="406">
        <v>0</v>
      </c>
      <c r="E12" s="406">
        <v>2570012620.7799993</v>
      </c>
      <c r="F12" s="406">
        <v>0</v>
      </c>
      <c r="G12" s="406">
        <v>0</v>
      </c>
      <c r="H12" s="406">
        <v>0</v>
      </c>
      <c r="I12" s="406">
        <v>0</v>
      </c>
      <c r="J12" s="406">
        <v>0</v>
      </c>
      <c r="K12" s="407">
        <v>0</v>
      </c>
    </row>
    <row r="13" spans="1:11" x14ac:dyDescent="0.3">
      <c r="A13" s="403">
        <v>5</v>
      </c>
      <c r="B13" s="404" t="s">
        <v>494</v>
      </c>
      <c r="C13" s="405">
        <v>2524235230.565001</v>
      </c>
      <c r="D13" s="406">
        <v>4712621377.2564812</v>
      </c>
      <c r="E13" s="406">
        <v>7236856607.8214817</v>
      </c>
      <c r="F13" s="406">
        <v>402558540.13875008</v>
      </c>
      <c r="G13" s="406">
        <v>1107005209.1383486</v>
      </c>
      <c r="H13" s="406">
        <v>1509563749.2770987</v>
      </c>
      <c r="I13" s="406">
        <v>263374057.63725007</v>
      </c>
      <c r="J13" s="406">
        <v>995070123.25646734</v>
      </c>
      <c r="K13" s="407">
        <v>1258444180.8937173</v>
      </c>
    </row>
    <row r="14" spans="1:11" x14ac:dyDescent="0.3">
      <c r="A14" s="403">
        <v>6</v>
      </c>
      <c r="B14" s="404" t="s">
        <v>495</v>
      </c>
      <c r="C14" s="405">
        <v>0</v>
      </c>
      <c r="D14" s="406">
        <v>0</v>
      </c>
      <c r="E14" s="406">
        <v>0</v>
      </c>
      <c r="F14" s="406">
        <v>0</v>
      </c>
      <c r="G14" s="406">
        <v>0</v>
      </c>
      <c r="H14" s="406">
        <v>0</v>
      </c>
      <c r="I14" s="406">
        <v>0</v>
      </c>
      <c r="J14" s="406">
        <v>0</v>
      </c>
      <c r="K14" s="407">
        <v>0</v>
      </c>
    </row>
    <row r="15" spans="1:11" x14ac:dyDescent="0.3">
      <c r="A15" s="403">
        <v>7</v>
      </c>
      <c r="B15" s="404" t="s">
        <v>496</v>
      </c>
      <c r="C15" s="405">
        <v>85180011.108699888</v>
      </c>
      <c r="D15" s="406">
        <v>101142976.55000012</v>
      </c>
      <c r="E15" s="406">
        <v>186322987.65869999</v>
      </c>
      <c r="F15" s="406">
        <v>78035916.108700141</v>
      </c>
      <c r="G15" s="406">
        <v>69858757.598809719</v>
      </c>
      <c r="H15" s="406">
        <v>147894673.70750988</v>
      </c>
      <c r="I15" s="406">
        <v>78035916.108700141</v>
      </c>
      <c r="J15" s="406">
        <v>69858757.598809719</v>
      </c>
      <c r="K15" s="407">
        <v>147894673.70750988</v>
      </c>
    </row>
    <row r="16" spans="1:11" x14ac:dyDescent="0.3">
      <c r="A16" s="403">
        <v>8</v>
      </c>
      <c r="B16" s="408" t="s">
        <v>497</v>
      </c>
      <c r="C16" s="405">
        <v>17920017518.413139</v>
      </c>
      <c r="D16" s="406">
        <v>21089539344.38586</v>
      </c>
      <c r="E16" s="406">
        <v>39009556862.798996</v>
      </c>
      <c r="F16" s="406">
        <v>3514318407.6057925</v>
      </c>
      <c r="G16" s="406">
        <v>4893729067.8581982</v>
      </c>
      <c r="H16" s="406">
        <v>8408047475.4639902</v>
      </c>
      <c r="I16" s="406">
        <v>2773241301.9563155</v>
      </c>
      <c r="J16" s="406">
        <v>3303607459.7079592</v>
      </c>
      <c r="K16" s="407">
        <v>6076848761.6642742</v>
      </c>
    </row>
    <row r="17" spans="1:11" x14ac:dyDescent="0.3">
      <c r="A17" s="394" t="s">
        <v>498</v>
      </c>
      <c r="B17" s="395"/>
      <c r="C17" s="401"/>
      <c r="D17" s="401"/>
      <c r="E17" s="401"/>
      <c r="F17" s="401"/>
      <c r="G17" s="401"/>
      <c r="H17" s="401"/>
      <c r="I17" s="401"/>
      <c r="J17" s="401"/>
      <c r="K17" s="402"/>
    </row>
    <row r="18" spans="1:11" x14ac:dyDescent="0.3">
      <c r="A18" s="403">
        <v>9</v>
      </c>
      <c r="B18" s="404" t="s">
        <v>499</v>
      </c>
      <c r="C18" s="405">
        <v>183325000</v>
      </c>
      <c r="D18" s="406">
        <v>0</v>
      </c>
      <c r="E18" s="406">
        <v>183325000</v>
      </c>
      <c r="F18" s="406">
        <v>0</v>
      </c>
      <c r="G18" s="406">
        <v>0</v>
      </c>
      <c r="H18" s="406">
        <v>0</v>
      </c>
      <c r="I18" s="406">
        <v>0</v>
      </c>
      <c r="J18" s="406">
        <v>0</v>
      </c>
      <c r="K18" s="407">
        <v>0</v>
      </c>
    </row>
    <row r="19" spans="1:11" x14ac:dyDescent="0.3">
      <c r="A19" s="403">
        <v>10</v>
      </c>
      <c r="B19" s="404" t="s">
        <v>500</v>
      </c>
      <c r="C19" s="405">
        <v>11968298247.254238</v>
      </c>
      <c r="D19" s="406">
        <v>11668905442.572634</v>
      </c>
      <c r="E19" s="406">
        <v>23637203689.826874</v>
      </c>
      <c r="F19" s="406">
        <v>270577820.96432722</v>
      </c>
      <c r="G19" s="406">
        <v>284095819.95698673</v>
      </c>
      <c r="H19" s="406">
        <v>554673640.921314</v>
      </c>
      <c r="I19" s="406">
        <v>281723982.82432735</v>
      </c>
      <c r="J19" s="406">
        <v>1225298308.1105871</v>
      </c>
      <c r="K19" s="407">
        <v>1507022290.9349146</v>
      </c>
    </row>
    <row r="20" spans="1:11" x14ac:dyDescent="0.3">
      <c r="A20" s="403">
        <v>11</v>
      </c>
      <c r="B20" s="404" t="s">
        <v>501</v>
      </c>
      <c r="C20" s="405">
        <v>2150849833.8585238</v>
      </c>
      <c r="D20" s="406">
        <v>3073933436.5871267</v>
      </c>
      <c r="E20" s="406">
        <v>5224783270.4456501</v>
      </c>
      <c r="F20" s="406">
        <v>452924517.09000015</v>
      </c>
      <c r="G20" s="406">
        <v>697291908.69758463</v>
      </c>
      <c r="H20" s="406">
        <v>1150216425.7875848</v>
      </c>
      <c r="I20" s="406">
        <v>452924517.09000009</v>
      </c>
      <c r="J20" s="406">
        <v>697291908.69758368</v>
      </c>
      <c r="K20" s="407">
        <v>1150216425.7875838</v>
      </c>
    </row>
    <row r="21" spans="1:11" ht="13.5" thickBot="1" x14ac:dyDescent="0.35">
      <c r="A21" s="409">
        <v>12</v>
      </c>
      <c r="B21" s="410" t="s">
        <v>502</v>
      </c>
      <c r="C21" s="411">
        <v>14302473081.112762</v>
      </c>
      <c r="D21" s="412">
        <v>14742838879.15976</v>
      </c>
      <c r="E21" s="411">
        <v>29045311960.272522</v>
      </c>
      <c r="F21" s="412">
        <v>723502338.05432737</v>
      </c>
      <c r="G21" s="412">
        <v>981387728.65457129</v>
      </c>
      <c r="H21" s="412">
        <v>1704890066.7088988</v>
      </c>
      <c r="I21" s="412">
        <v>734648499.91432738</v>
      </c>
      <c r="J21" s="412">
        <v>1922590216.8081708</v>
      </c>
      <c r="K21" s="413">
        <v>2657238716.7224984</v>
      </c>
    </row>
    <row r="22" spans="1:11" ht="38.25" customHeight="1" thickBot="1" x14ac:dyDescent="0.35">
      <c r="A22" s="414"/>
      <c r="B22" s="415"/>
      <c r="C22" s="415"/>
      <c r="D22" s="415"/>
      <c r="E22" s="415"/>
      <c r="F22" s="707" t="s">
        <v>503</v>
      </c>
      <c r="G22" s="708"/>
      <c r="H22" s="708"/>
      <c r="I22" s="707" t="s">
        <v>504</v>
      </c>
      <c r="J22" s="708"/>
      <c r="K22" s="709"/>
    </row>
    <row r="23" spans="1:11" x14ac:dyDescent="0.3">
      <c r="A23" s="416">
        <v>13</v>
      </c>
      <c r="B23" s="417" t="s">
        <v>83</v>
      </c>
      <c r="C23" s="418"/>
      <c r="D23" s="418"/>
      <c r="E23" s="418"/>
      <c r="F23" s="419">
        <v>3937400940.9467845</v>
      </c>
      <c r="G23" s="419">
        <v>4333611624.9140148</v>
      </c>
      <c r="H23" s="419">
        <v>8271012565.8607998</v>
      </c>
      <c r="I23" s="419">
        <v>3928271079.6118665</v>
      </c>
      <c r="J23" s="419">
        <v>3337572913.5115047</v>
      </c>
      <c r="K23" s="420">
        <v>7265843993.1233711</v>
      </c>
    </row>
    <row r="24" spans="1:11" ht="13.5" thickBot="1" x14ac:dyDescent="0.35">
      <c r="A24" s="421">
        <v>14</v>
      </c>
      <c r="B24" s="422" t="s">
        <v>84</v>
      </c>
      <c r="C24" s="423"/>
      <c r="D24" s="424"/>
      <c r="E24" s="425"/>
      <c r="F24" s="426">
        <v>2790816069.551465</v>
      </c>
      <c r="G24" s="426">
        <v>3912341339.2036266</v>
      </c>
      <c r="H24" s="426">
        <v>6703157408.7550917</v>
      </c>
      <c r="I24" s="426">
        <v>2038592802.0419881</v>
      </c>
      <c r="J24" s="426">
        <v>1381017242.8997884</v>
      </c>
      <c r="K24" s="427">
        <v>3419610044.9417758</v>
      </c>
    </row>
    <row r="25" spans="1:11" ht="13.5" thickBot="1" x14ac:dyDescent="0.35">
      <c r="A25" s="428">
        <v>15</v>
      </c>
      <c r="B25" s="429" t="s">
        <v>505</v>
      </c>
      <c r="C25" s="430"/>
      <c r="D25" s="430"/>
      <c r="E25" s="430"/>
      <c r="F25" s="431">
        <v>1.4108421489702818</v>
      </c>
      <c r="G25" s="431">
        <v>1.1076772830348538</v>
      </c>
      <c r="H25" s="431">
        <v>1.233898006789742</v>
      </c>
      <c r="I25" s="431">
        <v>1.9269522955624354</v>
      </c>
      <c r="J25" s="431">
        <v>2.4167496319621922</v>
      </c>
      <c r="K25" s="432">
        <v>2.1247580565131612</v>
      </c>
    </row>
    <row r="27" spans="1:11" ht="25.5" x14ac:dyDescent="0.3">
      <c r="B27" s="52" t="s">
        <v>506</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9627-574E-408D-B0C8-E4D927370E93}">
  <sheetPr codeName="Sheet20">
    <tabColor theme="0" tint="-4.9989318521683403E-2"/>
  </sheetPr>
  <dimension ref="A1:Q34"/>
  <sheetViews>
    <sheetView zoomScale="70" zoomScaleNormal="70" workbookViewId="0">
      <pane xSplit="1" ySplit="3" topLeftCell="B4" activePane="bottomRight" state="frozen"/>
      <selection activeCell="B19" sqref="B19"/>
      <selection pane="topRight" activeCell="B19" sqref="B19"/>
      <selection pane="bottomLeft" activeCell="B19" sqref="B19"/>
      <selection pane="bottomRight" activeCell="B19" sqref="B19"/>
    </sheetView>
  </sheetViews>
  <sheetFormatPr defaultColWidth="9.1796875" defaultRowHeight="12.5" x14ac:dyDescent="0.25"/>
  <cols>
    <col min="1" max="1" width="10.54296875" style="19" bestFit="1" customWidth="1"/>
    <col min="2" max="2" width="95" style="19" customWidth="1"/>
    <col min="3" max="3" width="12.54296875" style="19" bestFit="1" customWidth="1"/>
    <col min="4" max="4" width="11.453125" style="19" customWidth="1"/>
    <col min="5" max="5" width="18.1796875" style="19" bestFit="1" customWidth="1"/>
    <col min="6" max="13" width="12.81640625" style="19" customWidth="1"/>
    <col min="14" max="14" width="31.08984375" style="19" bestFit="1" customWidth="1"/>
    <col min="15" max="15" width="13.6328125" style="125" bestFit="1" customWidth="1"/>
    <col min="16" max="16" width="12.54296875" style="125" bestFit="1" customWidth="1"/>
    <col min="17" max="17" width="44.1796875" style="125" customWidth="1"/>
    <col min="18" max="16384" width="9.1796875" style="125"/>
  </cols>
  <sheetData>
    <row r="1" spans="1:17" ht="13.5" x14ac:dyDescent="0.35">
      <c r="A1" s="265" t="s">
        <v>507</v>
      </c>
      <c r="B1" s="58" t="str">
        <f>'Info '!C2</f>
        <v>JSC TBC Bank</v>
      </c>
      <c r="C1" s="58"/>
      <c r="D1" s="58"/>
      <c r="E1" s="58"/>
      <c r="F1" s="58"/>
      <c r="G1" s="58"/>
      <c r="H1" s="58"/>
      <c r="I1" s="58"/>
      <c r="J1" s="58"/>
      <c r="K1" s="58"/>
      <c r="L1" s="58"/>
      <c r="M1" s="58"/>
      <c r="N1" s="58"/>
      <c r="O1" s="349"/>
      <c r="P1" s="349"/>
      <c r="Q1" s="349"/>
    </row>
    <row r="2" spans="1:17" ht="14.25" customHeight="1" x14ac:dyDescent="0.35">
      <c r="A2" s="58" t="s">
        <v>508</v>
      </c>
      <c r="B2" s="266">
        <f>'1. key ratios '!B2</f>
        <v>46112</v>
      </c>
      <c r="C2" s="58"/>
      <c r="D2" s="58"/>
      <c r="E2" s="58"/>
      <c r="F2" s="58"/>
      <c r="G2" s="58"/>
      <c r="H2" s="58"/>
      <c r="I2" s="58"/>
      <c r="J2" s="58"/>
      <c r="K2" s="58"/>
      <c r="L2" s="58"/>
      <c r="M2" s="58"/>
      <c r="N2" s="58"/>
      <c r="O2" s="349"/>
      <c r="P2" s="349"/>
      <c r="Q2" s="349"/>
    </row>
    <row r="3" spans="1:17" ht="14.25" customHeight="1" x14ac:dyDescent="0.35">
      <c r="A3" s="58"/>
      <c r="B3" s="349"/>
      <c r="C3" s="349"/>
      <c r="D3" s="349"/>
      <c r="E3" s="349"/>
      <c r="F3" s="349"/>
      <c r="G3" s="349"/>
      <c r="H3" s="349"/>
      <c r="I3" s="349"/>
      <c r="J3" s="349"/>
      <c r="K3" s="349"/>
      <c r="L3" s="349"/>
      <c r="M3" s="349"/>
      <c r="N3" s="349"/>
      <c r="O3" s="349"/>
      <c r="P3" s="349"/>
      <c r="Q3" s="349"/>
    </row>
    <row r="4" spans="1:17" ht="14.5" x14ac:dyDescent="0.35">
      <c r="A4" s="58"/>
      <c r="B4" s="433" t="s">
        <v>509</v>
      </c>
      <c r="C4" s="349"/>
      <c r="D4" s="349"/>
      <c r="E4" s="349"/>
      <c r="F4" s="349"/>
      <c r="G4" s="349"/>
      <c r="H4" s="349"/>
      <c r="I4" s="349"/>
      <c r="J4" s="349"/>
      <c r="K4" s="349"/>
      <c r="L4" s="349"/>
      <c r="M4" s="349"/>
      <c r="N4" s="349"/>
      <c r="O4" s="349"/>
      <c r="P4" s="349"/>
      <c r="Q4" s="349"/>
    </row>
    <row r="5" spans="1:17" ht="58" x14ac:dyDescent="0.35">
      <c r="A5" s="58"/>
      <c r="B5" s="434" t="s">
        <v>510</v>
      </c>
      <c r="C5" s="435" t="s">
        <v>511</v>
      </c>
      <c r="D5" s="435" t="s">
        <v>512</v>
      </c>
      <c r="E5" s="435" t="s">
        <v>513</v>
      </c>
      <c r="F5" s="435" t="s">
        <v>514</v>
      </c>
      <c r="G5" s="435" t="s">
        <v>515</v>
      </c>
      <c r="H5" s="435" t="s">
        <v>516</v>
      </c>
      <c r="I5" s="436" t="s">
        <v>517</v>
      </c>
      <c r="J5" s="437">
        <v>0.02</v>
      </c>
      <c r="K5" s="437">
        <v>0.2</v>
      </c>
      <c r="L5" s="437">
        <v>0.35</v>
      </c>
      <c r="M5" s="437">
        <v>0.5</v>
      </c>
      <c r="N5" s="437">
        <v>0.75</v>
      </c>
      <c r="O5" s="437">
        <v>1</v>
      </c>
      <c r="P5" s="437">
        <v>1.5</v>
      </c>
      <c r="Q5" s="438" t="s">
        <v>518</v>
      </c>
    </row>
    <row r="6" spans="1:17" ht="14.5" x14ac:dyDescent="0.35">
      <c r="A6" s="58"/>
      <c r="B6" s="439"/>
      <c r="C6" s="440">
        <f>IF(C7&gt;0,C7,IF(C8&gt;0,C8,IF(C9&gt;0,C9)))</f>
        <v>5095992729.4324036</v>
      </c>
      <c r="D6" s="440">
        <f>IF(D7&gt;=0,D7,IF(D8&gt;=0,D8,IF(D9&gt;=0,D9)))</f>
        <v>0</v>
      </c>
      <c r="E6" s="440">
        <f>IF(E7&gt;=0,E7,IF(E8&gt;=0,E8,IF(E9&gt;=0,E9)))</f>
        <v>183624976.48415801</v>
      </c>
      <c r="F6" s="440">
        <f t="shared" ref="F6:G6" si="0">IF(F7&gt;0,F7,IF(F8&gt;0,F8,IF(F9&gt;0,F9)))</f>
        <v>56431616.890832007</v>
      </c>
      <c r="G6" s="440">
        <f t="shared" si="0"/>
        <v>147947310.39132097</v>
      </c>
      <c r="H6" s="440"/>
      <c r="I6" s="440">
        <f t="shared" ref="I6:Q6" si="1">IF(I7&gt;0,I7,IF(I8&gt;0,I8,IF(I9&gt;0,I9)))</f>
        <v>286130498.19501418</v>
      </c>
      <c r="J6" s="440">
        <f>IF(J7&gt;=0,J7,IF(J8&gt;=0,J8,IF(J9&gt;0,J9)))</f>
        <v>0</v>
      </c>
      <c r="K6" s="440">
        <f t="shared" si="1"/>
        <v>67055187.304630116</v>
      </c>
      <c r="L6" s="440">
        <f>IF(L7&gt;=0,L7,IF(L8&gt;=0,L8,IF(L9&gt;0,L9)))</f>
        <v>0</v>
      </c>
      <c r="M6" s="440">
        <f t="shared" si="1"/>
        <v>169697772.40522021</v>
      </c>
      <c r="N6" s="440">
        <f>IF(N7&gt;=0,N7,IF(N8&gt;=0,N8,IF(N9&gt;0,N9)))</f>
        <v>0</v>
      </c>
      <c r="O6" s="440">
        <f t="shared" si="1"/>
        <v>40390934.433334753</v>
      </c>
      <c r="P6" s="440">
        <f t="shared" si="1"/>
        <v>8986604.0518290158</v>
      </c>
      <c r="Q6" s="440">
        <f t="shared" si="1"/>
        <v>152130764.1746144</v>
      </c>
    </row>
    <row r="7" spans="1:17" ht="14.5" x14ac:dyDescent="0.35">
      <c r="A7" s="58"/>
      <c r="B7" s="441" t="s">
        <v>519</v>
      </c>
      <c r="C7" s="440">
        <f>C11+C15+C19+C23+C27+C31</f>
        <v>5095992729.4324036</v>
      </c>
      <c r="D7" s="440">
        <f>D11+D15+D19+D23+D27+D31</f>
        <v>-29059253.57124899</v>
      </c>
      <c r="E7" s="440">
        <f>E11+E15+E19+E23+E27+E31</f>
        <v>183624976.48415801</v>
      </c>
      <c r="F7" s="440">
        <f t="shared" ref="F7:G9" si="2">F11+F15+F19+F23+F27+F31</f>
        <v>56431616.890832007</v>
      </c>
      <c r="G7" s="440">
        <f t="shared" si="2"/>
        <v>147947310.39132097</v>
      </c>
      <c r="H7" s="442">
        <v>1.4</v>
      </c>
      <c r="I7" s="443">
        <f t="shared" ref="I7:I33" si="3">(F7+G7)*H7</f>
        <v>286130498.19501418</v>
      </c>
      <c r="J7" s="440">
        <f>J11+J15+J19+J23+J27+J31</f>
        <v>0</v>
      </c>
      <c r="K7" s="440">
        <f t="shared" ref="J7:Q9" si="4">K11+K15+K19+K23+K27+K31</f>
        <v>67055187.304630116</v>
      </c>
      <c r="L7" s="440">
        <f t="shared" si="4"/>
        <v>0</v>
      </c>
      <c r="M7" s="440">
        <f t="shared" si="4"/>
        <v>169697772.40522021</v>
      </c>
      <c r="N7" s="440">
        <f t="shared" si="4"/>
        <v>0</v>
      </c>
      <c r="O7" s="440">
        <f t="shared" si="4"/>
        <v>40390934.433334753</v>
      </c>
      <c r="P7" s="440">
        <f t="shared" si="4"/>
        <v>8986604.0518290158</v>
      </c>
      <c r="Q7" s="440">
        <f>Q11+Q15+Q19+Q23+Q27+Q31</f>
        <v>152130764.1746144</v>
      </c>
    </row>
    <row r="8" spans="1:17" ht="14.5" x14ac:dyDescent="0.35">
      <c r="A8" s="58"/>
      <c r="B8" s="441" t="s">
        <v>520</v>
      </c>
      <c r="C8" s="440">
        <f>C12+C16+C20+C24+C28+C32</f>
        <v>0</v>
      </c>
      <c r="D8" s="440"/>
      <c r="E8" s="440"/>
      <c r="F8" s="440">
        <f t="shared" si="2"/>
        <v>0</v>
      </c>
      <c r="G8" s="440">
        <f t="shared" si="2"/>
        <v>0</v>
      </c>
      <c r="H8" s="442">
        <v>1.4</v>
      </c>
      <c r="I8" s="443">
        <f t="shared" si="3"/>
        <v>0</v>
      </c>
      <c r="J8" s="440">
        <f t="shared" si="4"/>
        <v>0</v>
      </c>
      <c r="K8" s="440">
        <f t="shared" si="4"/>
        <v>0</v>
      </c>
      <c r="L8" s="440">
        <f t="shared" si="4"/>
        <v>0</v>
      </c>
      <c r="M8" s="440">
        <f t="shared" si="4"/>
        <v>0</v>
      </c>
      <c r="N8" s="440">
        <f t="shared" si="4"/>
        <v>0</v>
      </c>
      <c r="O8" s="440">
        <f t="shared" si="4"/>
        <v>0</v>
      </c>
      <c r="P8" s="440">
        <f t="shared" si="4"/>
        <v>0</v>
      </c>
      <c r="Q8" s="440">
        <f>Q12+Q16+Q20+Q24+Q28+Q32</f>
        <v>0</v>
      </c>
    </row>
    <row r="9" spans="1:17" ht="14.5" x14ac:dyDescent="0.35">
      <c r="A9" s="58"/>
      <c r="B9" s="441" t="s">
        <v>521</v>
      </c>
      <c r="C9" s="440">
        <f>C13+C17+C21+C25+C29+C33</f>
        <v>0</v>
      </c>
      <c r="D9" s="440"/>
      <c r="E9" s="440"/>
      <c r="F9" s="440">
        <f t="shared" si="2"/>
        <v>0</v>
      </c>
      <c r="G9" s="440">
        <f t="shared" si="2"/>
        <v>0</v>
      </c>
      <c r="H9" s="442">
        <v>1.4</v>
      </c>
      <c r="I9" s="443">
        <f t="shared" si="3"/>
        <v>0</v>
      </c>
      <c r="J9" s="440">
        <f t="shared" si="4"/>
        <v>0</v>
      </c>
      <c r="K9" s="440">
        <f t="shared" si="4"/>
        <v>0</v>
      </c>
      <c r="L9" s="440">
        <f t="shared" si="4"/>
        <v>0</v>
      </c>
      <c r="M9" s="440">
        <f t="shared" si="4"/>
        <v>0</v>
      </c>
      <c r="N9" s="440">
        <f t="shared" si="4"/>
        <v>0</v>
      </c>
      <c r="O9" s="440">
        <f t="shared" si="4"/>
        <v>0</v>
      </c>
      <c r="P9" s="440">
        <f t="shared" si="4"/>
        <v>0</v>
      </c>
      <c r="Q9" s="440">
        <f t="shared" si="4"/>
        <v>0</v>
      </c>
    </row>
    <row r="10" spans="1:17" ht="14.5" x14ac:dyDescent="0.35">
      <c r="A10" s="58"/>
      <c r="B10" s="444" t="s">
        <v>522</v>
      </c>
      <c r="C10" s="445">
        <v>0</v>
      </c>
      <c r="D10" s="445">
        <v>0</v>
      </c>
      <c r="E10" s="445">
        <v>0</v>
      </c>
      <c r="F10" s="445">
        <v>0</v>
      </c>
      <c r="G10" s="445">
        <v>0</v>
      </c>
      <c r="H10" s="442">
        <v>1.4</v>
      </c>
      <c r="I10" s="443">
        <f t="shared" si="3"/>
        <v>0</v>
      </c>
      <c r="J10" s="446">
        <v>0</v>
      </c>
      <c r="K10" s="446">
        <v>0</v>
      </c>
      <c r="L10" s="446">
        <v>0</v>
      </c>
      <c r="M10" s="446">
        <v>0</v>
      </c>
      <c r="N10" s="446">
        <v>0</v>
      </c>
      <c r="O10" s="446">
        <v>0</v>
      </c>
      <c r="P10" s="446">
        <v>0</v>
      </c>
      <c r="Q10" s="440">
        <f>SUM(Q11:Q13)</f>
        <v>0</v>
      </c>
    </row>
    <row r="11" spans="1:17" ht="14.5" x14ac:dyDescent="0.35">
      <c r="A11" s="58"/>
      <c r="B11" s="447" t="s">
        <v>519</v>
      </c>
      <c r="C11" s="445">
        <v>0</v>
      </c>
      <c r="D11" s="445">
        <v>0</v>
      </c>
      <c r="E11" s="445">
        <v>0</v>
      </c>
      <c r="F11" s="445">
        <v>0</v>
      </c>
      <c r="G11" s="445">
        <v>0</v>
      </c>
      <c r="H11" s="442">
        <v>1.4</v>
      </c>
      <c r="I11" s="443">
        <f t="shared" si="3"/>
        <v>0</v>
      </c>
      <c r="J11" s="446">
        <v>0</v>
      </c>
      <c r="K11" s="446">
        <v>0</v>
      </c>
      <c r="L11" s="446">
        <v>0</v>
      </c>
      <c r="M11" s="446">
        <v>0</v>
      </c>
      <c r="N11" s="446">
        <v>0</v>
      </c>
      <c r="O11" s="446">
        <v>0</v>
      </c>
      <c r="P11" s="446">
        <v>0</v>
      </c>
      <c r="Q11" s="440">
        <f>SUMPRODUCT($J$5:$P$5,J11:P11)</f>
        <v>0</v>
      </c>
    </row>
    <row r="12" spans="1:17" ht="14.5" x14ac:dyDescent="0.35">
      <c r="A12" s="58"/>
      <c r="B12" s="447" t="s">
        <v>520</v>
      </c>
      <c r="C12" s="445">
        <v>0</v>
      </c>
      <c r="D12" s="445">
        <v>0</v>
      </c>
      <c r="E12" s="445">
        <v>0</v>
      </c>
      <c r="F12" s="445">
        <v>0</v>
      </c>
      <c r="G12" s="445">
        <v>0</v>
      </c>
      <c r="H12" s="442">
        <v>1.4</v>
      </c>
      <c r="I12" s="443">
        <f t="shared" si="3"/>
        <v>0</v>
      </c>
      <c r="J12" s="446">
        <v>0</v>
      </c>
      <c r="K12" s="446">
        <v>0</v>
      </c>
      <c r="L12" s="446">
        <v>0</v>
      </c>
      <c r="M12" s="446">
        <v>0</v>
      </c>
      <c r="N12" s="446">
        <v>0</v>
      </c>
      <c r="O12" s="446">
        <v>0</v>
      </c>
      <c r="P12" s="446">
        <v>0</v>
      </c>
      <c r="Q12" s="440">
        <f t="shared" ref="Q12:Q13" si="5">SUMPRODUCT($J$5:$P$5,J12:P12)</f>
        <v>0</v>
      </c>
    </row>
    <row r="13" spans="1:17" ht="14.5" x14ac:dyDescent="0.35">
      <c r="A13" s="58"/>
      <c r="B13" s="447" t="s">
        <v>521</v>
      </c>
      <c r="C13" s="445">
        <v>0</v>
      </c>
      <c r="D13" s="445">
        <v>0</v>
      </c>
      <c r="E13" s="445">
        <v>0</v>
      </c>
      <c r="F13" s="445">
        <v>0</v>
      </c>
      <c r="G13" s="445">
        <v>0</v>
      </c>
      <c r="H13" s="442">
        <v>1.4</v>
      </c>
      <c r="I13" s="443">
        <f t="shared" si="3"/>
        <v>0</v>
      </c>
      <c r="J13" s="446">
        <v>0</v>
      </c>
      <c r="K13" s="446">
        <v>0</v>
      </c>
      <c r="L13" s="446">
        <v>0</v>
      </c>
      <c r="M13" s="446">
        <v>0</v>
      </c>
      <c r="N13" s="446">
        <v>0</v>
      </c>
      <c r="O13" s="446">
        <v>0</v>
      </c>
      <c r="P13" s="446">
        <v>0</v>
      </c>
      <c r="Q13" s="440">
        <f t="shared" si="5"/>
        <v>0</v>
      </c>
    </row>
    <row r="14" spans="1:17" ht="14.5" x14ac:dyDescent="0.35">
      <c r="A14" s="58"/>
      <c r="B14" s="444" t="s">
        <v>523</v>
      </c>
      <c r="C14" s="445">
        <v>0</v>
      </c>
      <c r="D14" s="445">
        <v>0</v>
      </c>
      <c r="E14" s="445">
        <v>0</v>
      </c>
      <c r="F14" s="445">
        <v>0</v>
      </c>
      <c r="G14" s="445">
        <v>0</v>
      </c>
      <c r="H14" s="442">
        <v>1.4</v>
      </c>
      <c r="I14" s="443">
        <f t="shared" si="3"/>
        <v>0</v>
      </c>
      <c r="J14" s="446">
        <v>0</v>
      </c>
      <c r="K14" s="446">
        <v>0</v>
      </c>
      <c r="L14" s="446">
        <v>0</v>
      </c>
      <c r="M14" s="446">
        <v>0</v>
      </c>
      <c r="N14" s="446">
        <v>0</v>
      </c>
      <c r="O14" s="446">
        <v>0</v>
      </c>
      <c r="P14" s="446">
        <v>0</v>
      </c>
      <c r="Q14" s="440">
        <f>SUM(Q15:Q17)</f>
        <v>0</v>
      </c>
    </row>
    <row r="15" spans="1:17" ht="14.5" x14ac:dyDescent="0.35">
      <c r="A15" s="58"/>
      <c r="B15" s="447" t="s">
        <v>519</v>
      </c>
      <c r="C15" s="445">
        <v>0</v>
      </c>
      <c r="D15" s="445">
        <v>0</v>
      </c>
      <c r="E15" s="445">
        <v>0</v>
      </c>
      <c r="F15" s="445">
        <v>0</v>
      </c>
      <c r="G15" s="445">
        <v>0</v>
      </c>
      <c r="H15" s="442">
        <v>1.4</v>
      </c>
      <c r="I15" s="443">
        <f t="shared" si="3"/>
        <v>0</v>
      </c>
      <c r="J15" s="446">
        <v>0</v>
      </c>
      <c r="K15" s="446">
        <v>0</v>
      </c>
      <c r="L15" s="446">
        <v>0</v>
      </c>
      <c r="M15" s="446">
        <v>0</v>
      </c>
      <c r="N15" s="446">
        <v>0</v>
      </c>
      <c r="O15" s="446">
        <v>0</v>
      </c>
      <c r="P15" s="446">
        <v>0</v>
      </c>
      <c r="Q15" s="440">
        <f>SUMPRODUCT($J$5:$P$5,J15:P15)</f>
        <v>0</v>
      </c>
    </row>
    <row r="16" spans="1:17" ht="14.5" x14ac:dyDescent="0.35">
      <c r="A16" s="58"/>
      <c r="B16" s="447" t="s">
        <v>520</v>
      </c>
      <c r="C16" s="445">
        <v>0</v>
      </c>
      <c r="D16" s="445">
        <v>0</v>
      </c>
      <c r="E16" s="445">
        <v>0</v>
      </c>
      <c r="F16" s="445">
        <v>0</v>
      </c>
      <c r="G16" s="445">
        <v>0</v>
      </c>
      <c r="H16" s="442">
        <v>1.4</v>
      </c>
      <c r="I16" s="443">
        <f t="shared" si="3"/>
        <v>0</v>
      </c>
      <c r="J16" s="446">
        <v>0</v>
      </c>
      <c r="K16" s="446">
        <v>0</v>
      </c>
      <c r="L16" s="446">
        <v>0</v>
      </c>
      <c r="M16" s="446">
        <v>0</v>
      </c>
      <c r="N16" s="446">
        <v>0</v>
      </c>
      <c r="O16" s="446">
        <v>0</v>
      </c>
      <c r="P16" s="446">
        <v>0</v>
      </c>
      <c r="Q16" s="440">
        <f t="shared" ref="Q16:Q17" si="6">SUMPRODUCT($J$5:$P$5,J16:P16)</f>
        <v>0</v>
      </c>
    </row>
    <row r="17" spans="1:17" ht="14.5" x14ac:dyDescent="0.35">
      <c r="A17" s="58"/>
      <c r="B17" s="447" t="s">
        <v>521</v>
      </c>
      <c r="C17" s="445">
        <v>0</v>
      </c>
      <c r="D17" s="445">
        <v>0</v>
      </c>
      <c r="E17" s="445">
        <v>0</v>
      </c>
      <c r="F17" s="445">
        <v>0</v>
      </c>
      <c r="G17" s="445">
        <v>0</v>
      </c>
      <c r="H17" s="442">
        <v>1.4</v>
      </c>
      <c r="I17" s="443">
        <f t="shared" si="3"/>
        <v>0</v>
      </c>
      <c r="J17" s="446">
        <v>0</v>
      </c>
      <c r="K17" s="446">
        <v>0</v>
      </c>
      <c r="L17" s="446">
        <v>0</v>
      </c>
      <c r="M17" s="446">
        <v>0</v>
      </c>
      <c r="N17" s="446">
        <v>0</v>
      </c>
      <c r="O17" s="446">
        <v>0</v>
      </c>
      <c r="P17" s="446">
        <v>0</v>
      </c>
      <c r="Q17" s="440">
        <f t="shared" si="6"/>
        <v>0</v>
      </c>
    </row>
    <row r="18" spans="1:17" ht="14.5" x14ac:dyDescent="0.35">
      <c r="A18" s="58"/>
      <c r="B18" s="444" t="s">
        <v>524</v>
      </c>
      <c r="C18" s="445">
        <v>0</v>
      </c>
      <c r="D18" s="445">
        <v>0</v>
      </c>
      <c r="E18" s="445">
        <v>0</v>
      </c>
      <c r="F18" s="445">
        <v>0</v>
      </c>
      <c r="G18" s="445">
        <v>0</v>
      </c>
      <c r="H18" s="442">
        <v>1.4</v>
      </c>
      <c r="I18" s="443">
        <f t="shared" si="3"/>
        <v>0</v>
      </c>
      <c r="J18" s="446">
        <v>0</v>
      </c>
      <c r="K18" s="446">
        <v>0</v>
      </c>
      <c r="L18" s="446">
        <v>0</v>
      </c>
      <c r="M18" s="446">
        <v>0</v>
      </c>
      <c r="N18" s="446">
        <v>0</v>
      </c>
      <c r="O18" s="446">
        <v>0</v>
      </c>
      <c r="P18" s="446">
        <v>0</v>
      </c>
      <c r="Q18" s="440">
        <f>SUM(Q19:Q21)</f>
        <v>134377886.46781051</v>
      </c>
    </row>
    <row r="19" spans="1:17" ht="14.5" x14ac:dyDescent="0.35">
      <c r="A19" s="58"/>
      <c r="B19" s="447" t="s">
        <v>519</v>
      </c>
      <c r="C19" s="445">
        <v>4593828353.5198231</v>
      </c>
      <c r="D19" s="445">
        <v>-72259194.662832975</v>
      </c>
      <c r="E19" s="445">
        <v>-11000000</v>
      </c>
      <c r="F19" s="445">
        <v>56431616.890832007</v>
      </c>
      <c r="G19" s="445">
        <v>135266683.45788962</v>
      </c>
      <c r="H19" s="442">
        <v>1.4</v>
      </c>
      <c r="I19" s="443">
        <f t="shared" si="3"/>
        <v>268377620.48821026</v>
      </c>
      <c r="J19" s="446">
        <v>0</v>
      </c>
      <c r="K19" s="446">
        <v>67055187.304630116</v>
      </c>
      <c r="L19" s="446">
        <v>0</v>
      </c>
      <c r="M19" s="446">
        <v>169697772.40522021</v>
      </c>
      <c r="N19" s="446">
        <v>0</v>
      </c>
      <c r="O19" s="446">
        <v>22638056.726530861</v>
      </c>
      <c r="P19" s="446">
        <v>8986604.0518290158</v>
      </c>
      <c r="Q19" s="440">
        <f>SUMPRODUCT($J$5:$P$5,J19:P19)</f>
        <v>134377886.46781051</v>
      </c>
    </row>
    <row r="20" spans="1:17" ht="14.5" x14ac:dyDescent="0.35">
      <c r="A20" s="58"/>
      <c r="B20" s="447" t="s">
        <v>520</v>
      </c>
      <c r="C20" s="445">
        <v>0</v>
      </c>
      <c r="D20" s="445">
        <v>0</v>
      </c>
      <c r="E20" s="445">
        <v>0</v>
      </c>
      <c r="F20" s="445">
        <v>0</v>
      </c>
      <c r="G20" s="445">
        <v>0</v>
      </c>
      <c r="H20" s="442">
        <v>1.4</v>
      </c>
      <c r="I20" s="443">
        <f t="shared" si="3"/>
        <v>0</v>
      </c>
      <c r="J20" s="446">
        <v>0</v>
      </c>
      <c r="K20" s="446">
        <v>0</v>
      </c>
      <c r="L20" s="446">
        <v>0</v>
      </c>
      <c r="M20" s="446">
        <v>0</v>
      </c>
      <c r="N20" s="446">
        <v>0</v>
      </c>
      <c r="O20" s="446">
        <v>0</v>
      </c>
      <c r="P20" s="446">
        <v>0</v>
      </c>
      <c r="Q20" s="440">
        <f t="shared" ref="Q20:Q21" si="7">SUMPRODUCT($J$5:$P$5,J20:P20)</f>
        <v>0</v>
      </c>
    </row>
    <row r="21" spans="1:17" ht="14.5" x14ac:dyDescent="0.35">
      <c r="A21" s="58"/>
      <c r="B21" s="447" t="s">
        <v>521</v>
      </c>
      <c r="C21" s="445">
        <v>0</v>
      </c>
      <c r="D21" s="445">
        <v>0</v>
      </c>
      <c r="E21" s="445">
        <v>0</v>
      </c>
      <c r="F21" s="445">
        <v>0</v>
      </c>
      <c r="G21" s="445">
        <v>0</v>
      </c>
      <c r="H21" s="442">
        <v>1.4</v>
      </c>
      <c r="I21" s="443">
        <f t="shared" si="3"/>
        <v>0</v>
      </c>
      <c r="J21" s="446">
        <v>0</v>
      </c>
      <c r="K21" s="446">
        <v>0</v>
      </c>
      <c r="L21" s="446">
        <v>0</v>
      </c>
      <c r="M21" s="446">
        <v>0</v>
      </c>
      <c r="N21" s="446">
        <v>0</v>
      </c>
      <c r="O21" s="446">
        <v>0</v>
      </c>
      <c r="P21" s="446">
        <v>0</v>
      </c>
      <c r="Q21" s="440">
        <f t="shared" si="7"/>
        <v>0</v>
      </c>
    </row>
    <row r="22" spans="1:17" ht="14.5" x14ac:dyDescent="0.35">
      <c r="A22" s="58"/>
      <c r="B22" s="444" t="s">
        <v>525</v>
      </c>
      <c r="C22" s="445">
        <v>0</v>
      </c>
      <c r="D22" s="445">
        <v>0</v>
      </c>
      <c r="E22" s="445">
        <v>0</v>
      </c>
      <c r="F22" s="445">
        <v>0</v>
      </c>
      <c r="G22" s="445">
        <v>0</v>
      </c>
      <c r="H22" s="442">
        <v>1.4</v>
      </c>
      <c r="I22" s="443">
        <f t="shared" si="3"/>
        <v>0</v>
      </c>
      <c r="J22" s="446">
        <v>0</v>
      </c>
      <c r="K22" s="446">
        <v>0</v>
      </c>
      <c r="L22" s="446">
        <v>0</v>
      </c>
      <c r="M22" s="446">
        <v>0</v>
      </c>
      <c r="N22" s="446">
        <v>0</v>
      </c>
      <c r="O22" s="446">
        <v>0</v>
      </c>
      <c r="P22" s="446">
        <v>0</v>
      </c>
      <c r="Q22" s="440">
        <f>SUM(Q23:Q25)</f>
        <v>15729399.871130046</v>
      </c>
    </row>
    <row r="23" spans="1:17" ht="14.5" x14ac:dyDescent="0.35">
      <c r="A23" s="58"/>
      <c r="B23" s="447" t="s">
        <v>519</v>
      </c>
      <c r="C23" s="445">
        <v>396676730.31258005</v>
      </c>
      <c r="D23" s="445">
        <v>40214738.801476985</v>
      </c>
      <c r="E23" s="445">
        <v>184238229.964158</v>
      </c>
      <c r="F23" s="445">
        <v>0</v>
      </c>
      <c r="G23" s="445">
        <v>11235285.622235749</v>
      </c>
      <c r="H23" s="442">
        <v>1.4</v>
      </c>
      <c r="I23" s="443">
        <f t="shared" si="3"/>
        <v>15729399.871130047</v>
      </c>
      <c r="J23" s="446">
        <v>0</v>
      </c>
      <c r="K23" s="446">
        <v>0</v>
      </c>
      <c r="L23" s="446">
        <v>0</v>
      </c>
      <c r="M23" s="446">
        <v>0</v>
      </c>
      <c r="N23" s="446">
        <v>0</v>
      </c>
      <c r="O23" s="446">
        <v>15729399.871130046</v>
      </c>
      <c r="P23" s="446">
        <v>0</v>
      </c>
      <c r="Q23" s="440">
        <f>SUMPRODUCT($J$5:$P$5,J23:P23)</f>
        <v>15729399.871130046</v>
      </c>
    </row>
    <row r="24" spans="1:17" ht="14.5" x14ac:dyDescent="0.35">
      <c r="A24" s="58"/>
      <c r="B24" s="447" t="s">
        <v>520</v>
      </c>
      <c r="C24" s="445">
        <v>0</v>
      </c>
      <c r="D24" s="445">
        <v>0</v>
      </c>
      <c r="E24" s="445">
        <v>0</v>
      </c>
      <c r="F24" s="445">
        <v>0</v>
      </c>
      <c r="G24" s="445">
        <v>0</v>
      </c>
      <c r="H24" s="442">
        <v>1.4</v>
      </c>
      <c r="I24" s="443">
        <f t="shared" si="3"/>
        <v>0</v>
      </c>
      <c r="J24" s="446">
        <v>0</v>
      </c>
      <c r="K24" s="446">
        <v>0</v>
      </c>
      <c r="L24" s="446">
        <v>0</v>
      </c>
      <c r="M24" s="446">
        <v>0</v>
      </c>
      <c r="N24" s="446">
        <v>0</v>
      </c>
      <c r="O24" s="446">
        <v>0</v>
      </c>
      <c r="P24" s="446">
        <v>0</v>
      </c>
      <c r="Q24" s="440">
        <f t="shared" ref="Q24:Q25" si="8">SUMPRODUCT($J$5:$P$5,J24:P24)</f>
        <v>0</v>
      </c>
    </row>
    <row r="25" spans="1:17" ht="14.5" x14ac:dyDescent="0.35">
      <c r="A25" s="58"/>
      <c r="B25" s="447" t="s">
        <v>521</v>
      </c>
      <c r="C25" s="445">
        <v>0</v>
      </c>
      <c r="D25" s="445">
        <v>0</v>
      </c>
      <c r="E25" s="445">
        <v>0</v>
      </c>
      <c r="F25" s="445">
        <v>0</v>
      </c>
      <c r="G25" s="445">
        <v>0</v>
      </c>
      <c r="H25" s="442">
        <v>1.4</v>
      </c>
      <c r="I25" s="443">
        <f t="shared" si="3"/>
        <v>0</v>
      </c>
      <c r="J25" s="446">
        <v>0</v>
      </c>
      <c r="K25" s="446">
        <v>0</v>
      </c>
      <c r="L25" s="446">
        <v>0</v>
      </c>
      <c r="M25" s="446">
        <v>0</v>
      </c>
      <c r="N25" s="446">
        <v>0</v>
      </c>
      <c r="O25" s="446">
        <v>0</v>
      </c>
      <c r="P25" s="446">
        <v>0</v>
      </c>
      <c r="Q25" s="440">
        <f t="shared" si="8"/>
        <v>0</v>
      </c>
    </row>
    <row r="26" spans="1:17" ht="14.5" x14ac:dyDescent="0.35">
      <c r="A26" s="58"/>
      <c r="B26" s="444" t="s">
        <v>526</v>
      </c>
      <c r="C26" s="445">
        <v>0</v>
      </c>
      <c r="D26" s="445">
        <v>0</v>
      </c>
      <c r="E26" s="445">
        <v>0</v>
      </c>
      <c r="F26" s="445">
        <v>0</v>
      </c>
      <c r="G26" s="445">
        <v>0</v>
      </c>
      <c r="H26" s="442">
        <v>1.4</v>
      </c>
      <c r="I26" s="443">
        <f t="shared" si="3"/>
        <v>0</v>
      </c>
      <c r="J26" s="446">
        <v>0</v>
      </c>
      <c r="K26" s="446">
        <v>0</v>
      </c>
      <c r="L26" s="446">
        <v>0</v>
      </c>
      <c r="M26" s="446">
        <v>0</v>
      </c>
      <c r="N26" s="446">
        <v>0</v>
      </c>
      <c r="O26" s="446">
        <v>0</v>
      </c>
      <c r="P26" s="446">
        <v>0</v>
      </c>
      <c r="Q26" s="440">
        <f>SUM(Q27:Q29)</f>
        <v>1954643.4409620198</v>
      </c>
    </row>
    <row r="27" spans="1:17" ht="14.5" x14ac:dyDescent="0.35">
      <c r="A27" s="58"/>
      <c r="B27" s="447" t="s">
        <v>519</v>
      </c>
      <c r="C27" s="445">
        <v>98319212</v>
      </c>
      <c r="D27" s="445">
        <v>2934705.8657180006</v>
      </c>
      <c r="E27" s="445">
        <v>9872555.8000000007</v>
      </c>
      <c r="F27" s="445">
        <v>0</v>
      </c>
      <c r="G27" s="445">
        <v>1396173.886401443</v>
      </c>
      <c r="H27" s="442">
        <v>1.4</v>
      </c>
      <c r="I27" s="443">
        <f t="shared" si="3"/>
        <v>1954643.4409620201</v>
      </c>
      <c r="J27" s="446">
        <v>0</v>
      </c>
      <c r="K27" s="446">
        <v>0</v>
      </c>
      <c r="L27" s="446">
        <v>0</v>
      </c>
      <c r="M27" s="446">
        <v>0</v>
      </c>
      <c r="N27" s="446">
        <v>0</v>
      </c>
      <c r="O27" s="446">
        <v>1954643.4409620198</v>
      </c>
      <c r="P27" s="446">
        <v>0</v>
      </c>
      <c r="Q27" s="440">
        <f>SUMPRODUCT($J$5:$P$5,J27:P27)</f>
        <v>1954643.4409620198</v>
      </c>
    </row>
    <row r="28" spans="1:17" ht="14.5" x14ac:dyDescent="0.35">
      <c r="A28" s="58"/>
      <c r="B28" s="447" t="s">
        <v>520</v>
      </c>
      <c r="C28" s="445">
        <v>0</v>
      </c>
      <c r="D28" s="445">
        <v>0</v>
      </c>
      <c r="E28" s="445">
        <v>0</v>
      </c>
      <c r="F28" s="445">
        <v>0</v>
      </c>
      <c r="G28" s="445">
        <v>0</v>
      </c>
      <c r="H28" s="442">
        <v>1.4</v>
      </c>
      <c r="I28" s="443">
        <f t="shared" si="3"/>
        <v>0</v>
      </c>
      <c r="J28" s="446">
        <v>0</v>
      </c>
      <c r="K28" s="446">
        <v>0</v>
      </c>
      <c r="L28" s="446">
        <v>0</v>
      </c>
      <c r="M28" s="446">
        <v>0</v>
      </c>
      <c r="N28" s="446">
        <v>0</v>
      </c>
      <c r="O28" s="446">
        <v>0</v>
      </c>
      <c r="P28" s="446">
        <v>0</v>
      </c>
      <c r="Q28" s="440">
        <f t="shared" ref="Q28:Q29" si="9">SUMPRODUCT($J$5:$P$5,J28:P28)</f>
        <v>0</v>
      </c>
    </row>
    <row r="29" spans="1:17" ht="14.5" x14ac:dyDescent="0.35">
      <c r="A29" s="58"/>
      <c r="B29" s="447" t="s">
        <v>521</v>
      </c>
      <c r="C29" s="445">
        <v>0</v>
      </c>
      <c r="D29" s="445">
        <v>0</v>
      </c>
      <c r="E29" s="445">
        <v>0</v>
      </c>
      <c r="F29" s="445">
        <v>0</v>
      </c>
      <c r="G29" s="445">
        <v>0</v>
      </c>
      <c r="H29" s="442">
        <v>1.4</v>
      </c>
      <c r="I29" s="443">
        <f t="shared" si="3"/>
        <v>0</v>
      </c>
      <c r="J29" s="446">
        <v>0</v>
      </c>
      <c r="K29" s="446">
        <v>0</v>
      </c>
      <c r="L29" s="446">
        <v>0</v>
      </c>
      <c r="M29" s="446">
        <v>0</v>
      </c>
      <c r="N29" s="446">
        <v>0</v>
      </c>
      <c r="O29" s="446">
        <v>0</v>
      </c>
      <c r="P29" s="446">
        <v>0</v>
      </c>
      <c r="Q29" s="440">
        <f t="shared" si="9"/>
        <v>0</v>
      </c>
    </row>
    <row r="30" spans="1:17" ht="14.5" x14ac:dyDescent="0.35">
      <c r="A30" s="58"/>
      <c r="B30" s="448" t="s">
        <v>527</v>
      </c>
      <c r="C30" s="445">
        <v>0</v>
      </c>
      <c r="D30" s="445">
        <v>0</v>
      </c>
      <c r="E30" s="445">
        <v>0</v>
      </c>
      <c r="F30" s="445">
        <v>0</v>
      </c>
      <c r="G30" s="445">
        <v>0</v>
      </c>
      <c r="H30" s="442">
        <v>1.4</v>
      </c>
      <c r="I30" s="443">
        <f t="shared" si="3"/>
        <v>0</v>
      </c>
      <c r="J30" s="446">
        <v>0</v>
      </c>
      <c r="K30" s="446">
        <v>0</v>
      </c>
      <c r="L30" s="446">
        <v>0</v>
      </c>
      <c r="M30" s="446">
        <v>0</v>
      </c>
      <c r="N30" s="446">
        <v>0</v>
      </c>
      <c r="O30" s="446">
        <v>0</v>
      </c>
      <c r="P30" s="446">
        <v>0</v>
      </c>
      <c r="Q30" s="440">
        <f>SUM(Q31:Q33)</f>
        <v>68834.394711830188</v>
      </c>
    </row>
    <row r="31" spans="1:17" ht="14.5" x14ac:dyDescent="0.35">
      <c r="A31" s="58"/>
      <c r="B31" s="447" t="s">
        <v>519</v>
      </c>
      <c r="C31" s="445">
        <v>7168433.6000000006</v>
      </c>
      <c r="D31" s="445">
        <v>50496.424389000007</v>
      </c>
      <c r="E31" s="445">
        <v>514190.72</v>
      </c>
      <c r="F31" s="445">
        <v>0</v>
      </c>
      <c r="G31" s="445">
        <v>49167.424794164428</v>
      </c>
      <c r="H31" s="442">
        <v>1.4</v>
      </c>
      <c r="I31" s="443">
        <f t="shared" si="3"/>
        <v>68834.394711830188</v>
      </c>
      <c r="J31" s="446">
        <v>0</v>
      </c>
      <c r="K31" s="446">
        <v>0</v>
      </c>
      <c r="L31" s="446">
        <v>0</v>
      </c>
      <c r="M31" s="446">
        <v>0</v>
      </c>
      <c r="N31" s="446">
        <v>0</v>
      </c>
      <c r="O31" s="446">
        <v>68834.394711830188</v>
      </c>
      <c r="P31" s="446">
        <v>0</v>
      </c>
      <c r="Q31" s="440">
        <f>SUMPRODUCT($J$5:$P$5,J31:P31)</f>
        <v>68834.394711830188</v>
      </c>
    </row>
    <row r="32" spans="1:17" ht="14.5" x14ac:dyDescent="0.35">
      <c r="A32" s="58"/>
      <c r="B32" s="447" t="s">
        <v>520</v>
      </c>
      <c r="C32" s="445">
        <v>0</v>
      </c>
      <c r="D32" s="445">
        <v>0</v>
      </c>
      <c r="E32" s="445">
        <v>0</v>
      </c>
      <c r="F32" s="445">
        <v>0</v>
      </c>
      <c r="G32" s="445">
        <v>0</v>
      </c>
      <c r="H32" s="442">
        <v>1.4</v>
      </c>
      <c r="I32" s="443">
        <f t="shared" si="3"/>
        <v>0</v>
      </c>
      <c r="J32" s="446">
        <v>0</v>
      </c>
      <c r="K32" s="446">
        <v>0</v>
      </c>
      <c r="L32" s="446">
        <v>0</v>
      </c>
      <c r="M32" s="446">
        <v>0</v>
      </c>
      <c r="N32" s="446">
        <v>0</v>
      </c>
      <c r="O32" s="446">
        <v>0</v>
      </c>
      <c r="P32" s="446">
        <v>0</v>
      </c>
      <c r="Q32" s="440">
        <f t="shared" ref="Q32:Q33" si="10">SUMPRODUCT($J$5:$P$5,J32:P32)</f>
        <v>0</v>
      </c>
    </row>
    <row r="33" spans="1:17" ht="14.5" x14ac:dyDescent="0.35">
      <c r="A33" s="58"/>
      <c r="B33" s="447" t="s">
        <v>521</v>
      </c>
      <c r="C33" s="445">
        <v>0</v>
      </c>
      <c r="D33" s="445">
        <v>0</v>
      </c>
      <c r="E33" s="445">
        <v>0</v>
      </c>
      <c r="F33" s="445">
        <v>0</v>
      </c>
      <c r="G33" s="445">
        <v>0</v>
      </c>
      <c r="H33" s="442">
        <v>1.4</v>
      </c>
      <c r="I33" s="443">
        <f t="shared" si="3"/>
        <v>0</v>
      </c>
      <c r="J33" s="446">
        <v>0</v>
      </c>
      <c r="K33" s="446">
        <v>0</v>
      </c>
      <c r="L33" s="446">
        <v>0</v>
      </c>
      <c r="M33" s="446">
        <v>0</v>
      </c>
      <c r="N33" s="446">
        <v>0</v>
      </c>
      <c r="O33" s="446">
        <v>0</v>
      </c>
      <c r="P33" s="446">
        <v>0</v>
      </c>
      <c r="Q33" s="440">
        <f t="shared" si="10"/>
        <v>0</v>
      </c>
    </row>
    <row r="34" spans="1:17" ht="14.5" x14ac:dyDescent="0.35">
      <c r="A34" s="58"/>
      <c r="B34" s="449" t="s">
        <v>402</v>
      </c>
      <c r="C34" s="450">
        <f>C6</f>
        <v>5095992729.4324036</v>
      </c>
      <c r="D34" s="450">
        <f t="shared" ref="D34:G34" si="11">D6</f>
        <v>0</v>
      </c>
      <c r="E34" s="450">
        <f t="shared" si="11"/>
        <v>183624976.48415801</v>
      </c>
      <c r="F34" s="450">
        <f t="shared" si="11"/>
        <v>56431616.890832007</v>
      </c>
      <c r="G34" s="450">
        <f t="shared" si="11"/>
        <v>147947310.39132097</v>
      </c>
      <c r="H34" s="442">
        <v>1.4</v>
      </c>
      <c r="I34" s="443">
        <f>(F34+G34)*H34</f>
        <v>286130498.19501418</v>
      </c>
      <c r="J34" s="450">
        <f t="shared" ref="J34:Q34" si="12">J6</f>
        <v>0</v>
      </c>
      <c r="K34" s="450">
        <f t="shared" si="12"/>
        <v>67055187.304630116</v>
      </c>
      <c r="L34" s="450">
        <f t="shared" si="12"/>
        <v>0</v>
      </c>
      <c r="M34" s="450">
        <f t="shared" si="12"/>
        <v>169697772.40522021</v>
      </c>
      <c r="N34" s="450">
        <f t="shared" si="12"/>
        <v>0</v>
      </c>
      <c r="O34" s="450">
        <f t="shared" si="12"/>
        <v>40390934.433334753</v>
      </c>
      <c r="P34" s="450">
        <f t="shared" si="12"/>
        <v>8986604.0518290158</v>
      </c>
      <c r="Q34" s="450">
        <f t="shared" si="12"/>
        <v>152130764.1746144</v>
      </c>
    </row>
  </sheetData>
  <conditionalFormatting sqref="I7:I34">
    <cfRule type="expression" dxfId="18" priority="1">
      <formula>(C7*#REF!)&lt;&gt;SUM(#REF!)</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3290B-12CB-461A-97AC-583B1E1D6378}">
  <sheetPr codeName="Sheet3">
    <tabColor theme="0" tint="-4.9989318521683403E-2"/>
  </sheetPr>
  <dimension ref="A1:H55"/>
  <sheetViews>
    <sheetView zoomScale="80" zoomScaleNormal="80" workbookViewId="0">
      <pane xSplit="1" ySplit="5" topLeftCell="B6" activePane="bottomRight" state="frozen"/>
      <selection activeCell="A22" sqref="A22:G42"/>
      <selection pane="topRight" activeCell="A22" sqref="A22:G42"/>
      <selection pane="bottomLeft" activeCell="A22" sqref="A22:G42"/>
      <selection pane="bottomRight" activeCell="B2" sqref="B2"/>
    </sheetView>
  </sheetViews>
  <sheetFormatPr defaultColWidth="9.1796875" defaultRowHeight="14" x14ac:dyDescent="0.3"/>
  <cols>
    <col min="1" max="1" width="9.54296875" style="21" bestFit="1" customWidth="1"/>
    <col min="2" max="2" width="86" style="21" customWidth="1"/>
    <col min="3" max="3" width="12.81640625" style="21" customWidth="1"/>
    <col min="4" max="7" width="12.81640625" style="19" customWidth="1"/>
    <col min="8" max="8" width="9.1796875" style="3" customWidth="1"/>
    <col min="9" max="12" width="9.1796875" style="3"/>
    <col min="13" max="13" width="6.81640625" style="3" customWidth="1"/>
    <col min="14" max="16384" width="9.1796875" style="3"/>
  </cols>
  <sheetData>
    <row r="1" spans="1:7" x14ac:dyDescent="0.3">
      <c r="A1" s="20" t="s">
        <v>45</v>
      </c>
      <c r="B1" s="21" t="str">
        <f>'Info '!C2</f>
        <v>JSC TBC Bank</v>
      </c>
    </row>
    <row r="2" spans="1:7" x14ac:dyDescent="0.3">
      <c r="A2" s="20" t="s">
        <v>46</v>
      </c>
      <c r="B2" s="22">
        <v>46112</v>
      </c>
    </row>
    <row r="3" spans="1:7" ht="14.5" thickBot="1" x14ac:dyDescent="0.35">
      <c r="A3" s="20"/>
    </row>
    <row r="4" spans="1:7" ht="15" customHeight="1" thickBot="1" x14ac:dyDescent="0.35">
      <c r="A4" s="23" t="s">
        <v>47</v>
      </c>
      <c r="B4" s="24" t="s">
        <v>48</v>
      </c>
      <c r="C4" s="24"/>
      <c r="D4" s="648" t="s">
        <v>49</v>
      </c>
      <c r="E4" s="649"/>
      <c r="F4" s="649"/>
      <c r="G4" s="650"/>
    </row>
    <row r="5" spans="1:7" x14ac:dyDescent="0.3">
      <c r="A5" s="25" t="s">
        <v>50</v>
      </c>
      <c r="B5" s="26"/>
      <c r="C5" s="27" t="str">
        <f>INT((MONTH($B$2))/3)&amp;"Q"&amp;"-"&amp;YEAR($B$2)</f>
        <v>1Q-2026</v>
      </c>
      <c r="D5" s="27" t="str">
        <f>IF(INT(MONTH($B$2))=3, "4"&amp;"Q"&amp;"-"&amp;YEAR($B$2)-1, IF(INT(MONTH($B$2))=6, "1"&amp;"Q"&amp;"-"&amp;YEAR($B$2), IF(INT(MONTH($B$2))=9, "2"&amp;"Q"&amp;"-"&amp;YEAR($B$2),IF(INT(MONTH($B$2))=12, "3"&amp;"Q"&amp;"-"&amp;YEAR($B$2), 0))))</f>
        <v>4Q-2025</v>
      </c>
      <c r="E5" s="27" t="str">
        <f>IF(INT(MONTH($B$2))=3, "3"&amp;"Q"&amp;"-"&amp;YEAR($B$2)-1, IF(INT(MONTH($B$2))=6, "4"&amp;"Q"&amp;"-"&amp;YEAR($B$2)-1, IF(INT(MONTH($B$2))=9, "1"&amp;"Q"&amp;"-"&amp;YEAR($B$2),IF(INT(MONTH($B$2))=12, "2"&amp;"Q"&amp;"-"&amp;YEAR($B$2), 0))))</f>
        <v>3Q-2025</v>
      </c>
      <c r="F5" s="27" t="str">
        <f>IF(INT(MONTH($B$2))=3, "2"&amp;"Q"&amp;"-"&amp;YEAR($B$2)-1, IF(INT(MONTH($B$2))=6, "3"&amp;"Q"&amp;"-"&amp;YEAR($B$2)-1, IF(INT(MONTH($B$2))=9, "4"&amp;"Q"&amp;"-"&amp;YEAR($B$2)-1,IF(INT(MONTH($B$2))=12, "1"&amp;"Q"&amp;"-"&amp;YEAR($B$2), 0))))</f>
        <v>2Q-2025</v>
      </c>
      <c r="G5" s="28" t="str">
        <f>IF(INT(MONTH($B$2))=3, "1"&amp;"Q"&amp;"-"&amp;YEAR($B$2)-1, IF(INT(MONTH($B$2))=6, "2"&amp;"Q"&amp;"-"&amp;YEAR($B$2)-1, IF(INT(MONTH($B$2))=9, "3"&amp;"Q"&amp;"-"&amp;YEAR($B$2)-1,IF(INT(MONTH($B$2))=12, "4"&amp;"Q"&amp;"-"&amp;YEAR($B$2)-1, 0))))</f>
        <v>1Q-2025</v>
      </c>
    </row>
    <row r="6" spans="1:7" x14ac:dyDescent="0.3">
      <c r="B6" s="29" t="s">
        <v>51</v>
      </c>
      <c r="C6" s="30"/>
      <c r="D6" s="30"/>
      <c r="E6" s="30"/>
      <c r="F6" s="30"/>
      <c r="G6" s="31"/>
    </row>
    <row r="7" spans="1:7" x14ac:dyDescent="0.3">
      <c r="A7" s="32"/>
      <c r="B7" s="33" t="s">
        <v>52</v>
      </c>
      <c r="C7" s="30"/>
      <c r="D7" s="30"/>
      <c r="E7" s="30"/>
      <c r="F7" s="30"/>
      <c r="G7" s="31"/>
    </row>
    <row r="8" spans="1:7" x14ac:dyDescent="0.3">
      <c r="A8" s="25">
        <v>1</v>
      </c>
      <c r="B8" s="34" t="s">
        <v>53</v>
      </c>
      <c r="C8" s="35">
        <v>5310229780.6287003</v>
      </c>
      <c r="D8" s="35">
        <v>5222768376.9130001</v>
      </c>
      <c r="E8" s="35">
        <v>5003864408.1463013</v>
      </c>
      <c r="F8" s="35">
        <v>4917529472.4509993</v>
      </c>
      <c r="G8" s="36">
        <v>4814010485.4893999</v>
      </c>
    </row>
    <row r="9" spans="1:7" x14ac:dyDescent="0.3">
      <c r="A9" s="25">
        <v>2</v>
      </c>
      <c r="B9" s="34" t="s">
        <v>54</v>
      </c>
      <c r="C9" s="35">
        <v>6322654780.6287003</v>
      </c>
      <c r="D9" s="35">
        <v>6233430876.9130001</v>
      </c>
      <c r="E9" s="35">
        <v>6019664408.1463013</v>
      </c>
      <c r="F9" s="35">
        <v>5938879472.4509993</v>
      </c>
      <c r="G9" s="36">
        <v>5851747985.4893999</v>
      </c>
    </row>
    <row r="10" spans="1:7" x14ac:dyDescent="0.3">
      <c r="A10" s="25">
        <v>3</v>
      </c>
      <c r="B10" s="34" t="s">
        <v>55</v>
      </c>
      <c r="C10" s="35">
        <v>7151158962.6086998</v>
      </c>
      <c r="D10" s="35">
        <v>7072884640.4230003</v>
      </c>
      <c r="E10" s="35">
        <v>6874689167.0263014</v>
      </c>
      <c r="F10" s="35">
        <v>6874774440.8109989</v>
      </c>
      <c r="G10" s="36">
        <v>6786891605.4893999</v>
      </c>
    </row>
    <row r="11" spans="1:7" x14ac:dyDescent="0.3">
      <c r="A11" s="25">
        <v>4</v>
      </c>
      <c r="B11" s="34" t="s">
        <v>56</v>
      </c>
      <c r="C11" s="35">
        <v>4826190784.8996391</v>
      </c>
      <c r="D11" s="35">
        <v>4633124004.21737</v>
      </c>
      <c r="E11" s="35">
        <v>4415606410.9945021</v>
      </c>
      <c r="F11" s="35">
        <v>4388038625.3763933</v>
      </c>
      <c r="G11" s="36">
        <v>4296521107.2994623</v>
      </c>
    </row>
    <row r="12" spans="1:7" x14ac:dyDescent="0.3">
      <c r="A12" s="25">
        <v>5</v>
      </c>
      <c r="B12" s="34" t="s">
        <v>57</v>
      </c>
      <c r="C12" s="35">
        <v>5543173017.2312927</v>
      </c>
      <c r="D12" s="35">
        <v>5334519176.1578617</v>
      </c>
      <c r="E12" s="35">
        <v>5088954406.6277313</v>
      </c>
      <c r="F12" s="35">
        <v>5064732219.3268938</v>
      </c>
      <c r="G12" s="36">
        <v>4962101207.2066917</v>
      </c>
    </row>
    <row r="13" spans="1:7" x14ac:dyDescent="0.3">
      <c r="A13" s="25">
        <v>6</v>
      </c>
      <c r="B13" s="34" t="s">
        <v>58</v>
      </c>
      <c r="C13" s="35">
        <v>6494987265.4029465</v>
      </c>
      <c r="D13" s="35">
        <v>6265672217.4683266</v>
      </c>
      <c r="E13" s="35">
        <v>5982829882.1736326</v>
      </c>
      <c r="F13" s="35">
        <v>5962997349.8349304</v>
      </c>
      <c r="G13" s="36">
        <v>5845584970.9736185</v>
      </c>
    </row>
    <row r="14" spans="1:7" x14ac:dyDescent="0.3">
      <c r="A14" s="32"/>
      <c r="B14" s="29" t="s">
        <v>59</v>
      </c>
      <c r="C14" s="30"/>
      <c r="D14" s="30"/>
      <c r="E14" s="30"/>
      <c r="F14" s="30"/>
      <c r="G14" s="31"/>
    </row>
    <row r="15" spans="1:7" ht="15" customHeight="1" x14ac:dyDescent="0.3">
      <c r="A15" s="25">
        <v>7</v>
      </c>
      <c r="B15" s="34" t="s">
        <v>60</v>
      </c>
      <c r="C15" s="35">
        <v>31982981394.00975</v>
      </c>
      <c r="D15" s="35">
        <v>31405697277.301064</v>
      </c>
      <c r="E15" s="35">
        <v>29986828908.275555</v>
      </c>
      <c r="F15" s="35">
        <v>29939526178.03722</v>
      </c>
      <c r="G15" s="36">
        <v>29337802778.173191</v>
      </c>
    </row>
    <row r="16" spans="1:7" x14ac:dyDescent="0.3">
      <c r="A16" s="32"/>
      <c r="B16" s="29" t="s">
        <v>61</v>
      </c>
      <c r="C16" s="30"/>
      <c r="D16" s="30"/>
      <c r="E16" s="30"/>
      <c r="F16" s="30"/>
      <c r="G16" s="31"/>
    </row>
    <row r="17" spans="1:8" x14ac:dyDescent="0.3">
      <c r="A17" s="25"/>
      <c r="B17" s="33" t="s">
        <v>62</v>
      </c>
      <c r="C17" s="30"/>
      <c r="D17" s="30"/>
      <c r="E17" s="30"/>
      <c r="F17" s="30"/>
      <c r="G17" s="31"/>
    </row>
    <row r="18" spans="1:8" x14ac:dyDescent="0.3">
      <c r="A18" s="25">
        <v>8</v>
      </c>
      <c r="B18" s="34" t="s">
        <v>53</v>
      </c>
      <c r="C18" s="37">
        <v>0.16603298220419435</v>
      </c>
      <c r="D18" s="37">
        <v>0.1663000292844265</v>
      </c>
      <c r="E18" s="37">
        <v>0.16686874172164867</v>
      </c>
      <c r="F18" s="37">
        <v>0.16424874071849402</v>
      </c>
      <c r="G18" s="38">
        <v>0.16408899200423213</v>
      </c>
    </row>
    <row r="19" spans="1:8" ht="15" customHeight="1" x14ac:dyDescent="0.3">
      <c r="A19" s="25">
        <v>9</v>
      </c>
      <c r="B19" s="34" t="s">
        <v>54</v>
      </c>
      <c r="C19" s="37">
        <v>0.19768809864026313</v>
      </c>
      <c r="D19" s="37">
        <v>0.19848089414713632</v>
      </c>
      <c r="E19" s="37">
        <v>0.2007436140233233</v>
      </c>
      <c r="F19" s="37">
        <v>0.19836250704620675</v>
      </c>
      <c r="G19" s="38">
        <v>0.19946101723210838</v>
      </c>
    </row>
    <row r="20" spans="1:8" x14ac:dyDescent="0.3">
      <c r="A20" s="25">
        <v>10</v>
      </c>
      <c r="B20" s="34" t="s">
        <v>55</v>
      </c>
      <c r="C20" s="37">
        <v>0.22359263117190431</v>
      </c>
      <c r="D20" s="37">
        <v>0.22521024061245834</v>
      </c>
      <c r="E20" s="37">
        <v>0.22925695771482768</v>
      </c>
      <c r="F20" s="37">
        <v>0.22962201872967972</v>
      </c>
      <c r="G20" s="38">
        <v>0.23133605665038856</v>
      </c>
    </row>
    <row r="21" spans="1:8" x14ac:dyDescent="0.3">
      <c r="A21" s="25">
        <v>11</v>
      </c>
      <c r="B21" s="34" t="s">
        <v>56</v>
      </c>
      <c r="C21" s="37">
        <v>0.15089871470842803</v>
      </c>
      <c r="D21" s="37">
        <v>0.14752495266411517</v>
      </c>
      <c r="E21" s="37">
        <v>0.14725152914638179</v>
      </c>
      <c r="F21" s="37">
        <v>0.14656339580268082</v>
      </c>
      <c r="G21" s="38">
        <v>0.14644999626543262</v>
      </c>
    </row>
    <row r="22" spans="1:8" x14ac:dyDescent="0.3">
      <c r="A22" s="25">
        <v>12</v>
      </c>
      <c r="B22" s="34" t="s">
        <v>57</v>
      </c>
      <c r="C22" s="37">
        <v>0.17331633186234166</v>
      </c>
      <c r="D22" s="37">
        <v>0.16985832631117748</v>
      </c>
      <c r="E22" s="37">
        <v>0.16970632080484233</v>
      </c>
      <c r="F22" s="37">
        <v>0.16916540994032953</v>
      </c>
      <c r="G22" s="38">
        <v>0.16913677021847076</v>
      </c>
    </row>
    <row r="23" spans="1:8" x14ac:dyDescent="0.3">
      <c r="A23" s="25">
        <v>13</v>
      </c>
      <c r="B23" s="34" t="s">
        <v>58</v>
      </c>
      <c r="C23" s="37">
        <v>0.2030763544332807</v>
      </c>
      <c r="D23" s="37">
        <v>0.19950750216257529</v>
      </c>
      <c r="E23" s="37">
        <v>0.19951525719755359</v>
      </c>
      <c r="F23" s="37">
        <v>0.19916806012144622</v>
      </c>
      <c r="G23" s="38">
        <v>0.1992509464724683</v>
      </c>
    </row>
    <row r="24" spans="1:8" x14ac:dyDescent="0.3">
      <c r="A24" s="39"/>
      <c r="B24" s="29" t="s">
        <v>63</v>
      </c>
      <c r="C24" s="40"/>
      <c r="D24" s="30"/>
      <c r="E24" s="30"/>
      <c r="F24" s="30"/>
      <c r="G24" s="31"/>
    </row>
    <row r="25" spans="1:8" ht="25" x14ac:dyDescent="0.3">
      <c r="A25" s="25">
        <v>14</v>
      </c>
      <c r="B25" s="34" t="s">
        <v>64</v>
      </c>
      <c r="C25" s="37">
        <v>0.22472542231335041</v>
      </c>
      <c r="D25" s="37">
        <v>0.22417058024439523</v>
      </c>
      <c r="E25" s="37">
        <v>0.21086684752599705</v>
      </c>
      <c r="F25" s="37">
        <v>0.20946753047746539</v>
      </c>
      <c r="G25" s="38">
        <v>0.2069327848980424</v>
      </c>
      <c r="H25" s="41"/>
    </row>
    <row r="26" spans="1:8" x14ac:dyDescent="0.3">
      <c r="A26" s="32"/>
      <c r="B26" s="29" t="s">
        <v>65</v>
      </c>
      <c r="C26" s="40"/>
      <c r="D26" s="30"/>
      <c r="E26" s="30"/>
      <c r="F26" s="30"/>
      <c r="G26" s="31"/>
    </row>
    <row r="27" spans="1:8" ht="15" customHeight="1" x14ac:dyDescent="0.3">
      <c r="A27" s="42">
        <v>15</v>
      </c>
      <c r="B27" s="34" t="s">
        <v>66</v>
      </c>
      <c r="C27" s="37">
        <v>9.3880883602858858E-2</v>
      </c>
      <c r="D27" s="37">
        <v>9.2247877301250239E-2</v>
      </c>
      <c r="E27" s="37">
        <v>6.8732191173238727E-2</v>
      </c>
      <c r="F27" s="37">
        <v>9.055154848324877E-2</v>
      </c>
      <c r="G27" s="38">
        <v>8.8523781913704316E-2</v>
      </c>
    </row>
    <row r="28" spans="1:8" x14ac:dyDescent="0.3">
      <c r="A28" s="42">
        <v>16</v>
      </c>
      <c r="B28" s="34" t="s">
        <v>67</v>
      </c>
      <c r="C28" s="37">
        <v>4.5614725026870993E-2</v>
      </c>
      <c r="D28" s="37">
        <v>4.8121905401017573E-2</v>
      </c>
      <c r="E28" s="37">
        <v>3.6140895024805039E-2</v>
      </c>
      <c r="F28" s="37">
        <v>4.8011491087350339E-2</v>
      </c>
      <c r="G28" s="38">
        <v>4.8203715089263799E-2</v>
      </c>
    </row>
    <row r="29" spans="1:8" x14ac:dyDescent="0.3">
      <c r="A29" s="42">
        <v>17</v>
      </c>
      <c r="B29" s="34" t="s">
        <v>68</v>
      </c>
      <c r="C29" s="37">
        <v>4.2150021084129338E-2</v>
      </c>
      <c r="D29" s="37">
        <v>4.3212467965392909E-2</v>
      </c>
      <c r="E29" s="37">
        <v>3.1422509320334253E-2</v>
      </c>
      <c r="F29" s="37">
        <v>4.231094938435033E-2</v>
      </c>
      <c r="G29" s="38">
        <v>4.1449159441920416E-2</v>
      </c>
    </row>
    <row r="30" spans="1:8" x14ac:dyDescent="0.3">
      <c r="A30" s="42">
        <v>18</v>
      </c>
      <c r="B30" s="34" t="s">
        <v>69</v>
      </c>
      <c r="C30" s="37">
        <v>4.8266158575987872E-2</v>
      </c>
      <c r="D30" s="37">
        <v>4.4125971900232659E-2</v>
      </c>
      <c r="E30" s="37">
        <v>3.2591296148433688E-2</v>
      </c>
      <c r="F30" s="37">
        <v>4.2540057395898438E-2</v>
      </c>
      <c r="G30" s="38">
        <v>4.0320066824440517E-2</v>
      </c>
    </row>
    <row r="31" spans="1:8" x14ac:dyDescent="0.3">
      <c r="A31" s="42">
        <v>19</v>
      </c>
      <c r="B31" s="34" t="s">
        <v>70</v>
      </c>
      <c r="C31" s="37">
        <v>3.3897545259870557E-2</v>
      </c>
      <c r="D31" s="37">
        <v>3.3881445478054467E-2</v>
      </c>
      <c r="E31" s="37">
        <v>2.4259220156740851E-2</v>
      </c>
      <c r="F31" s="37">
        <v>3.236323008461945E-2</v>
      </c>
      <c r="G31" s="38">
        <v>3.2018624610395376E-2</v>
      </c>
    </row>
    <row r="32" spans="1:8" x14ac:dyDescent="0.3">
      <c r="A32" s="42">
        <v>20</v>
      </c>
      <c r="B32" s="34" t="s">
        <v>71</v>
      </c>
      <c r="C32" s="37">
        <v>0.23064433935756695</v>
      </c>
      <c r="D32" s="37">
        <v>0.23807291214837839</v>
      </c>
      <c r="E32" s="37">
        <v>0.17038193068124888</v>
      </c>
      <c r="F32" s="37">
        <v>0.22600080101628681</v>
      </c>
      <c r="G32" s="38">
        <v>0.22425242970880421</v>
      </c>
    </row>
    <row r="33" spans="1:7" x14ac:dyDescent="0.3">
      <c r="A33" s="32"/>
      <c r="B33" s="29" t="s">
        <v>72</v>
      </c>
      <c r="C33" s="30"/>
      <c r="D33" s="30"/>
      <c r="E33" s="30"/>
      <c r="F33" s="30"/>
      <c r="G33" s="31"/>
    </row>
    <row r="34" spans="1:7" x14ac:dyDescent="0.3">
      <c r="A34" s="42">
        <v>21</v>
      </c>
      <c r="B34" s="34" t="s">
        <v>73</v>
      </c>
      <c r="C34" s="37">
        <v>2.6030727242187263E-2</v>
      </c>
      <c r="D34" s="37">
        <v>2.4053210649868127E-2</v>
      </c>
      <c r="E34" s="37">
        <v>2.470080425687712E-2</v>
      </c>
      <c r="F34" s="37">
        <v>2.2074271496600392E-2</v>
      </c>
      <c r="G34" s="38">
        <v>2.2584783440527462E-2</v>
      </c>
    </row>
    <row r="35" spans="1:7" ht="15" customHeight="1" x14ac:dyDescent="0.3">
      <c r="A35" s="42">
        <v>22</v>
      </c>
      <c r="B35" s="34" t="s">
        <v>74</v>
      </c>
      <c r="C35" s="37">
        <v>1.3697589088137228E-2</v>
      </c>
      <c r="D35" s="37">
        <v>1.3830383515665672E-2</v>
      </c>
      <c r="E35" s="37">
        <v>1.510124556192457E-2</v>
      </c>
      <c r="F35" s="37">
        <v>1.454897421424832E-2</v>
      </c>
      <c r="G35" s="38">
        <v>1.4039306084962148E-2</v>
      </c>
    </row>
    <row r="36" spans="1:7" x14ac:dyDescent="0.3">
      <c r="A36" s="42">
        <v>23</v>
      </c>
      <c r="B36" s="34" t="s">
        <v>75</v>
      </c>
      <c r="C36" s="37">
        <v>0.45042903641152882</v>
      </c>
      <c r="D36" s="37">
        <v>0.4511885558173595</v>
      </c>
      <c r="E36" s="37">
        <v>0.45101717039496436</v>
      </c>
      <c r="F36" s="37">
        <v>0.46370700215403593</v>
      </c>
      <c r="G36" s="38">
        <v>0.46540096555177857</v>
      </c>
    </row>
    <row r="37" spans="1:7" ht="15" customHeight="1" x14ac:dyDescent="0.3">
      <c r="A37" s="42">
        <v>24</v>
      </c>
      <c r="B37" s="34" t="s">
        <v>76</v>
      </c>
      <c r="C37" s="37">
        <v>0.43462031226853204</v>
      </c>
      <c r="D37" s="37">
        <v>0.43963981725599638</v>
      </c>
      <c r="E37" s="37">
        <v>0.46296248907180471</v>
      </c>
      <c r="F37" s="37">
        <v>0.45955664931900558</v>
      </c>
      <c r="G37" s="38">
        <v>0.45780340853788992</v>
      </c>
    </row>
    <row r="38" spans="1:7" x14ac:dyDescent="0.3">
      <c r="A38" s="42">
        <v>25</v>
      </c>
      <c r="B38" s="34" t="s">
        <v>77</v>
      </c>
      <c r="C38" s="37">
        <v>2.17650766398516E-2</v>
      </c>
      <c r="D38" s="37">
        <v>0.10941701538702259</v>
      </c>
      <c r="E38" s="37">
        <v>5.139104989520793E-2</v>
      </c>
      <c r="F38" s="37">
        <v>4.8073648581359894E-2</v>
      </c>
      <c r="G38" s="38">
        <v>8.2020376600652044E-3</v>
      </c>
    </row>
    <row r="39" spans="1:7" ht="15" customHeight="1" x14ac:dyDescent="0.3">
      <c r="A39" s="32"/>
      <c r="B39" s="29" t="s">
        <v>78</v>
      </c>
      <c r="C39" s="40"/>
      <c r="D39" s="40"/>
      <c r="E39" s="40"/>
      <c r="F39" s="40"/>
      <c r="G39" s="43"/>
    </row>
    <row r="40" spans="1:7" ht="15" customHeight="1" x14ac:dyDescent="0.3">
      <c r="A40" s="42">
        <v>26</v>
      </c>
      <c r="B40" s="34" t="s">
        <v>79</v>
      </c>
      <c r="C40" s="37">
        <v>0.18929988547108667</v>
      </c>
      <c r="D40" s="37">
        <v>0.19063694527174654</v>
      </c>
      <c r="E40" s="37">
        <v>0.20741755863783862</v>
      </c>
      <c r="F40" s="37">
        <v>0.18232218867449992</v>
      </c>
      <c r="G40" s="38">
        <v>0.18231382817352421</v>
      </c>
    </row>
    <row r="41" spans="1:7" ht="15" customHeight="1" x14ac:dyDescent="0.3">
      <c r="A41" s="42">
        <v>27</v>
      </c>
      <c r="B41" s="34" t="s">
        <v>80</v>
      </c>
      <c r="C41" s="37">
        <v>0.49824159416349695</v>
      </c>
      <c r="D41" s="37">
        <v>0.50525898105846334</v>
      </c>
      <c r="E41" s="37">
        <v>0.52239019936996223</v>
      </c>
      <c r="F41" s="37">
        <v>0.50326801850559078</v>
      </c>
      <c r="G41" s="38">
        <v>0.5153934068535384</v>
      </c>
    </row>
    <row r="42" spans="1:7" ht="15" customHeight="1" x14ac:dyDescent="0.3">
      <c r="A42" s="42">
        <v>28</v>
      </c>
      <c r="B42" s="34" t="s">
        <v>81</v>
      </c>
      <c r="C42" s="37">
        <v>0.34887382552018831</v>
      </c>
      <c r="D42" s="37">
        <v>0.36282380538737596</v>
      </c>
      <c r="E42" s="37">
        <v>0.35764287215857049</v>
      </c>
      <c r="F42" s="37">
        <v>0.34849768886114807</v>
      </c>
      <c r="G42" s="38">
        <v>0.34724748792274424</v>
      </c>
    </row>
    <row r="43" spans="1:7" ht="15" customHeight="1" x14ac:dyDescent="0.3">
      <c r="A43" s="44"/>
      <c r="B43" s="29" t="s">
        <v>82</v>
      </c>
      <c r="C43" s="30"/>
      <c r="D43" s="30"/>
      <c r="E43" s="30"/>
      <c r="F43" s="30"/>
      <c r="G43" s="31"/>
    </row>
    <row r="44" spans="1:7" x14ac:dyDescent="0.3">
      <c r="A44" s="42">
        <v>29</v>
      </c>
      <c r="B44" s="34" t="s">
        <v>83</v>
      </c>
      <c r="C44" s="45">
        <v>8271012565.8607998</v>
      </c>
      <c r="D44" s="45">
        <v>8441458563.1698503</v>
      </c>
      <c r="E44" s="45">
        <v>8521392639.7122574</v>
      </c>
      <c r="F44" s="45">
        <v>7193531808.6587152</v>
      </c>
      <c r="G44" s="46">
        <v>7621702607.088129</v>
      </c>
    </row>
    <row r="45" spans="1:7" ht="15" customHeight="1" x14ac:dyDescent="0.3">
      <c r="A45" s="42">
        <v>30</v>
      </c>
      <c r="B45" s="34" t="s">
        <v>84</v>
      </c>
      <c r="C45" s="45">
        <v>6703157408.7550917</v>
      </c>
      <c r="D45" s="45">
        <v>6776305903.2438612</v>
      </c>
      <c r="E45" s="45">
        <v>6458915487.1236134</v>
      </c>
      <c r="F45" s="45">
        <v>6070437263.1192684</v>
      </c>
      <c r="G45" s="46">
        <v>6128128048.9093571</v>
      </c>
    </row>
    <row r="46" spans="1:7" ht="15" customHeight="1" x14ac:dyDescent="0.3">
      <c r="A46" s="47">
        <v>31</v>
      </c>
      <c r="B46" s="48" t="s">
        <v>85</v>
      </c>
      <c r="C46" s="37">
        <v>1.233898006789742</v>
      </c>
      <c r="D46" s="37">
        <v>1.2457316248265695</v>
      </c>
      <c r="E46" s="37">
        <v>1.3193225173328811</v>
      </c>
      <c r="F46" s="37">
        <v>1.1850104855481778</v>
      </c>
      <c r="G46" s="38">
        <v>1.2437244369338183</v>
      </c>
    </row>
    <row r="47" spans="1:7" ht="15" customHeight="1" x14ac:dyDescent="0.3">
      <c r="A47" s="47"/>
      <c r="B47" s="29" t="s">
        <v>34</v>
      </c>
      <c r="C47" s="30"/>
      <c r="D47" s="30"/>
      <c r="E47" s="30"/>
      <c r="F47" s="30"/>
      <c r="G47" s="31"/>
    </row>
    <row r="48" spans="1:7" ht="15" customHeight="1" x14ac:dyDescent="0.3">
      <c r="A48" s="47">
        <v>32</v>
      </c>
      <c r="B48" s="48" t="s">
        <v>86</v>
      </c>
      <c r="C48" s="45">
        <v>26730432320.974022</v>
      </c>
      <c r="D48" s="45">
        <v>26752132893.253025</v>
      </c>
      <c r="E48" s="45">
        <v>25943351061.581951</v>
      </c>
      <c r="F48" s="45">
        <v>25172338066.026779</v>
      </c>
      <c r="G48" s="46">
        <v>24229955819.449654</v>
      </c>
    </row>
    <row r="49" spans="1:7" ht="15" customHeight="1" x14ac:dyDescent="0.3">
      <c r="A49" s="47">
        <v>33</v>
      </c>
      <c r="B49" s="48" t="s">
        <v>87</v>
      </c>
      <c r="C49" s="45">
        <v>22186896852.762695</v>
      </c>
      <c r="D49" s="45">
        <v>21625234119.780884</v>
      </c>
      <c r="E49" s="45">
        <v>20546120775.200954</v>
      </c>
      <c r="F49" s="45">
        <v>20239527892.468857</v>
      </c>
      <c r="G49" s="46">
        <v>19294331369.427193</v>
      </c>
    </row>
    <row r="50" spans="1:7" ht="14.5" thickBot="1" x14ac:dyDescent="0.35">
      <c r="A50" s="49">
        <v>34</v>
      </c>
      <c r="B50" s="50" t="s">
        <v>88</v>
      </c>
      <c r="C50" s="37">
        <v>1.2047846302420417</v>
      </c>
      <c r="D50" s="37">
        <v>1.2370794575020345</v>
      </c>
      <c r="E50" s="37">
        <v>1.2626885311068268</v>
      </c>
      <c r="F50" s="37">
        <v>1.2437216025870557</v>
      </c>
      <c r="G50" s="38">
        <v>1.2558069702194086</v>
      </c>
    </row>
    <row r="51" spans="1:7" x14ac:dyDescent="0.3">
      <c r="A51" s="51"/>
    </row>
    <row r="52" spans="1:7" x14ac:dyDescent="0.3">
      <c r="B52" s="52"/>
    </row>
    <row r="53" spans="1:7" ht="50.5" x14ac:dyDescent="0.3">
      <c r="B53" s="52" t="s">
        <v>89</v>
      </c>
    </row>
    <row r="55" spans="1:7" x14ac:dyDescent="0.3">
      <c r="B55" s="5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6BC5-A88F-42F4-AAA0-3A8521D178CF}">
  <sheetPr codeName="Sheet21">
    <tabColor theme="0" tint="-4.9989318521683403E-2"/>
  </sheetPr>
  <dimension ref="A1:C37"/>
  <sheetViews>
    <sheetView zoomScale="80" zoomScaleNormal="80" workbookViewId="0">
      <selection activeCell="B19" sqref="B19"/>
    </sheetView>
  </sheetViews>
  <sheetFormatPr defaultRowHeight="13.5" x14ac:dyDescent="0.35"/>
  <cols>
    <col min="1" max="1" width="11.453125" style="58" customWidth="1"/>
    <col min="2" max="2" width="76.81640625" style="472" customWidth="1"/>
    <col min="3" max="3" width="22.81640625" style="58" customWidth="1"/>
    <col min="4" max="16384" width="8.7265625" style="58"/>
  </cols>
  <sheetData>
    <row r="1" spans="1:3" x14ac:dyDescent="0.35">
      <c r="A1" s="54" t="s">
        <v>45</v>
      </c>
      <c r="B1" s="55" t="str">
        <f>'Info '!C2</f>
        <v>JSC TBC Bank</v>
      </c>
    </row>
    <row r="2" spans="1:3" x14ac:dyDescent="0.35">
      <c r="A2" s="54" t="s">
        <v>46</v>
      </c>
      <c r="B2" s="59">
        <f>'1. key ratios '!B2</f>
        <v>46112</v>
      </c>
    </row>
    <row r="3" spans="1:3" x14ac:dyDescent="0.35">
      <c r="B3" s="58"/>
    </row>
    <row r="4" spans="1:3" x14ac:dyDescent="0.35">
      <c r="A4" s="58" t="s">
        <v>528</v>
      </c>
      <c r="B4" s="58" t="s">
        <v>32</v>
      </c>
    </row>
    <row r="5" spans="1:3" x14ac:dyDescent="0.35">
      <c r="A5" s="451" t="s">
        <v>529</v>
      </c>
      <c r="B5" s="452"/>
      <c r="C5" s="453"/>
    </row>
    <row r="6" spans="1:3" ht="27" x14ac:dyDescent="0.35">
      <c r="A6" s="454">
        <v>1</v>
      </c>
      <c r="B6" s="455" t="s">
        <v>530</v>
      </c>
      <c r="C6" s="456">
        <v>39746304293.570992</v>
      </c>
    </row>
    <row r="7" spans="1:3" x14ac:dyDescent="0.35">
      <c r="A7" s="454">
        <v>2</v>
      </c>
      <c r="B7" s="455" t="s">
        <v>531</v>
      </c>
      <c r="C7" s="456">
        <v>-484697721.53729939</v>
      </c>
    </row>
    <row r="8" spans="1:3" ht="27" x14ac:dyDescent="0.35">
      <c r="A8" s="457">
        <v>3</v>
      </c>
      <c r="B8" s="458" t="s">
        <v>532</v>
      </c>
      <c r="C8" s="456">
        <f>C6+C7</f>
        <v>39261606572.033691</v>
      </c>
    </row>
    <row r="9" spans="1:3" x14ac:dyDescent="0.35">
      <c r="A9" s="451" t="s">
        <v>533</v>
      </c>
      <c r="B9" s="452"/>
      <c r="C9" s="459"/>
    </row>
    <row r="10" spans="1:3" ht="25.75" customHeight="1" x14ac:dyDescent="0.35">
      <c r="A10" s="454">
        <v>4</v>
      </c>
      <c r="B10" s="460" t="s">
        <v>534</v>
      </c>
      <c r="C10" s="456">
        <f>'15. CCR '!F34</f>
        <v>56431616.890832007</v>
      </c>
    </row>
    <row r="11" spans="1:3" ht="25.75" customHeight="1" x14ac:dyDescent="0.35">
      <c r="A11" s="454">
        <v>5</v>
      </c>
      <c r="B11" s="461" t="s">
        <v>535</v>
      </c>
      <c r="C11" s="456">
        <f>'15. CCR '!G34</f>
        <v>147947310.39132097</v>
      </c>
    </row>
    <row r="12" spans="1:3" ht="25.75" customHeight="1" x14ac:dyDescent="0.35">
      <c r="A12" s="454">
        <v>6</v>
      </c>
      <c r="B12" s="461" t="s">
        <v>536</v>
      </c>
      <c r="C12" s="462">
        <f>'15. CCR '!I34</f>
        <v>286130498.19501418</v>
      </c>
    </row>
    <row r="13" spans="1:3" ht="25.75" customHeight="1" x14ac:dyDescent="0.35">
      <c r="A13" s="463">
        <v>7</v>
      </c>
      <c r="B13" s="460" t="s">
        <v>537</v>
      </c>
      <c r="C13" s="456">
        <f>'15. CCR '!E34</f>
        <v>183624976.48415801</v>
      </c>
    </row>
    <row r="14" spans="1:3" ht="25.75" customHeight="1" x14ac:dyDescent="0.35">
      <c r="A14" s="457">
        <v>8</v>
      </c>
      <c r="B14" s="464" t="s">
        <v>538</v>
      </c>
      <c r="C14" s="465">
        <f>C12</f>
        <v>286130498.19501418</v>
      </c>
    </row>
    <row r="15" spans="1:3" x14ac:dyDescent="0.35">
      <c r="A15" s="451" t="s">
        <v>539</v>
      </c>
      <c r="B15" s="452"/>
      <c r="C15" s="459"/>
    </row>
    <row r="16" spans="1:3" ht="27" x14ac:dyDescent="0.35">
      <c r="A16" s="463">
        <v>9</v>
      </c>
      <c r="B16" s="460" t="s">
        <v>540</v>
      </c>
      <c r="C16" s="456">
        <v>0</v>
      </c>
    </row>
    <row r="17" spans="1:3" x14ac:dyDescent="0.35">
      <c r="A17" s="463">
        <v>10</v>
      </c>
      <c r="B17" s="460" t="s">
        <v>541</v>
      </c>
      <c r="C17" s="456">
        <v>0</v>
      </c>
    </row>
    <row r="18" spans="1:3" x14ac:dyDescent="0.35">
      <c r="A18" s="463">
        <v>11</v>
      </c>
      <c r="B18" s="460" t="s">
        <v>542</v>
      </c>
      <c r="C18" s="456">
        <v>0</v>
      </c>
    </row>
    <row r="19" spans="1:3" ht="27" x14ac:dyDescent="0.35">
      <c r="A19" s="463">
        <v>12</v>
      </c>
      <c r="B19" s="460" t="s">
        <v>543</v>
      </c>
      <c r="C19" s="456">
        <v>0</v>
      </c>
    </row>
    <row r="20" spans="1:3" x14ac:dyDescent="0.35">
      <c r="A20" s="463">
        <v>14</v>
      </c>
      <c r="B20" s="460" t="s">
        <v>544</v>
      </c>
      <c r="C20" s="456">
        <v>0</v>
      </c>
    </row>
    <row r="21" spans="1:3" x14ac:dyDescent="0.35">
      <c r="A21" s="463">
        <v>14</v>
      </c>
      <c r="B21" s="460" t="s">
        <v>545</v>
      </c>
      <c r="C21" s="456">
        <v>0</v>
      </c>
    </row>
    <row r="22" spans="1:3" x14ac:dyDescent="0.35">
      <c r="A22" s="457">
        <v>15</v>
      </c>
      <c r="B22" s="464" t="s">
        <v>546</v>
      </c>
      <c r="C22" s="465">
        <f>SUM(C16:C21)</f>
        <v>0</v>
      </c>
    </row>
    <row r="23" spans="1:3" x14ac:dyDescent="0.35">
      <c r="A23" s="451" t="s">
        <v>547</v>
      </c>
      <c r="B23" s="452"/>
      <c r="C23" s="459"/>
    </row>
    <row r="24" spans="1:3" x14ac:dyDescent="0.35">
      <c r="A24" s="466">
        <v>16</v>
      </c>
      <c r="B24" s="461" t="s">
        <v>548</v>
      </c>
      <c r="C24" s="456">
        <v>3299722895.2600002</v>
      </c>
    </row>
    <row r="25" spans="1:3" x14ac:dyDescent="0.35">
      <c r="A25" s="466">
        <v>17</v>
      </c>
      <c r="B25" s="461" t="s">
        <v>549</v>
      </c>
      <c r="C25" s="456">
        <v>-1631226235.0959449</v>
      </c>
    </row>
    <row r="26" spans="1:3" x14ac:dyDescent="0.35">
      <c r="A26" s="467">
        <v>18</v>
      </c>
      <c r="B26" s="464" t="s">
        <v>550</v>
      </c>
      <c r="C26" s="465">
        <f>C24+C25</f>
        <v>1668496660.1640553</v>
      </c>
    </row>
    <row r="27" spans="1:3" x14ac:dyDescent="0.35">
      <c r="A27" s="451" t="s">
        <v>551</v>
      </c>
      <c r="B27" s="452"/>
      <c r="C27" s="459"/>
    </row>
    <row r="28" spans="1:3" ht="27" x14ac:dyDescent="0.35">
      <c r="A28" s="466">
        <v>19</v>
      </c>
      <c r="B28" s="460" t="s">
        <v>552</v>
      </c>
      <c r="C28" s="468">
        <v>0</v>
      </c>
    </row>
    <row r="29" spans="1:3" x14ac:dyDescent="0.35">
      <c r="A29" s="466">
        <v>20</v>
      </c>
      <c r="B29" s="461" t="s">
        <v>553</v>
      </c>
      <c r="C29" s="468">
        <v>0</v>
      </c>
    </row>
    <row r="30" spans="1:3" x14ac:dyDescent="0.35">
      <c r="A30" s="451" t="s">
        <v>554</v>
      </c>
      <c r="B30" s="452"/>
      <c r="C30" s="459"/>
    </row>
    <row r="31" spans="1:3" x14ac:dyDescent="0.35">
      <c r="A31" s="467">
        <v>21</v>
      </c>
      <c r="B31" s="469" t="s">
        <v>555</v>
      </c>
      <c r="C31" s="465">
        <v>6322654780.6287003</v>
      </c>
    </row>
    <row r="32" spans="1:3" x14ac:dyDescent="0.35">
      <c r="A32" s="467">
        <v>22</v>
      </c>
      <c r="B32" s="464" t="s">
        <v>556</v>
      </c>
      <c r="C32" s="465">
        <f>C8+C14+C22+C26</f>
        <v>41216233730.392761</v>
      </c>
    </row>
    <row r="33" spans="1:3" x14ac:dyDescent="0.35">
      <c r="A33" s="451" t="s">
        <v>557</v>
      </c>
      <c r="B33" s="452"/>
      <c r="C33" s="459"/>
    </row>
    <row r="34" spans="1:3" x14ac:dyDescent="0.35">
      <c r="A34" s="457">
        <v>23</v>
      </c>
      <c r="B34" s="464" t="s">
        <v>557</v>
      </c>
      <c r="C34" s="470">
        <f>C31/C32</f>
        <v>0.15340205080325883</v>
      </c>
    </row>
    <row r="35" spans="1:3" x14ac:dyDescent="0.35">
      <c r="A35" s="451" t="s">
        <v>558</v>
      </c>
      <c r="B35" s="452"/>
      <c r="C35" s="459"/>
    </row>
    <row r="36" spans="1:3" x14ac:dyDescent="0.35">
      <c r="A36" s="471" t="s">
        <v>559</v>
      </c>
      <c r="B36" s="460" t="s">
        <v>560</v>
      </c>
      <c r="C36" s="468">
        <v>0</v>
      </c>
    </row>
    <row r="37" spans="1:3" ht="27" x14ac:dyDescent="0.35">
      <c r="A37" s="471" t="s">
        <v>561</v>
      </c>
      <c r="B37" s="455" t="s">
        <v>562</v>
      </c>
      <c r="C37" s="468">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3F71-8E28-4EAA-B5BE-1BD2D1FAD6C7}">
  <sheetPr codeName="Sheet22">
    <tabColor theme="0" tint="-4.9989318521683403E-2"/>
  </sheetPr>
  <dimension ref="A1:F9"/>
  <sheetViews>
    <sheetView zoomScale="80" zoomScaleNormal="80" workbookViewId="0">
      <selection activeCell="B19" sqref="B19"/>
    </sheetView>
  </sheetViews>
  <sheetFormatPr defaultColWidth="8.90625" defaultRowHeight="14.5" x14ac:dyDescent="0.35"/>
  <cols>
    <col min="1" max="1" width="11.453125" customWidth="1"/>
    <col min="2" max="2" width="76.81640625" style="474" customWidth="1"/>
    <col min="3" max="6" width="25.36328125" customWidth="1"/>
  </cols>
  <sheetData>
    <row r="1" spans="1:6" x14ac:dyDescent="0.35">
      <c r="A1" s="20" t="s">
        <v>45</v>
      </c>
      <c r="B1" s="21" t="str">
        <f>'Info '!C2</f>
        <v>JSC TBC Bank</v>
      </c>
    </row>
    <row r="2" spans="1:6" x14ac:dyDescent="0.35">
      <c r="A2" s="20" t="s">
        <v>46</v>
      </c>
      <c r="B2" s="22">
        <f>'1. key ratios '!B2</f>
        <v>46112</v>
      </c>
    </row>
    <row r="3" spans="1:6" x14ac:dyDescent="0.35">
      <c r="A3" s="19"/>
      <c r="B3"/>
    </row>
    <row r="4" spans="1:6" x14ac:dyDescent="0.35">
      <c r="A4" s="473" t="s">
        <v>563</v>
      </c>
    </row>
    <row r="5" spans="1:6" ht="43.5" x14ac:dyDescent="0.35">
      <c r="B5" s="475"/>
      <c r="C5" s="476" t="s">
        <v>564</v>
      </c>
      <c r="D5" s="476" t="s">
        <v>565</v>
      </c>
      <c r="E5" s="476" t="s">
        <v>566</v>
      </c>
      <c r="F5" s="476" t="s">
        <v>567</v>
      </c>
    </row>
    <row r="6" spans="1:6" x14ac:dyDescent="0.35">
      <c r="B6" s="477" t="s">
        <v>33</v>
      </c>
      <c r="C6" s="440">
        <f>IF(C7&gt;0,C7,IF(C8&gt;0,C8,IF(C9&gt;0,C9)))</f>
        <v>277968178.56253821</v>
      </c>
      <c r="D6" s="440">
        <f>IF(D7&gt;0,D7,IF(D8&gt;0,D8,IF(D9&gt;0,D9)))</f>
        <v>4580433.2999520516</v>
      </c>
      <c r="E6" s="440">
        <f>IF(E7&gt;=0,E7,IF(E8&gt;=0,E8,IF(E9&gt;0,E9)))</f>
        <v>0</v>
      </c>
      <c r="F6" s="440">
        <f>IF(F7&gt;0,F7,IF(F8&gt;0,F8,IF(F9&gt;0,F9)))</f>
        <v>57255416.249400645</v>
      </c>
    </row>
    <row r="7" spans="1:6" x14ac:dyDescent="0.35">
      <c r="B7" s="441" t="s">
        <v>519</v>
      </c>
      <c r="C7" s="478">
        <v>277968178.56253821</v>
      </c>
      <c r="D7" s="478">
        <v>4580433.2999520516</v>
      </c>
      <c r="E7" s="478">
        <v>0</v>
      </c>
      <c r="F7" s="478">
        <v>57255416.249400645</v>
      </c>
    </row>
    <row r="8" spans="1:6" x14ac:dyDescent="0.35">
      <c r="B8" s="441" t="s">
        <v>520</v>
      </c>
      <c r="C8" s="478">
        <v>0</v>
      </c>
      <c r="D8" s="478">
        <v>0</v>
      </c>
      <c r="E8" s="478">
        <v>0</v>
      </c>
      <c r="F8" s="478">
        <v>0</v>
      </c>
    </row>
    <row r="9" spans="1:6" x14ac:dyDescent="0.35">
      <c r="B9" s="441" t="s">
        <v>521</v>
      </c>
      <c r="C9" s="478">
        <v>0</v>
      </c>
      <c r="D9" s="478">
        <v>0</v>
      </c>
      <c r="E9" s="478">
        <v>0</v>
      </c>
      <c r="F9" s="478">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EA8B-609A-47ED-B1B1-AC5BA6EA8F00}">
  <sheetPr codeName="Sheet23">
    <tabColor theme="0" tint="-4.9989318521683403E-2"/>
  </sheetPr>
  <dimension ref="A1:G42"/>
  <sheetViews>
    <sheetView zoomScale="80" zoomScaleNormal="80" workbookViewId="0">
      <pane xSplit="2" ySplit="6" topLeftCell="C7" activePane="bottomRight" state="frozen"/>
      <selection activeCell="B19" sqref="B19"/>
      <selection pane="topRight" activeCell="B19" sqref="B19"/>
      <selection pane="bottomLeft" activeCell="B19" sqref="B19"/>
      <selection pane="bottomRight" activeCell="B2" sqref="B2"/>
    </sheetView>
  </sheetViews>
  <sheetFormatPr defaultRowHeight="14.5" x14ac:dyDescent="0.35"/>
  <cols>
    <col min="1" max="1" width="8.7265625" style="205"/>
    <col min="2" max="2" width="82.6328125" style="209" customWidth="1"/>
    <col min="3" max="7" width="17.54296875" style="205" customWidth="1"/>
  </cols>
  <sheetData>
    <row r="1" spans="1:7" x14ac:dyDescent="0.35">
      <c r="A1" s="205" t="s">
        <v>45</v>
      </c>
      <c r="B1" s="21" t="str">
        <f>'Info '!C2</f>
        <v>JSC TBC Bank</v>
      </c>
    </row>
    <row r="2" spans="1:7" x14ac:dyDescent="0.35">
      <c r="A2" s="205" t="s">
        <v>46</v>
      </c>
      <c r="B2" s="22">
        <f>'1. key ratios '!B2</f>
        <v>46112</v>
      </c>
    </row>
    <row r="4" spans="1:7" ht="15" thickBot="1" x14ac:dyDescent="0.4">
      <c r="A4" s="205" t="s">
        <v>568</v>
      </c>
      <c r="B4" s="479" t="s">
        <v>34</v>
      </c>
    </row>
    <row r="5" spans="1:7" x14ac:dyDescent="0.35">
      <c r="A5" s="480"/>
      <c r="B5" s="481"/>
      <c r="C5" s="710" t="s">
        <v>569</v>
      </c>
      <c r="D5" s="710"/>
      <c r="E5" s="710"/>
      <c r="F5" s="710"/>
      <c r="G5" s="711" t="s">
        <v>570</v>
      </c>
    </row>
    <row r="6" spans="1:7" x14ac:dyDescent="0.35">
      <c r="A6" s="482"/>
      <c r="B6" s="483"/>
      <c r="C6" s="484" t="s">
        <v>571</v>
      </c>
      <c r="D6" s="484" t="s">
        <v>572</v>
      </c>
      <c r="E6" s="484" t="s">
        <v>573</v>
      </c>
      <c r="F6" s="484" t="s">
        <v>574</v>
      </c>
      <c r="G6" s="712"/>
    </row>
    <row r="7" spans="1:7" x14ac:dyDescent="0.35">
      <c r="A7" s="485"/>
      <c r="B7" s="486" t="s">
        <v>86</v>
      </c>
      <c r="C7" s="487"/>
      <c r="D7" s="487"/>
      <c r="E7" s="487"/>
      <c r="F7" s="487"/>
      <c r="G7" s="488"/>
    </row>
    <row r="8" spans="1:7" x14ac:dyDescent="0.35">
      <c r="A8" s="489">
        <v>1</v>
      </c>
      <c r="B8" s="490" t="s">
        <v>575</v>
      </c>
      <c r="C8" s="491">
        <v>5310229780.6287003</v>
      </c>
      <c r="D8" s="491">
        <v>0</v>
      </c>
      <c r="E8" s="491">
        <v>0</v>
      </c>
      <c r="F8" s="491">
        <v>6580261392.4616776</v>
      </c>
      <c r="G8" s="492">
        <v>11890491173.090378</v>
      </c>
    </row>
    <row r="9" spans="1:7" x14ac:dyDescent="0.35">
      <c r="A9" s="489">
        <v>2</v>
      </c>
      <c r="B9" s="493" t="s">
        <v>576</v>
      </c>
      <c r="C9" s="491">
        <v>5310229780.6287003</v>
      </c>
      <c r="D9" s="491">
        <v>0</v>
      </c>
      <c r="E9" s="491">
        <v>0</v>
      </c>
      <c r="F9" s="491">
        <v>1840929181.98</v>
      </c>
      <c r="G9" s="492">
        <v>7151158962.6086998</v>
      </c>
    </row>
    <row r="10" spans="1:7" x14ac:dyDescent="0.35">
      <c r="A10" s="489">
        <v>3</v>
      </c>
      <c r="B10" s="493" t="s">
        <v>577</v>
      </c>
      <c r="C10" s="494"/>
      <c r="D10" s="494"/>
      <c r="E10" s="494"/>
      <c r="F10" s="491">
        <v>4739332210.481678</v>
      </c>
      <c r="G10" s="492">
        <v>4739332210.481678</v>
      </c>
    </row>
    <row r="11" spans="1:7" ht="14.5" customHeight="1" x14ac:dyDescent="0.35">
      <c r="A11" s="489">
        <v>4</v>
      </c>
      <c r="B11" s="490" t="s">
        <v>578</v>
      </c>
      <c r="C11" s="491">
        <v>6131437186.7051353</v>
      </c>
      <c r="D11" s="491">
        <v>3878146564.2428899</v>
      </c>
      <c r="E11" s="491">
        <v>1778156960.1159239</v>
      </c>
      <c r="F11" s="491">
        <v>291952338.07556999</v>
      </c>
      <c r="G11" s="492">
        <v>9881310823.6096592</v>
      </c>
    </row>
    <row r="12" spans="1:7" x14ac:dyDescent="0.35">
      <c r="A12" s="489">
        <v>5</v>
      </c>
      <c r="B12" s="493" t="s">
        <v>579</v>
      </c>
      <c r="C12" s="491">
        <v>4098239391.9617033</v>
      </c>
      <c r="D12" s="495">
        <v>2821810051.3900127</v>
      </c>
      <c r="E12" s="491">
        <v>1382398050.821254</v>
      </c>
      <c r="F12" s="491">
        <v>234139837.02680799</v>
      </c>
      <c r="G12" s="492">
        <v>8109757964.6397886</v>
      </c>
    </row>
    <row r="13" spans="1:7" x14ac:dyDescent="0.35">
      <c r="A13" s="489">
        <v>6</v>
      </c>
      <c r="B13" s="493" t="s">
        <v>580</v>
      </c>
      <c r="C13" s="491">
        <v>2033197794.743432</v>
      </c>
      <c r="D13" s="495">
        <v>1056336512.8528771</v>
      </c>
      <c r="E13" s="491">
        <v>395758909.29466999</v>
      </c>
      <c r="F13" s="491">
        <v>57812501.048762009</v>
      </c>
      <c r="G13" s="492">
        <v>1771552858.9698706</v>
      </c>
    </row>
    <row r="14" spans="1:7" x14ac:dyDescent="0.35">
      <c r="A14" s="489">
        <v>7</v>
      </c>
      <c r="B14" s="490" t="s">
        <v>581</v>
      </c>
      <c r="C14" s="491">
        <v>6706270911.6622791</v>
      </c>
      <c r="D14" s="491">
        <v>4245499017.2380533</v>
      </c>
      <c r="E14" s="491">
        <v>1560482266.8422232</v>
      </c>
      <c r="F14" s="491">
        <v>144029848.91313398</v>
      </c>
      <c r="G14" s="492">
        <v>4958630324.2739868</v>
      </c>
    </row>
    <row r="15" spans="1:7" ht="39.5" x14ac:dyDescent="0.35">
      <c r="A15" s="489">
        <v>8</v>
      </c>
      <c r="B15" s="493" t="s">
        <v>582</v>
      </c>
      <c r="C15" s="491">
        <v>6583879433.9039116</v>
      </c>
      <c r="D15" s="495">
        <v>1628869098.8887053</v>
      </c>
      <c r="E15" s="491">
        <v>782835719.621099</v>
      </c>
      <c r="F15" s="491">
        <v>144029848.91313398</v>
      </c>
      <c r="G15" s="492">
        <v>4569807050.6634245</v>
      </c>
    </row>
    <row r="16" spans="1:7" ht="26.5" x14ac:dyDescent="0.35">
      <c r="A16" s="489">
        <v>9</v>
      </c>
      <c r="B16" s="493" t="s">
        <v>583</v>
      </c>
      <c r="C16" s="491">
        <v>122391477.75836782</v>
      </c>
      <c r="D16" s="495">
        <v>2616629918.3493481</v>
      </c>
      <c r="E16" s="491">
        <v>777646547.22112417</v>
      </c>
      <c r="F16" s="491">
        <v>0</v>
      </c>
      <c r="G16" s="492">
        <v>388823273.61056209</v>
      </c>
    </row>
    <row r="17" spans="1:7" x14ac:dyDescent="0.35">
      <c r="A17" s="489">
        <v>10</v>
      </c>
      <c r="B17" s="490" t="s">
        <v>584</v>
      </c>
      <c r="C17" s="491">
        <v>0</v>
      </c>
      <c r="D17" s="495">
        <v>0</v>
      </c>
      <c r="E17" s="491">
        <v>0</v>
      </c>
      <c r="F17" s="491">
        <v>0</v>
      </c>
      <c r="G17" s="492">
        <v>0</v>
      </c>
    </row>
    <row r="18" spans="1:7" x14ac:dyDescent="0.35">
      <c r="A18" s="489">
        <v>11</v>
      </c>
      <c r="B18" s="490" t="s">
        <v>585</v>
      </c>
      <c r="C18" s="491">
        <v>1749728172.3236089</v>
      </c>
      <c r="D18" s="495">
        <v>810348595.08718383</v>
      </c>
      <c r="E18" s="491">
        <v>59081143.865143992</v>
      </c>
      <c r="F18" s="491">
        <v>15982438.817121997</v>
      </c>
      <c r="G18" s="492">
        <v>0</v>
      </c>
    </row>
    <row r="19" spans="1:7" x14ac:dyDescent="0.35">
      <c r="A19" s="489">
        <v>12</v>
      </c>
      <c r="B19" s="493" t="s">
        <v>586</v>
      </c>
      <c r="C19" s="494"/>
      <c r="D19" s="495">
        <v>69256627.990000024</v>
      </c>
      <c r="E19" s="491">
        <v>38842855.199999996</v>
      </c>
      <c r="F19" s="491">
        <v>5383474.4699999997</v>
      </c>
      <c r="G19" s="492">
        <v>0</v>
      </c>
    </row>
    <row r="20" spans="1:7" x14ac:dyDescent="0.35">
      <c r="A20" s="489">
        <v>13</v>
      </c>
      <c r="B20" s="493" t="s">
        <v>587</v>
      </c>
      <c r="C20" s="491">
        <v>1749728172.3236089</v>
      </c>
      <c r="D20" s="491">
        <v>741091967.09718382</v>
      </c>
      <c r="E20" s="491">
        <v>20238288.665143996</v>
      </c>
      <c r="F20" s="491">
        <v>10598964.347121999</v>
      </c>
      <c r="G20" s="492">
        <v>0</v>
      </c>
    </row>
    <row r="21" spans="1:7" x14ac:dyDescent="0.35">
      <c r="A21" s="496">
        <v>14</v>
      </c>
      <c r="B21" s="497" t="s">
        <v>588</v>
      </c>
      <c r="C21" s="498">
        <f>SUM(C8,C11,C14,C17,C18)</f>
        <v>19897666051.319725</v>
      </c>
      <c r="D21" s="498">
        <f>SUM(D8,D11,D14,D17,D18)</f>
        <v>8933994176.5681267</v>
      </c>
      <c r="E21" s="498">
        <f>SUM(E8,E11,E14,E17,E18)</f>
        <v>3397720370.8232908</v>
      </c>
      <c r="F21" s="498">
        <f>SUM(F8,F11,F14,F17,F18)</f>
        <v>7032226018.2675037</v>
      </c>
      <c r="G21" s="498">
        <f>SUM(G8,G11,G14,G17,G18)</f>
        <v>26730432320.974022</v>
      </c>
    </row>
    <row r="22" spans="1:7" x14ac:dyDescent="0.35">
      <c r="A22" s="499"/>
      <c r="B22" s="500" t="s">
        <v>87</v>
      </c>
      <c r="C22" s="501"/>
      <c r="D22" s="502"/>
      <c r="E22" s="501"/>
      <c r="F22" s="501"/>
      <c r="G22" s="503"/>
    </row>
    <row r="23" spans="1:7" x14ac:dyDescent="0.35">
      <c r="A23" s="489">
        <v>15</v>
      </c>
      <c r="B23" s="490" t="s">
        <v>589</v>
      </c>
      <c r="C23" s="504">
        <v>2737876346.6738505</v>
      </c>
      <c r="D23" s="405">
        <v>7430692535.1470766</v>
      </c>
      <c r="E23" s="504">
        <v>0</v>
      </c>
      <c r="F23" s="504">
        <v>0</v>
      </c>
      <c r="G23" s="492">
        <v>345830122.12580609</v>
      </c>
    </row>
    <row r="24" spans="1:7" x14ac:dyDescent="0.35">
      <c r="A24" s="489">
        <v>16</v>
      </c>
      <c r="B24" s="490" t="s">
        <v>590</v>
      </c>
      <c r="C24" s="491">
        <v>3519491.8006931501</v>
      </c>
      <c r="D24" s="495">
        <v>5135338426.5870199</v>
      </c>
      <c r="E24" s="491">
        <v>3354276661.6633191</v>
      </c>
      <c r="F24" s="491">
        <v>17461823985.213894</v>
      </c>
      <c r="G24" s="492">
        <v>18136573476.738457</v>
      </c>
    </row>
    <row r="25" spans="1:7" x14ac:dyDescent="0.35">
      <c r="A25" s="489">
        <v>17</v>
      </c>
      <c r="B25" s="493" t="s">
        <v>591</v>
      </c>
      <c r="C25" s="491">
        <v>0</v>
      </c>
      <c r="D25" s="495">
        <v>0</v>
      </c>
      <c r="E25" s="491">
        <v>0</v>
      </c>
      <c r="F25" s="491">
        <v>0</v>
      </c>
      <c r="G25" s="492">
        <v>0</v>
      </c>
    </row>
    <row r="26" spans="1:7" ht="26.5" x14ac:dyDescent="0.35">
      <c r="A26" s="489">
        <v>18</v>
      </c>
      <c r="B26" s="493" t="s">
        <v>592</v>
      </c>
      <c r="C26" s="491">
        <v>3519491.8006931501</v>
      </c>
      <c r="D26" s="495">
        <v>1040134764.3490344</v>
      </c>
      <c r="E26" s="491">
        <v>112361095.429368</v>
      </c>
      <c r="F26" s="491">
        <v>247650530.73919401</v>
      </c>
      <c r="G26" s="492">
        <v>460379216.87633717</v>
      </c>
    </row>
    <row r="27" spans="1:7" x14ac:dyDescent="0.35">
      <c r="A27" s="489">
        <v>19</v>
      </c>
      <c r="B27" s="493" t="s">
        <v>593</v>
      </c>
      <c r="C27" s="491">
        <v>0</v>
      </c>
      <c r="D27" s="495">
        <v>3145049762.9989028</v>
      </c>
      <c r="E27" s="491">
        <v>2516123325.5306053</v>
      </c>
      <c r="F27" s="491">
        <v>9824858468.7176323</v>
      </c>
      <c r="G27" s="492">
        <v>11181716242.674742</v>
      </c>
    </row>
    <row r="28" spans="1:7" x14ac:dyDescent="0.35">
      <c r="A28" s="489">
        <v>20</v>
      </c>
      <c r="B28" s="505" t="s">
        <v>594</v>
      </c>
      <c r="C28" s="491">
        <v>0</v>
      </c>
      <c r="D28" s="495">
        <v>0</v>
      </c>
      <c r="E28" s="491">
        <v>0</v>
      </c>
      <c r="F28" s="491">
        <v>0</v>
      </c>
      <c r="G28" s="492">
        <v>0</v>
      </c>
    </row>
    <row r="29" spans="1:7" x14ac:dyDescent="0.35">
      <c r="A29" s="489">
        <v>21</v>
      </c>
      <c r="B29" s="493" t="s">
        <v>595</v>
      </c>
      <c r="C29" s="491">
        <v>0</v>
      </c>
      <c r="D29" s="495">
        <v>793855134.54000008</v>
      </c>
      <c r="E29" s="491">
        <v>679218466.57999992</v>
      </c>
      <c r="F29" s="491">
        <v>6316863230.5900002</v>
      </c>
      <c r="G29" s="492">
        <v>5481457755.8841572</v>
      </c>
    </row>
    <row r="30" spans="1:7" x14ac:dyDescent="0.35">
      <c r="A30" s="489">
        <v>22</v>
      </c>
      <c r="B30" s="505" t="s">
        <v>594</v>
      </c>
      <c r="C30" s="491">
        <v>0</v>
      </c>
      <c r="D30" s="495">
        <v>286453653.73836112</v>
      </c>
      <c r="E30" s="491">
        <v>258563286.04096898</v>
      </c>
      <c r="F30" s="491">
        <v>2954364033.7404356</v>
      </c>
      <c r="G30" s="492">
        <v>2465353561.7106133</v>
      </c>
    </row>
    <row r="31" spans="1:7" x14ac:dyDescent="0.35">
      <c r="A31" s="489">
        <v>23</v>
      </c>
      <c r="B31" s="493" t="s">
        <v>596</v>
      </c>
      <c r="C31" s="491">
        <v>0</v>
      </c>
      <c r="D31" s="495">
        <v>156298764.69908196</v>
      </c>
      <c r="E31" s="491">
        <v>46573774.123346001</v>
      </c>
      <c r="F31" s="491">
        <v>1072451755.1670682</v>
      </c>
      <c r="G31" s="492">
        <v>1013020261.3032219</v>
      </c>
    </row>
    <row r="32" spans="1:7" x14ac:dyDescent="0.35">
      <c r="A32" s="489">
        <v>24</v>
      </c>
      <c r="B32" s="490" t="s">
        <v>597</v>
      </c>
      <c r="C32" s="491">
        <v>0</v>
      </c>
      <c r="D32" s="495">
        <v>0</v>
      </c>
      <c r="E32" s="491">
        <v>0</v>
      </c>
      <c r="F32" s="491">
        <v>0</v>
      </c>
      <c r="G32" s="492">
        <v>0</v>
      </c>
    </row>
    <row r="33" spans="1:7" x14ac:dyDescent="0.35">
      <c r="A33" s="489">
        <v>25</v>
      </c>
      <c r="B33" s="490" t="s">
        <v>598</v>
      </c>
      <c r="C33" s="491">
        <v>759040230.56200075</v>
      </c>
      <c r="D33" s="491">
        <v>471615998.49961901</v>
      </c>
      <c r="E33" s="491">
        <v>217129093.57729897</v>
      </c>
      <c r="F33" s="491">
        <v>1691547701.3762519</v>
      </c>
      <c r="G33" s="492">
        <v>3363896686.0360217</v>
      </c>
    </row>
    <row r="34" spans="1:7" x14ac:dyDescent="0.35">
      <c r="A34" s="489">
        <v>26</v>
      </c>
      <c r="B34" s="493" t="s">
        <v>599</v>
      </c>
      <c r="C34" s="494"/>
      <c r="D34" s="495">
        <v>49831362.690000027</v>
      </c>
      <c r="E34" s="491">
        <v>14367333.060000001</v>
      </c>
      <c r="F34" s="491">
        <v>18371583.039999999</v>
      </c>
      <c r="G34" s="492">
        <v>82570278.790000021</v>
      </c>
    </row>
    <row r="35" spans="1:7" x14ac:dyDescent="0.35">
      <c r="A35" s="489">
        <v>27</v>
      </c>
      <c r="B35" s="493" t="s">
        <v>600</v>
      </c>
      <c r="C35" s="491">
        <v>759040230.56200075</v>
      </c>
      <c r="D35" s="495">
        <v>421784635.80961895</v>
      </c>
      <c r="E35" s="491">
        <v>202761760.51729897</v>
      </c>
      <c r="F35" s="491">
        <v>1673176118.336252</v>
      </c>
      <c r="G35" s="492">
        <v>3281326407.2460217</v>
      </c>
    </row>
    <row r="36" spans="1:7" x14ac:dyDescent="0.35">
      <c r="A36" s="489">
        <v>28</v>
      </c>
      <c r="B36" s="490" t="s">
        <v>601</v>
      </c>
      <c r="C36" s="491">
        <v>636590684.55316949</v>
      </c>
      <c r="D36" s="495">
        <v>865862172.41087902</v>
      </c>
      <c r="E36" s="491">
        <v>944431996.02122402</v>
      </c>
      <c r="F36" s="491">
        <v>851584111.94362998</v>
      </c>
      <c r="G36" s="492">
        <v>340596567.86241329</v>
      </c>
    </row>
    <row r="37" spans="1:7" x14ac:dyDescent="0.35">
      <c r="A37" s="496">
        <v>29</v>
      </c>
      <c r="B37" s="497" t="s">
        <v>602</v>
      </c>
      <c r="C37" s="506">
        <f>C23+C24+C32+C33+C36</f>
        <v>4137026753.5897141</v>
      </c>
      <c r="D37" s="506">
        <f t="shared" ref="D37:F37" si="0">D23+D24+D32+D33+D36</f>
        <v>13903509132.644594</v>
      </c>
      <c r="E37" s="506">
        <f t="shared" si="0"/>
        <v>4515837751.2618427</v>
      </c>
      <c r="F37" s="506">
        <f t="shared" si="0"/>
        <v>20004955798.533775</v>
      </c>
      <c r="G37" s="507">
        <f>SUM(G23:G24,G32:G33,G36)</f>
        <v>22186896852.762695</v>
      </c>
    </row>
    <row r="38" spans="1:7" x14ac:dyDescent="0.35">
      <c r="A38" s="485"/>
      <c r="B38" s="508"/>
      <c r="C38" s="509"/>
      <c r="D38" s="509"/>
      <c r="E38" s="509"/>
      <c r="F38" s="509"/>
      <c r="G38" s="510"/>
    </row>
    <row r="39" spans="1:7" ht="15" thickBot="1" x14ac:dyDescent="0.4">
      <c r="A39" s="511">
        <v>30</v>
      </c>
      <c r="B39" s="512" t="s">
        <v>603</v>
      </c>
      <c r="C39" s="423"/>
      <c r="D39" s="424"/>
      <c r="E39" s="424"/>
      <c r="F39" s="425"/>
      <c r="G39" s="513">
        <f>IFERROR(G21/G37,0)</f>
        <v>1.2047846302420417</v>
      </c>
    </row>
    <row r="42" spans="1:7" ht="39.5" x14ac:dyDescent="0.35">
      <c r="B42" s="209" t="s">
        <v>604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E66B9-4085-4290-8990-FABF8AC2B7B9}">
  <sheetPr codeName="Sheet24">
    <tabColor theme="0" tint="-4.9989318521683403E-2"/>
  </sheetPr>
  <dimension ref="A1:H26"/>
  <sheetViews>
    <sheetView showGridLines="0" zoomScale="80" zoomScaleNormal="80" workbookViewId="0">
      <selection activeCell="B2" sqref="B2"/>
    </sheetView>
  </sheetViews>
  <sheetFormatPr defaultColWidth="9.1796875" defaultRowHeight="12" x14ac:dyDescent="0.3"/>
  <cols>
    <col min="1" max="1" width="11.81640625" style="516" bestFit="1" customWidth="1"/>
    <col min="2" max="2" width="105.1796875" style="516" bestFit="1" customWidth="1"/>
    <col min="3" max="3" width="15.54296875" style="516" bestFit="1" customWidth="1"/>
    <col min="4" max="4" width="16.36328125" style="516" bestFit="1" customWidth="1"/>
    <col min="5" max="5" width="17.54296875" style="516" bestFit="1" customWidth="1"/>
    <col min="6" max="6" width="15.54296875" style="516" bestFit="1" customWidth="1"/>
    <col min="7" max="7" width="30.453125" style="516" customWidth="1"/>
    <col min="8" max="8" width="5.08984375" style="516" bestFit="1" customWidth="1"/>
    <col min="9" max="16384" width="9.1796875" style="516"/>
  </cols>
  <sheetData>
    <row r="1" spans="1:8" ht="13" x14ac:dyDescent="0.3">
      <c r="A1" s="514" t="s">
        <v>45</v>
      </c>
      <c r="B1" s="515" t="str">
        <f>'Info '!C2</f>
        <v>JSC TBC Bank</v>
      </c>
    </row>
    <row r="2" spans="1:8" x14ac:dyDescent="0.3">
      <c r="A2" s="514" t="s">
        <v>46</v>
      </c>
      <c r="B2" s="517">
        <f>'1. key ratios '!B2</f>
        <v>46112</v>
      </c>
    </row>
    <row r="3" spans="1:8" x14ac:dyDescent="0.3">
      <c r="A3" s="518" t="s">
        <v>605</v>
      </c>
    </row>
    <row r="5" spans="1:8" ht="12" customHeight="1" x14ac:dyDescent="0.3">
      <c r="A5" s="713" t="s">
        <v>606</v>
      </c>
      <c r="B5" s="714"/>
      <c r="C5" s="719" t="s">
        <v>607</v>
      </c>
      <c r="D5" s="720"/>
      <c r="E5" s="720"/>
      <c r="F5" s="720"/>
      <c r="G5" s="720"/>
      <c r="H5" s="721"/>
    </row>
    <row r="6" spans="1:8" x14ac:dyDescent="0.3">
      <c r="A6" s="715"/>
      <c r="B6" s="716"/>
      <c r="C6" s="722"/>
      <c r="D6" s="723"/>
      <c r="E6" s="723"/>
      <c r="F6" s="723"/>
      <c r="G6" s="723"/>
      <c r="H6" s="724"/>
    </row>
    <row r="7" spans="1:8" x14ac:dyDescent="0.3">
      <c r="A7" s="717"/>
      <c r="B7" s="718"/>
      <c r="C7" s="519" t="s">
        <v>608</v>
      </c>
      <c r="D7" s="519" t="s">
        <v>609</v>
      </c>
      <c r="E7" s="519" t="s">
        <v>610</v>
      </c>
      <c r="F7" s="519" t="s">
        <v>611</v>
      </c>
      <c r="G7" s="519" t="s">
        <v>612</v>
      </c>
      <c r="H7" s="519" t="s">
        <v>402</v>
      </c>
    </row>
    <row r="8" spans="1:8" x14ac:dyDescent="0.3">
      <c r="A8" s="520">
        <v>1</v>
      </c>
      <c r="B8" s="521" t="s">
        <v>436</v>
      </c>
      <c r="C8" s="522">
        <v>2617723163.8748002</v>
      </c>
      <c r="D8" s="522">
        <v>646609028.48199999</v>
      </c>
      <c r="E8" s="522">
        <v>1733278408.033</v>
      </c>
      <c r="F8" s="522">
        <v>1385030360.392</v>
      </c>
      <c r="G8" s="522">
        <v>3419440.0751999998</v>
      </c>
      <c r="H8" s="523">
        <f t="shared" ref="H8:H21" si="0">SUM(C8:G8)</f>
        <v>6386060400.8570004</v>
      </c>
    </row>
    <row r="9" spans="1:8" x14ac:dyDescent="0.3">
      <c r="A9" s="520">
        <v>2</v>
      </c>
      <c r="B9" s="521" t="s">
        <v>437</v>
      </c>
      <c r="C9" s="522">
        <v>0</v>
      </c>
      <c r="D9" s="522">
        <v>0</v>
      </c>
      <c r="E9" s="522">
        <v>0</v>
      </c>
      <c r="F9" s="522">
        <v>0</v>
      </c>
      <c r="G9" s="522">
        <v>0</v>
      </c>
      <c r="H9" s="523">
        <f t="shared" si="0"/>
        <v>0</v>
      </c>
    </row>
    <row r="10" spans="1:8" x14ac:dyDescent="0.3">
      <c r="A10" s="520">
        <v>3</v>
      </c>
      <c r="B10" s="521" t="s">
        <v>438</v>
      </c>
      <c r="C10" s="522">
        <v>0</v>
      </c>
      <c r="D10" s="522">
        <v>0</v>
      </c>
      <c r="E10" s="522">
        <v>445389998.25</v>
      </c>
      <c r="F10" s="522">
        <v>0</v>
      </c>
      <c r="G10" s="522">
        <v>0</v>
      </c>
      <c r="H10" s="523">
        <f t="shared" si="0"/>
        <v>445389998.25</v>
      </c>
    </row>
    <row r="11" spans="1:8" x14ac:dyDescent="0.3">
      <c r="A11" s="520">
        <v>4</v>
      </c>
      <c r="B11" s="521" t="s">
        <v>439</v>
      </c>
      <c r="C11" s="522">
        <v>0</v>
      </c>
      <c r="D11" s="522">
        <v>758601443.75600004</v>
      </c>
      <c r="E11" s="522">
        <v>680717427.39999998</v>
      </c>
      <c r="F11" s="522">
        <v>0</v>
      </c>
      <c r="G11" s="522">
        <v>31560662</v>
      </c>
      <c r="H11" s="523">
        <f t="shared" si="0"/>
        <v>1470879533.1560001</v>
      </c>
    </row>
    <row r="12" spans="1:8" x14ac:dyDescent="0.3">
      <c r="A12" s="520">
        <v>5</v>
      </c>
      <c r="B12" s="521" t="s">
        <v>440</v>
      </c>
      <c r="C12" s="522">
        <v>0</v>
      </c>
      <c r="D12" s="522">
        <v>0</v>
      </c>
      <c r="E12" s="522">
        <v>0</v>
      </c>
      <c r="F12" s="522">
        <v>0</v>
      </c>
      <c r="G12" s="522">
        <v>0</v>
      </c>
      <c r="H12" s="523">
        <f t="shared" si="0"/>
        <v>0</v>
      </c>
    </row>
    <row r="13" spans="1:8" x14ac:dyDescent="0.3">
      <c r="A13" s="520">
        <v>6</v>
      </c>
      <c r="B13" s="521" t="s">
        <v>441</v>
      </c>
      <c r="C13" s="522">
        <v>570577174.83286798</v>
      </c>
      <c r="D13" s="522">
        <v>684653632.81044793</v>
      </c>
      <c r="E13" s="522">
        <v>9147060.1300000008</v>
      </c>
      <c r="F13" s="522">
        <v>662555.80200000003</v>
      </c>
      <c r="G13" s="522">
        <v>4582836.6036</v>
      </c>
      <c r="H13" s="523">
        <f t="shared" si="0"/>
        <v>1269623260.178916</v>
      </c>
    </row>
    <row r="14" spans="1:8" x14ac:dyDescent="0.3">
      <c r="A14" s="520">
        <v>7</v>
      </c>
      <c r="B14" s="521" t="s">
        <v>442</v>
      </c>
      <c r="C14" s="522">
        <v>0</v>
      </c>
      <c r="D14" s="522">
        <v>4502747202.0515871</v>
      </c>
      <c r="E14" s="522">
        <v>4490489868.1400557</v>
      </c>
      <c r="F14" s="522">
        <v>2052919889.9496927</v>
      </c>
      <c r="G14" s="522">
        <v>178281330.62270144</v>
      </c>
      <c r="H14" s="523">
        <f t="shared" si="0"/>
        <v>11224438290.764036</v>
      </c>
    </row>
    <row r="15" spans="1:8" x14ac:dyDescent="0.3">
      <c r="A15" s="520">
        <v>8</v>
      </c>
      <c r="B15" s="524" t="s">
        <v>443</v>
      </c>
      <c r="C15" s="522">
        <v>0</v>
      </c>
      <c r="D15" s="522">
        <v>2309896642.1151037</v>
      </c>
      <c r="E15" s="522">
        <v>4559266948.963275</v>
      </c>
      <c r="F15" s="522">
        <v>1953181014.1433039</v>
      </c>
      <c r="G15" s="522">
        <v>34470082.568358906</v>
      </c>
      <c r="H15" s="523">
        <f t="shared" si="0"/>
        <v>8856814687.7900429</v>
      </c>
    </row>
    <row r="16" spans="1:8" x14ac:dyDescent="0.3">
      <c r="A16" s="520">
        <v>9</v>
      </c>
      <c r="B16" s="521" t="s">
        <v>444</v>
      </c>
      <c r="C16" s="522">
        <v>0</v>
      </c>
      <c r="D16" s="522">
        <v>665049443.44565594</v>
      </c>
      <c r="E16" s="522">
        <v>2007451210.107161</v>
      </c>
      <c r="F16" s="522">
        <v>1858447024.0503232</v>
      </c>
      <c r="G16" s="522">
        <v>7544255.7268650318</v>
      </c>
      <c r="H16" s="523">
        <f t="shared" si="0"/>
        <v>4538491933.3300047</v>
      </c>
    </row>
    <row r="17" spans="1:8" x14ac:dyDescent="0.3">
      <c r="A17" s="520">
        <v>10</v>
      </c>
      <c r="B17" s="525" t="s">
        <v>613</v>
      </c>
      <c r="C17" s="522">
        <v>0</v>
      </c>
      <c r="D17" s="522">
        <v>47330758.838087663</v>
      </c>
      <c r="E17" s="522">
        <v>104410290.36866488</v>
      </c>
      <c r="F17" s="522">
        <v>60063228.784795411</v>
      </c>
      <c r="G17" s="522">
        <v>99441774.94845213</v>
      </c>
      <c r="H17" s="523">
        <f t="shared" si="0"/>
        <v>311246052.94000006</v>
      </c>
    </row>
    <row r="18" spans="1:8" x14ac:dyDescent="0.3">
      <c r="A18" s="520">
        <v>11</v>
      </c>
      <c r="B18" s="521" t="s">
        <v>446</v>
      </c>
      <c r="C18" s="522">
        <v>0</v>
      </c>
      <c r="D18" s="522">
        <v>22216029.777016055</v>
      </c>
      <c r="E18" s="522">
        <v>67514225.982498944</v>
      </c>
      <c r="F18" s="522">
        <v>87464500.813205302</v>
      </c>
      <c r="G18" s="522">
        <v>5413148.7072797725</v>
      </c>
      <c r="H18" s="523">
        <f t="shared" si="0"/>
        <v>182607905.28000006</v>
      </c>
    </row>
    <row r="19" spans="1:8" x14ac:dyDescent="0.3">
      <c r="A19" s="520">
        <v>12</v>
      </c>
      <c r="B19" s="521" t="s">
        <v>447</v>
      </c>
      <c r="C19" s="522">
        <v>0</v>
      </c>
      <c r="D19" s="522">
        <v>0</v>
      </c>
      <c r="E19" s="522">
        <v>0</v>
      </c>
      <c r="F19" s="522">
        <v>0</v>
      </c>
      <c r="G19" s="522">
        <v>0</v>
      </c>
      <c r="H19" s="523">
        <f t="shared" si="0"/>
        <v>0</v>
      </c>
    </row>
    <row r="20" spans="1:8" x14ac:dyDescent="0.3">
      <c r="A20" s="526">
        <v>13</v>
      </c>
      <c r="B20" s="524" t="s">
        <v>448</v>
      </c>
      <c r="C20" s="522">
        <v>0</v>
      </c>
      <c r="D20" s="522">
        <v>0</v>
      </c>
      <c r="E20" s="522">
        <v>0</v>
      </c>
      <c r="F20" s="522">
        <v>0</v>
      </c>
      <c r="G20" s="522">
        <v>0</v>
      </c>
      <c r="H20" s="523">
        <f t="shared" si="0"/>
        <v>0</v>
      </c>
    </row>
    <row r="21" spans="1:8" x14ac:dyDescent="0.3">
      <c r="A21" s="520">
        <v>14</v>
      </c>
      <c r="B21" s="521" t="s">
        <v>449</v>
      </c>
      <c r="C21" s="522">
        <v>634971850.65050006</v>
      </c>
      <c r="D21" s="522">
        <v>614756542.65040493</v>
      </c>
      <c r="E21" s="522">
        <v>1239928471.9287326</v>
      </c>
      <c r="F21" s="522">
        <v>705446579.09286904</v>
      </c>
      <c r="G21" s="522">
        <v>1632313884.62202</v>
      </c>
      <c r="H21" s="523">
        <f t="shared" si="0"/>
        <v>4827417328.9445267</v>
      </c>
    </row>
    <row r="22" spans="1:8" x14ac:dyDescent="0.3">
      <c r="A22" s="527">
        <v>15</v>
      </c>
      <c r="B22" s="523" t="s">
        <v>402</v>
      </c>
      <c r="C22" s="522">
        <f>SUM(C18:C21)+SUM(C8:C16)</f>
        <v>3823272189.3581686</v>
      </c>
      <c r="D22" s="522">
        <f t="shared" ref="D22:H22" si="1">SUM(D18:D21)+SUM(D8:D16)</f>
        <v>10204529965.088215</v>
      </c>
      <c r="E22" s="522">
        <f t="shared" si="1"/>
        <v>15233183618.934725</v>
      </c>
      <c r="F22" s="522">
        <f t="shared" si="1"/>
        <v>8043151924.2433949</v>
      </c>
      <c r="G22" s="522">
        <f t="shared" si="1"/>
        <v>1897585640.9260252</v>
      </c>
      <c r="H22" s="523">
        <f t="shared" si="1"/>
        <v>39201723338.550529</v>
      </c>
    </row>
    <row r="26" spans="1:8" ht="24" x14ac:dyDescent="0.3">
      <c r="B26" s="528" t="s">
        <v>614</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66B0-4C78-428A-9EEE-031032B1DBF5}">
  <sheetPr codeName="Sheet25">
    <tabColor theme="0" tint="-4.9989318521683403E-2"/>
  </sheetPr>
  <dimension ref="A1:H26"/>
  <sheetViews>
    <sheetView showGridLines="0" zoomScale="80" zoomScaleNormal="80" workbookViewId="0">
      <selection activeCell="B2" sqref="B2"/>
    </sheetView>
  </sheetViews>
  <sheetFormatPr defaultColWidth="9.1796875" defaultRowHeight="12" x14ac:dyDescent="0.3"/>
  <cols>
    <col min="1" max="1" width="11.81640625" style="544" bestFit="1" customWidth="1"/>
    <col min="2" max="2" width="86.81640625" style="516" customWidth="1"/>
    <col min="3" max="4" width="31.54296875" style="516" customWidth="1"/>
    <col min="5" max="5" width="15.08984375" style="516" bestFit="1" customWidth="1"/>
    <col min="6" max="6" width="11.81640625" style="516" bestFit="1" customWidth="1"/>
    <col min="7" max="7" width="21.54296875" style="516" bestFit="1" customWidth="1"/>
    <col min="8" max="8" width="41.453125" style="516" customWidth="1"/>
    <col min="9" max="16384" width="9.1796875" style="516"/>
  </cols>
  <sheetData>
    <row r="1" spans="1:8" ht="13" x14ac:dyDescent="0.3">
      <c r="A1" s="514" t="s">
        <v>45</v>
      </c>
      <c r="B1" s="515" t="str">
        <f>'Info '!C2</f>
        <v>JSC TBC Bank</v>
      </c>
      <c r="C1" s="529"/>
      <c r="D1" s="529"/>
      <c r="E1" s="529"/>
      <c r="F1" s="529"/>
      <c r="G1" s="529"/>
      <c r="H1" s="529"/>
    </row>
    <row r="2" spans="1:8" x14ac:dyDescent="0.3">
      <c r="A2" s="514" t="s">
        <v>46</v>
      </c>
      <c r="B2" s="517">
        <f>'1. key ratios '!B2</f>
        <v>46112</v>
      </c>
      <c r="C2" s="529"/>
      <c r="D2" s="529"/>
      <c r="E2" s="529"/>
      <c r="F2" s="529"/>
      <c r="G2" s="529"/>
      <c r="H2" s="529"/>
    </row>
    <row r="3" spans="1:8" x14ac:dyDescent="0.3">
      <c r="A3" s="518" t="s">
        <v>615</v>
      </c>
      <c r="B3" s="529"/>
      <c r="C3" s="529"/>
      <c r="D3" s="529"/>
      <c r="E3" s="529"/>
      <c r="F3" s="529"/>
      <c r="G3" s="529"/>
      <c r="H3" s="529"/>
    </row>
    <row r="4" spans="1:8" x14ac:dyDescent="0.3">
      <c r="A4" s="530"/>
      <c r="B4" s="529"/>
      <c r="C4" s="531" t="s">
        <v>281</v>
      </c>
      <c r="D4" s="531" t="s">
        <v>282</v>
      </c>
      <c r="E4" s="531" t="s">
        <v>283</v>
      </c>
      <c r="F4" s="531" t="s">
        <v>418</v>
      </c>
      <c r="G4" s="531" t="s">
        <v>419</v>
      </c>
      <c r="H4" s="531" t="s">
        <v>420</v>
      </c>
    </row>
    <row r="5" spans="1:8" ht="34" customHeight="1" x14ac:dyDescent="0.3">
      <c r="A5" s="713" t="s">
        <v>616</v>
      </c>
      <c r="B5" s="714"/>
      <c r="C5" s="725" t="s">
        <v>617</v>
      </c>
      <c r="D5" s="725"/>
      <c r="E5" s="725" t="s">
        <v>618</v>
      </c>
      <c r="F5" s="726" t="s">
        <v>619</v>
      </c>
      <c r="G5" s="726" t="s">
        <v>620</v>
      </c>
      <c r="H5" s="532" t="s">
        <v>621</v>
      </c>
    </row>
    <row r="6" spans="1:8" ht="24" x14ac:dyDescent="0.3">
      <c r="A6" s="717"/>
      <c r="B6" s="718"/>
      <c r="C6" s="533" t="s">
        <v>622</v>
      </c>
      <c r="D6" s="533" t="s">
        <v>623</v>
      </c>
      <c r="E6" s="725"/>
      <c r="F6" s="727"/>
      <c r="G6" s="727"/>
      <c r="H6" s="532" t="s">
        <v>624</v>
      </c>
    </row>
    <row r="7" spans="1:8" x14ac:dyDescent="0.3">
      <c r="A7" s="535">
        <v>1</v>
      </c>
      <c r="B7" s="521" t="s">
        <v>436</v>
      </c>
      <c r="C7" s="536">
        <v>0</v>
      </c>
      <c r="D7" s="536">
        <v>6388849626.1381006</v>
      </c>
      <c r="E7" s="536">
        <v>2789225.2810999993</v>
      </c>
      <c r="F7" s="536">
        <v>0</v>
      </c>
      <c r="G7" s="536">
        <v>0</v>
      </c>
      <c r="H7" s="537">
        <f>C7+D7-E7-F7</f>
        <v>6386060400.8570004</v>
      </c>
    </row>
    <row r="8" spans="1:8" x14ac:dyDescent="0.3">
      <c r="A8" s="535">
        <v>2</v>
      </c>
      <c r="B8" s="521" t="s">
        <v>437</v>
      </c>
      <c r="C8" s="536">
        <v>0</v>
      </c>
      <c r="D8" s="536">
        <v>0</v>
      </c>
      <c r="E8" s="536">
        <v>0</v>
      </c>
      <c r="F8" s="536">
        <v>0</v>
      </c>
      <c r="G8" s="536">
        <v>0</v>
      </c>
      <c r="H8" s="537">
        <f t="shared" ref="H8:H20" si="0">C8+D8-E8-F8</f>
        <v>0</v>
      </c>
    </row>
    <row r="9" spans="1:8" x14ac:dyDescent="0.3">
      <c r="A9" s="535">
        <v>3</v>
      </c>
      <c r="B9" s="521" t="s">
        <v>438</v>
      </c>
      <c r="C9" s="536">
        <v>0</v>
      </c>
      <c r="D9" s="536">
        <v>445389998.25</v>
      </c>
      <c r="E9" s="536">
        <v>0</v>
      </c>
      <c r="F9" s="536">
        <v>0</v>
      </c>
      <c r="G9" s="536">
        <v>0</v>
      </c>
      <c r="H9" s="537">
        <f t="shared" si="0"/>
        <v>445389998.25</v>
      </c>
    </row>
    <row r="10" spans="1:8" x14ac:dyDescent="0.3">
      <c r="A10" s="535">
        <v>4</v>
      </c>
      <c r="B10" s="521" t="s">
        <v>439</v>
      </c>
      <c r="C10" s="536">
        <v>0</v>
      </c>
      <c r="D10" s="536">
        <v>1482188287.1739001</v>
      </c>
      <c r="E10" s="536">
        <v>124504.9635</v>
      </c>
      <c r="F10" s="536">
        <v>0</v>
      </c>
      <c r="G10" s="536">
        <v>0</v>
      </c>
      <c r="H10" s="537">
        <f t="shared" si="0"/>
        <v>1482063782.2104001</v>
      </c>
    </row>
    <row r="11" spans="1:8" x14ac:dyDescent="0.3">
      <c r="A11" s="535">
        <v>5</v>
      </c>
      <c r="B11" s="521" t="s">
        <v>440</v>
      </c>
      <c r="C11" s="536">
        <v>0</v>
      </c>
      <c r="D11" s="536">
        <v>0</v>
      </c>
      <c r="E11" s="536">
        <v>0</v>
      </c>
      <c r="F11" s="536">
        <v>0</v>
      </c>
      <c r="G11" s="536">
        <v>0</v>
      </c>
      <c r="H11" s="537">
        <f t="shared" si="0"/>
        <v>0</v>
      </c>
    </row>
    <row r="12" spans="1:8" x14ac:dyDescent="0.3">
      <c r="A12" s="535">
        <v>6</v>
      </c>
      <c r="B12" s="521" t="s">
        <v>441</v>
      </c>
      <c r="C12" s="536">
        <v>0</v>
      </c>
      <c r="D12" s="536">
        <v>1288855448.3323102</v>
      </c>
      <c r="E12" s="536">
        <v>383742.00109999999</v>
      </c>
      <c r="F12" s="536">
        <v>0</v>
      </c>
      <c r="G12" s="536">
        <v>0</v>
      </c>
      <c r="H12" s="537">
        <f t="shared" si="0"/>
        <v>1288471706.3312101</v>
      </c>
    </row>
    <row r="13" spans="1:8" x14ac:dyDescent="0.3">
      <c r="A13" s="535">
        <v>7</v>
      </c>
      <c r="B13" s="521" t="s">
        <v>442</v>
      </c>
      <c r="C13" s="536">
        <v>318454653.86735642</v>
      </c>
      <c r="D13" s="536">
        <v>10980898070.789801</v>
      </c>
      <c r="E13" s="536">
        <v>74914464.707390964</v>
      </c>
      <c r="F13" s="536">
        <v>0</v>
      </c>
      <c r="G13" s="536">
        <v>0</v>
      </c>
      <c r="H13" s="537">
        <f t="shared" si="0"/>
        <v>11224438259.949766</v>
      </c>
    </row>
    <row r="14" spans="1:8" x14ac:dyDescent="0.3">
      <c r="A14" s="535">
        <v>8</v>
      </c>
      <c r="B14" s="524" t="s">
        <v>443</v>
      </c>
      <c r="C14" s="536">
        <v>233309132.43763879</v>
      </c>
      <c r="D14" s="536">
        <v>8871941435.0611191</v>
      </c>
      <c r="E14" s="536">
        <v>248435879.70875818</v>
      </c>
      <c r="F14" s="536">
        <v>0</v>
      </c>
      <c r="G14" s="536">
        <v>50752641.000000022</v>
      </c>
      <c r="H14" s="537">
        <f t="shared" si="0"/>
        <v>8856814687.7900009</v>
      </c>
    </row>
    <row r="15" spans="1:8" x14ac:dyDescent="0.3">
      <c r="A15" s="535">
        <v>9</v>
      </c>
      <c r="B15" s="521" t="s">
        <v>444</v>
      </c>
      <c r="C15" s="536">
        <v>50868378.222079933</v>
      </c>
      <c r="D15" s="536">
        <v>4514135897.4776459</v>
      </c>
      <c r="E15" s="536">
        <v>26512342.369725954</v>
      </c>
      <c r="F15" s="536">
        <v>0</v>
      </c>
      <c r="G15" s="536">
        <v>0</v>
      </c>
      <c r="H15" s="537">
        <f t="shared" si="0"/>
        <v>4538491933.3299999</v>
      </c>
    </row>
    <row r="16" spans="1:8" x14ac:dyDescent="0.3">
      <c r="A16" s="535">
        <v>10</v>
      </c>
      <c r="B16" s="525" t="s">
        <v>613</v>
      </c>
      <c r="C16" s="536">
        <v>453672408.92280006</v>
      </c>
      <c r="D16" s="536">
        <v>10029766.4539</v>
      </c>
      <c r="E16" s="536">
        <v>152456122.43670005</v>
      </c>
      <c r="F16" s="536">
        <v>0</v>
      </c>
      <c r="G16" s="536">
        <v>50827700.01000002</v>
      </c>
      <c r="H16" s="537">
        <f t="shared" si="0"/>
        <v>311246052.94</v>
      </c>
    </row>
    <row r="17" spans="1:8" x14ac:dyDescent="0.3">
      <c r="A17" s="535">
        <v>11</v>
      </c>
      <c r="B17" s="521" t="s">
        <v>446</v>
      </c>
      <c r="C17" s="536">
        <v>87417.02</v>
      </c>
      <c r="D17" s="536">
        <v>182702784.0257</v>
      </c>
      <c r="E17" s="536">
        <v>182295.76569999996</v>
      </c>
      <c r="F17" s="536">
        <v>0</v>
      </c>
      <c r="G17" s="536">
        <v>0</v>
      </c>
      <c r="H17" s="537">
        <f t="shared" si="0"/>
        <v>182607905.28</v>
      </c>
    </row>
    <row r="18" spans="1:8" x14ac:dyDescent="0.3">
      <c r="A18" s="535">
        <v>12</v>
      </c>
      <c r="B18" s="521" t="s">
        <v>447</v>
      </c>
      <c r="C18" s="536">
        <v>0</v>
      </c>
      <c r="D18" s="536">
        <v>0</v>
      </c>
      <c r="E18" s="536">
        <v>0</v>
      </c>
      <c r="F18" s="536">
        <v>0</v>
      </c>
      <c r="G18" s="536">
        <v>0</v>
      </c>
      <c r="H18" s="537">
        <f t="shared" si="0"/>
        <v>0</v>
      </c>
    </row>
    <row r="19" spans="1:8" x14ac:dyDescent="0.3">
      <c r="A19" s="538">
        <v>13</v>
      </c>
      <c r="B19" s="524" t="s">
        <v>448</v>
      </c>
      <c r="C19" s="536">
        <v>0</v>
      </c>
      <c r="D19" s="536">
        <v>0</v>
      </c>
      <c r="E19" s="536">
        <v>0</v>
      </c>
      <c r="F19" s="536">
        <v>0</v>
      </c>
      <c r="G19" s="536">
        <v>0</v>
      </c>
      <c r="H19" s="537">
        <f t="shared" si="0"/>
        <v>0</v>
      </c>
    </row>
    <row r="20" spans="1:8" x14ac:dyDescent="0.3">
      <c r="A20" s="535">
        <v>14</v>
      </c>
      <c r="B20" s="521" t="s">
        <v>449</v>
      </c>
      <c r="C20" s="536">
        <v>136928607.47442487</v>
      </c>
      <c r="D20" s="536">
        <v>5246133670.2265329</v>
      </c>
      <c r="E20" s="536">
        <v>41096688.942631692</v>
      </c>
      <c r="F20" s="536">
        <v>0</v>
      </c>
      <c r="G20" s="536">
        <v>894713.29</v>
      </c>
      <c r="H20" s="537">
        <f t="shared" si="0"/>
        <v>5341965588.7583265</v>
      </c>
    </row>
    <row r="21" spans="1:8" s="541" customFormat="1" x14ac:dyDescent="0.3">
      <c r="A21" s="539">
        <v>15</v>
      </c>
      <c r="B21" s="540" t="s">
        <v>402</v>
      </c>
      <c r="C21" s="540">
        <f t="shared" ref="C21:H21" si="1">SUM(C7:C15)+SUM(C17:C20)</f>
        <v>739648189.02149987</v>
      </c>
      <c r="D21" s="540">
        <f t="shared" si="1"/>
        <v>39401095217.475113</v>
      </c>
      <c r="E21" s="540">
        <f t="shared" si="1"/>
        <v>394439143.73990679</v>
      </c>
      <c r="F21" s="540">
        <f t="shared" si="1"/>
        <v>0</v>
      </c>
      <c r="G21" s="540">
        <f t="shared" si="1"/>
        <v>51647354.290000021</v>
      </c>
      <c r="H21" s="537">
        <f t="shared" si="1"/>
        <v>39746304262.756699</v>
      </c>
    </row>
    <row r="22" spans="1:8" x14ac:dyDescent="0.3">
      <c r="A22" s="542">
        <v>16</v>
      </c>
      <c r="B22" s="543" t="s">
        <v>625</v>
      </c>
      <c r="C22" s="536">
        <v>723457749.16819978</v>
      </c>
      <c r="D22" s="536">
        <v>27068994706.865299</v>
      </c>
      <c r="E22" s="536">
        <v>380586255.99490672</v>
      </c>
      <c r="F22" s="536">
        <v>0</v>
      </c>
      <c r="G22" s="536">
        <v>50827700.01000002</v>
      </c>
      <c r="H22" s="537">
        <f>C22+D22-E22-F22</f>
        <v>27411866200.038593</v>
      </c>
    </row>
    <row r="23" spans="1:8" x14ac:dyDescent="0.3">
      <c r="A23" s="542">
        <v>17</v>
      </c>
      <c r="B23" s="543" t="s">
        <v>626</v>
      </c>
      <c r="C23" s="536">
        <v>0</v>
      </c>
      <c r="D23" s="536">
        <v>5657215638.9589357</v>
      </c>
      <c r="E23" s="536">
        <v>3259584.9778999998</v>
      </c>
      <c r="F23" s="536">
        <v>0</v>
      </c>
      <c r="G23" s="536">
        <v>0</v>
      </c>
      <c r="H23" s="537">
        <f>C23+D23-E23-F23</f>
        <v>5653956053.9810362</v>
      </c>
    </row>
    <row r="26" spans="1:8" ht="42.5" customHeight="1" x14ac:dyDescent="0.3">
      <c r="B26" s="528" t="s">
        <v>614</v>
      </c>
    </row>
  </sheetData>
  <mergeCells count="5">
    <mergeCell ref="A5:B6"/>
    <mergeCell ref="C5:D5"/>
    <mergeCell ref="E5:E6"/>
    <mergeCell ref="F5:F6"/>
    <mergeCell ref="G5:G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4BF-239D-4B47-B1D0-9FF4A1659158}">
  <sheetPr codeName="Sheet26">
    <tabColor theme="0" tint="-4.9989318521683403E-2"/>
  </sheetPr>
  <dimension ref="A1:H36"/>
  <sheetViews>
    <sheetView showGridLines="0" zoomScale="80" zoomScaleNormal="80" workbookViewId="0">
      <selection activeCell="B2" sqref="B2"/>
    </sheetView>
  </sheetViews>
  <sheetFormatPr defaultColWidth="9.1796875" defaultRowHeight="12" x14ac:dyDescent="0.3"/>
  <cols>
    <col min="1" max="1" width="11" style="516" bestFit="1" customWidth="1"/>
    <col min="2" max="2" width="93.453125" style="516" customWidth="1"/>
    <col min="3" max="4" width="35" style="555" customWidth="1"/>
    <col min="5" max="5" width="15.08984375" style="555" bestFit="1" customWidth="1"/>
    <col min="6" max="6" width="11.81640625" style="555" bestFit="1" customWidth="1"/>
    <col min="7" max="7" width="22" style="555" customWidth="1"/>
    <col min="8" max="8" width="19.90625" style="555" customWidth="1"/>
    <col min="9" max="16384" width="9.1796875" style="516"/>
  </cols>
  <sheetData>
    <row r="1" spans="1:8" ht="13" x14ac:dyDescent="0.3">
      <c r="A1" s="514" t="s">
        <v>45</v>
      </c>
      <c r="B1" s="515" t="str">
        <f>'Info '!C2</f>
        <v>JSC TBC Bank</v>
      </c>
      <c r="C1" s="545"/>
      <c r="D1" s="545"/>
      <c r="E1" s="545"/>
      <c r="F1" s="545"/>
      <c r="G1" s="545"/>
      <c r="H1" s="545"/>
    </row>
    <row r="2" spans="1:8" x14ac:dyDescent="0.3">
      <c r="A2" s="514" t="s">
        <v>46</v>
      </c>
      <c r="B2" s="517">
        <f>'1. key ratios '!B2</f>
        <v>46112</v>
      </c>
      <c r="C2" s="545"/>
      <c r="D2" s="545"/>
      <c r="E2" s="545"/>
      <c r="F2" s="545"/>
      <c r="G2" s="545"/>
      <c r="H2" s="545"/>
    </row>
    <row r="3" spans="1:8" x14ac:dyDescent="0.3">
      <c r="A3" s="518" t="s">
        <v>627</v>
      </c>
      <c r="B3" s="529"/>
      <c r="C3" s="545"/>
      <c r="D3" s="545"/>
      <c r="E3" s="545"/>
      <c r="F3" s="545"/>
      <c r="G3" s="545"/>
      <c r="H3" s="545"/>
    </row>
    <row r="4" spans="1:8" x14ac:dyDescent="0.3">
      <c r="A4" s="530"/>
      <c r="B4" s="529"/>
      <c r="C4" s="546" t="s">
        <v>281</v>
      </c>
      <c r="D4" s="546" t="s">
        <v>282</v>
      </c>
      <c r="E4" s="546" t="s">
        <v>283</v>
      </c>
      <c r="F4" s="546" t="s">
        <v>418</v>
      </c>
      <c r="G4" s="546" t="s">
        <v>419</v>
      </c>
      <c r="H4" s="546" t="s">
        <v>420</v>
      </c>
    </row>
    <row r="5" spans="1:8" ht="41.5" customHeight="1" x14ac:dyDescent="0.3">
      <c r="A5" s="713" t="s">
        <v>616</v>
      </c>
      <c r="B5" s="714"/>
      <c r="C5" s="728" t="s">
        <v>617</v>
      </c>
      <c r="D5" s="728"/>
      <c r="E5" s="728" t="s">
        <v>618</v>
      </c>
      <c r="F5" s="729" t="s">
        <v>619</v>
      </c>
      <c r="G5" s="729" t="s">
        <v>620</v>
      </c>
      <c r="H5" s="547" t="s">
        <v>621</v>
      </c>
    </row>
    <row r="6" spans="1:8" ht="24" x14ac:dyDescent="0.3">
      <c r="A6" s="717"/>
      <c r="B6" s="718"/>
      <c r="C6" s="548" t="s">
        <v>622</v>
      </c>
      <c r="D6" s="548" t="s">
        <v>623</v>
      </c>
      <c r="E6" s="728"/>
      <c r="F6" s="730"/>
      <c r="G6" s="730"/>
      <c r="H6" s="547" t="s">
        <v>624</v>
      </c>
    </row>
    <row r="7" spans="1:8" x14ac:dyDescent="0.3">
      <c r="A7" s="536">
        <v>1</v>
      </c>
      <c r="B7" s="549" t="s">
        <v>628</v>
      </c>
      <c r="C7" s="550">
        <v>2914287.7983000008</v>
      </c>
      <c r="D7" s="550">
        <v>227096682.04799998</v>
      </c>
      <c r="E7" s="550">
        <v>4508505.5055999933</v>
      </c>
      <c r="F7" s="550">
        <v>0</v>
      </c>
      <c r="G7" s="550">
        <v>964534.21</v>
      </c>
      <c r="H7" s="551">
        <f t="shared" ref="H7:H34" si="0">C7+D7-E7-F7</f>
        <v>225502464.34069997</v>
      </c>
    </row>
    <row r="8" spans="1:8" x14ac:dyDescent="0.3">
      <c r="A8" s="536">
        <v>2</v>
      </c>
      <c r="B8" s="549" t="s">
        <v>629</v>
      </c>
      <c r="C8" s="550">
        <v>2730011.8969000001</v>
      </c>
      <c r="D8" s="550">
        <v>10400360207.707233</v>
      </c>
      <c r="E8" s="550">
        <v>5192799.5850999998</v>
      </c>
      <c r="F8" s="550">
        <v>0</v>
      </c>
      <c r="G8" s="550">
        <v>169348.13999999998</v>
      </c>
      <c r="H8" s="551">
        <f t="shared" si="0"/>
        <v>10397897420.019033</v>
      </c>
    </row>
    <row r="9" spans="1:8" x14ac:dyDescent="0.3">
      <c r="A9" s="536">
        <v>3</v>
      </c>
      <c r="B9" s="549" t="s">
        <v>630</v>
      </c>
      <c r="C9" s="550">
        <v>24594.760800000004</v>
      </c>
      <c r="D9" s="550">
        <v>207043055.0564</v>
      </c>
      <c r="E9" s="550">
        <v>656041.7272000002</v>
      </c>
      <c r="F9" s="550">
        <v>0</v>
      </c>
      <c r="G9" s="550">
        <v>19481.050000000003</v>
      </c>
      <c r="H9" s="551">
        <f t="shared" si="0"/>
        <v>206411608.09</v>
      </c>
    </row>
    <row r="10" spans="1:8" x14ac:dyDescent="0.3">
      <c r="A10" s="536">
        <v>4</v>
      </c>
      <c r="B10" s="549" t="s">
        <v>631</v>
      </c>
      <c r="C10" s="550">
        <v>71234197.341299996</v>
      </c>
      <c r="D10" s="550">
        <v>2137154682.4256001</v>
      </c>
      <c r="E10" s="550">
        <v>29941703.6987</v>
      </c>
      <c r="F10" s="550">
        <v>0</v>
      </c>
      <c r="G10" s="550">
        <v>11021.66</v>
      </c>
      <c r="H10" s="551">
        <f t="shared" si="0"/>
        <v>2178447176.0682001</v>
      </c>
    </row>
    <row r="11" spans="1:8" x14ac:dyDescent="0.3">
      <c r="A11" s="536">
        <v>5</v>
      </c>
      <c r="B11" s="549" t="s">
        <v>632</v>
      </c>
      <c r="C11" s="550">
        <v>25356682.6919</v>
      </c>
      <c r="D11" s="550">
        <v>1476749817.8132999</v>
      </c>
      <c r="E11" s="550">
        <v>5024106.116799999</v>
      </c>
      <c r="F11" s="550">
        <v>0</v>
      </c>
      <c r="G11" s="550">
        <v>42857.399999999994</v>
      </c>
      <c r="H11" s="551">
        <f t="shared" si="0"/>
        <v>1497082394.3883998</v>
      </c>
    </row>
    <row r="12" spans="1:8" x14ac:dyDescent="0.3">
      <c r="A12" s="536">
        <v>6</v>
      </c>
      <c r="B12" s="549" t="s">
        <v>633</v>
      </c>
      <c r="C12" s="550">
        <v>45213699.485199995</v>
      </c>
      <c r="D12" s="550">
        <v>610656052.58240008</v>
      </c>
      <c r="E12" s="550">
        <v>25868137.515999988</v>
      </c>
      <c r="F12" s="550">
        <v>0</v>
      </c>
      <c r="G12" s="550">
        <v>1270869.44</v>
      </c>
      <c r="H12" s="551">
        <f t="shared" si="0"/>
        <v>630001614.5516001</v>
      </c>
    </row>
    <row r="13" spans="1:8" x14ac:dyDescent="0.3">
      <c r="A13" s="536">
        <v>7</v>
      </c>
      <c r="B13" s="549" t="s">
        <v>634</v>
      </c>
      <c r="C13" s="550">
        <v>112299955.84679998</v>
      </c>
      <c r="D13" s="550">
        <v>676258914.56390011</v>
      </c>
      <c r="E13" s="550">
        <v>16786178.292599995</v>
      </c>
      <c r="F13" s="550">
        <v>0</v>
      </c>
      <c r="G13" s="550">
        <v>314583.47000000003</v>
      </c>
      <c r="H13" s="551">
        <f t="shared" si="0"/>
        <v>771772692.11810005</v>
      </c>
    </row>
    <row r="14" spans="1:8" x14ac:dyDescent="0.3">
      <c r="A14" s="536">
        <v>8</v>
      </c>
      <c r="B14" s="549" t="s">
        <v>635</v>
      </c>
      <c r="C14" s="550">
        <v>13909581.511899997</v>
      </c>
      <c r="D14" s="550">
        <v>1690289967.7177999</v>
      </c>
      <c r="E14" s="550">
        <v>11941481.784499979</v>
      </c>
      <c r="F14" s="550">
        <v>0</v>
      </c>
      <c r="G14" s="550">
        <v>1029558.7399999999</v>
      </c>
      <c r="H14" s="551">
        <f t="shared" si="0"/>
        <v>1692258067.4452</v>
      </c>
    </row>
    <row r="15" spans="1:8" x14ac:dyDescent="0.3">
      <c r="A15" s="536">
        <v>9</v>
      </c>
      <c r="B15" s="549" t="s">
        <v>636</v>
      </c>
      <c r="C15" s="550">
        <v>11877344.722499998</v>
      </c>
      <c r="D15" s="550">
        <v>610218879.32389998</v>
      </c>
      <c r="E15" s="550">
        <v>3132527.0263000005</v>
      </c>
      <c r="F15" s="550">
        <v>0</v>
      </c>
      <c r="G15" s="550">
        <v>108251.34</v>
      </c>
      <c r="H15" s="551">
        <f t="shared" si="0"/>
        <v>618963697.0201</v>
      </c>
    </row>
    <row r="16" spans="1:8" x14ac:dyDescent="0.3">
      <c r="A16" s="536">
        <v>10</v>
      </c>
      <c r="B16" s="549" t="s">
        <v>637</v>
      </c>
      <c r="C16" s="550">
        <v>2319095.8706999999</v>
      </c>
      <c r="D16" s="550">
        <v>452748148.9163</v>
      </c>
      <c r="E16" s="550">
        <v>3623228.5771000017</v>
      </c>
      <c r="F16" s="550">
        <v>0</v>
      </c>
      <c r="G16" s="550">
        <v>56352.369999999995</v>
      </c>
      <c r="H16" s="551">
        <f t="shared" si="0"/>
        <v>451444016.20990002</v>
      </c>
    </row>
    <row r="17" spans="1:8" x14ac:dyDescent="0.3">
      <c r="A17" s="536">
        <v>11</v>
      </c>
      <c r="B17" s="549" t="s">
        <v>638</v>
      </c>
      <c r="C17" s="550">
        <v>4181802.0309000001</v>
      </c>
      <c r="D17" s="550">
        <v>264066554.70220003</v>
      </c>
      <c r="E17" s="550">
        <v>4045589.3949000044</v>
      </c>
      <c r="F17" s="550">
        <v>0</v>
      </c>
      <c r="G17" s="550">
        <v>756772.87000000011</v>
      </c>
      <c r="H17" s="551">
        <f t="shared" si="0"/>
        <v>264202767.33820003</v>
      </c>
    </row>
    <row r="18" spans="1:8" x14ac:dyDescent="0.3">
      <c r="A18" s="536">
        <v>12</v>
      </c>
      <c r="B18" s="549" t="s">
        <v>639</v>
      </c>
      <c r="C18" s="550">
        <v>54764712.014400013</v>
      </c>
      <c r="D18" s="550">
        <v>1041700158.6778419</v>
      </c>
      <c r="E18" s="550">
        <v>23318969.465099998</v>
      </c>
      <c r="F18" s="550">
        <v>0</v>
      </c>
      <c r="G18" s="550">
        <v>1327044.6600000008</v>
      </c>
      <c r="H18" s="551">
        <f t="shared" si="0"/>
        <v>1073145901.2271419</v>
      </c>
    </row>
    <row r="19" spans="1:8" x14ac:dyDescent="0.3">
      <c r="A19" s="536">
        <v>13</v>
      </c>
      <c r="B19" s="549" t="s">
        <v>640</v>
      </c>
      <c r="C19" s="550">
        <v>20756900.409899998</v>
      </c>
      <c r="D19" s="550">
        <v>451467350.43489999</v>
      </c>
      <c r="E19" s="550">
        <v>5383777.9105000049</v>
      </c>
      <c r="F19" s="550">
        <v>0</v>
      </c>
      <c r="G19" s="550">
        <v>598339.0199999999</v>
      </c>
      <c r="H19" s="551">
        <f t="shared" si="0"/>
        <v>466840472.93430001</v>
      </c>
    </row>
    <row r="20" spans="1:8" x14ac:dyDescent="0.3">
      <c r="A20" s="536">
        <v>14</v>
      </c>
      <c r="B20" s="549" t="s">
        <v>641</v>
      </c>
      <c r="C20" s="550">
        <v>32940136.697900001</v>
      </c>
      <c r="D20" s="550">
        <v>1126926504.3064001</v>
      </c>
      <c r="E20" s="550">
        <v>6824608.2204</v>
      </c>
      <c r="F20" s="550">
        <v>0</v>
      </c>
      <c r="G20" s="550">
        <v>463544.88</v>
      </c>
      <c r="H20" s="551">
        <f t="shared" si="0"/>
        <v>1153042032.7839</v>
      </c>
    </row>
    <row r="21" spans="1:8" x14ac:dyDescent="0.3">
      <c r="A21" s="536">
        <v>15</v>
      </c>
      <c r="B21" s="549" t="s">
        <v>642</v>
      </c>
      <c r="C21" s="550">
        <v>28176220.3473</v>
      </c>
      <c r="D21" s="550">
        <v>379981192.37580007</v>
      </c>
      <c r="E21" s="550">
        <v>5474395.5611000005</v>
      </c>
      <c r="F21" s="550">
        <v>0</v>
      </c>
      <c r="G21" s="550">
        <v>2902645.9900000007</v>
      </c>
      <c r="H21" s="551">
        <f t="shared" si="0"/>
        <v>402683017.16200006</v>
      </c>
    </row>
    <row r="22" spans="1:8" x14ac:dyDescent="0.3">
      <c r="A22" s="536">
        <v>16</v>
      </c>
      <c r="B22" s="549" t="s">
        <v>643</v>
      </c>
      <c r="C22" s="550">
        <v>47461761.922899999</v>
      </c>
      <c r="D22" s="550">
        <v>218389606.09249997</v>
      </c>
      <c r="E22" s="550">
        <v>1918244.9237000004</v>
      </c>
      <c r="F22" s="550">
        <v>0</v>
      </c>
      <c r="G22" s="550">
        <v>254717.91999999998</v>
      </c>
      <c r="H22" s="551">
        <f t="shared" si="0"/>
        <v>263933123.09169996</v>
      </c>
    </row>
    <row r="23" spans="1:8" x14ac:dyDescent="0.3">
      <c r="A23" s="536">
        <v>17</v>
      </c>
      <c r="B23" s="549" t="s">
        <v>644</v>
      </c>
      <c r="C23" s="550">
        <v>4160727.0040000002</v>
      </c>
      <c r="D23" s="550">
        <v>448047819.32769996</v>
      </c>
      <c r="E23" s="550">
        <v>1835734.3237000001</v>
      </c>
      <c r="F23" s="550">
        <v>0</v>
      </c>
      <c r="G23" s="550">
        <v>34004.1</v>
      </c>
      <c r="H23" s="551">
        <f t="shared" si="0"/>
        <v>450372812.00799996</v>
      </c>
    </row>
    <row r="24" spans="1:8" x14ac:dyDescent="0.3">
      <c r="A24" s="536">
        <v>18</v>
      </c>
      <c r="B24" s="549" t="s">
        <v>645</v>
      </c>
      <c r="C24" s="550">
        <v>213426.25779999999</v>
      </c>
      <c r="D24" s="550">
        <v>1175494262.60777</v>
      </c>
      <c r="E24" s="550">
        <v>2690794.1187</v>
      </c>
      <c r="F24" s="550">
        <v>0</v>
      </c>
      <c r="G24" s="550">
        <v>90629.69</v>
      </c>
      <c r="H24" s="551">
        <f t="shared" si="0"/>
        <v>1173016894.74687</v>
      </c>
    </row>
    <row r="25" spans="1:8" x14ac:dyDescent="0.3">
      <c r="A25" s="536">
        <v>19</v>
      </c>
      <c r="B25" s="549" t="s">
        <v>646</v>
      </c>
      <c r="C25" s="550">
        <v>467798.78520000004</v>
      </c>
      <c r="D25" s="550">
        <v>220237270.94809997</v>
      </c>
      <c r="E25" s="550">
        <v>947792.61710000015</v>
      </c>
      <c r="F25" s="550">
        <v>0</v>
      </c>
      <c r="G25" s="550">
        <v>115442.77</v>
      </c>
      <c r="H25" s="551">
        <f t="shared" si="0"/>
        <v>219757277.11619997</v>
      </c>
    </row>
    <row r="26" spans="1:8" x14ac:dyDescent="0.3">
      <c r="A26" s="536">
        <v>20</v>
      </c>
      <c r="B26" s="549" t="s">
        <v>647</v>
      </c>
      <c r="C26" s="550">
        <v>43213614.680799998</v>
      </c>
      <c r="D26" s="550">
        <v>555141059.0316</v>
      </c>
      <c r="E26" s="550">
        <v>9814186.3327999972</v>
      </c>
      <c r="F26" s="550">
        <v>0</v>
      </c>
      <c r="G26" s="550">
        <v>78305.070000000007</v>
      </c>
      <c r="H26" s="551">
        <f t="shared" si="0"/>
        <v>588540487.37959993</v>
      </c>
    </row>
    <row r="27" spans="1:8" x14ac:dyDescent="0.3">
      <c r="A27" s="536">
        <v>21</v>
      </c>
      <c r="B27" s="549" t="s">
        <v>648</v>
      </c>
      <c r="C27" s="550">
        <v>775297.87500000012</v>
      </c>
      <c r="D27" s="550">
        <v>103545795.2579</v>
      </c>
      <c r="E27" s="550">
        <v>631100.36209999956</v>
      </c>
      <c r="F27" s="550">
        <v>0</v>
      </c>
      <c r="G27" s="550">
        <v>82321.38</v>
      </c>
      <c r="H27" s="551">
        <f t="shared" si="0"/>
        <v>103689992.77079999</v>
      </c>
    </row>
    <row r="28" spans="1:8" x14ac:dyDescent="0.3">
      <c r="A28" s="536">
        <v>22</v>
      </c>
      <c r="B28" s="549" t="s">
        <v>649</v>
      </c>
      <c r="C28" s="550">
        <v>315529.52169999998</v>
      </c>
      <c r="D28" s="550">
        <v>95456638.02580002</v>
      </c>
      <c r="E28" s="550">
        <v>479638.08980000002</v>
      </c>
      <c r="F28" s="550">
        <v>0</v>
      </c>
      <c r="G28" s="550">
        <v>92205.360000000015</v>
      </c>
      <c r="H28" s="551">
        <f t="shared" si="0"/>
        <v>95292529.457700014</v>
      </c>
    </row>
    <row r="29" spans="1:8" x14ac:dyDescent="0.3">
      <c r="A29" s="536">
        <v>23</v>
      </c>
      <c r="B29" s="549" t="s">
        <v>650</v>
      </c>
      <c r="C29" s="550">
        <v>71723549.025399983</v>
      </c>
      <c r="D29" s="550">
        <v>4939161895.9974003</v>
      </c>
      <c r="E29" s="550">
        <v>55110296.024199754</v>
      </c>
      <c r="F29" s="550">
        <v>0</v>
      </c>
      <c r="G29" s="550">
        <v>10025937.469999999</v>
      </c>
      <c r="H29" s="551">
        <f t="shared" si="0"/>
        <v>4955775148.998601</v>
      </c>
    </row>
    <row r="30" spans="1:8" x14ac:dyDescent="0.3">
      <c r="A30" s="536">
        <v>24</v>
      </c>
      <c r="B30" s="549" t="s">
        <v>651</v>
      </c>
      <c r="C30" s="550">
        <v>33541861.041999988</v>
      </c>
      <c r="D30" s="550">
        <v>1248631358.4020998</v>
      </c>
      <c r="E30" s="550">
        <v>25854935.149999946</v>
      </c>
      <c r="F30" s="550">
        <v>0</v>
      </c>
      <c r="G30" s="550">
        <v>2612162.4300000002</v>
      </c>
      <c r="H30" s="551">
        <f t="shared" si="0"/>
        <v>1256318284.2941</v>
      </c>
    </row>
    <row r="31" spans="1:8" x14ac:dyDescent="0.3">
      <c r="A31" s="536">
        <v>25</v>
      </c>
      <c r="B31" s="549" t="s">
        <v>652</v>
      </c>
      <c r="C31" s="550">
        <v>99823939.224599957</v>
      </c>
      <c r="D31" s="550">
        <v>5833291811.9523563</v>
      </c>
      <c r="E31" s="550">
        <v>133784255.54910704</v>
      </c>
      <c r="F31" s="550">
        <v>0</v>
      </c>
      <c r="G31" s="550">
        <v>27264846.449999996</v>
      </c>
      <c r="H31" s="551">
        <f t="shared" si="0"/>
        <v>5799331495.6278496</v>
      </c>
    </row>
    <row r="32" spans="1:8" x14ac:dyDescent="0.3">
      <c r="A32" s="536">
        <v>26</v>
      </c>
      <c r="B32" s="549" t="s">
        <v>653</v>
      </c>
      <c r="C32" s="550">
        <v>9012150.0945999958</v>
      </c>
      <c r="D32" s="550">
        <v>502160400.34139997</v>
      </c>
      <c r="E32" s="550">
        <v>9443504.1359999888</v>
      </c>
      <c r="F32" s="550">
        <v>0</v>
      </c>
      <c r="G32" s="550">
        <v>141922.12999999998</v>
      </c>
      <c r="H32" s="551">
        <f t="shared" si="0"/>
        <v>501729046.30000001</v>
      </c>
    </row>
    <row r="33" spans="1:8" x14ac:dyDescent="0.3">
      <c r="A33" s="536">
        <v>27</v>
      </c>
      <c r="B33" s="536" t="s">
        <v>160</v>
      </c>
      <c r="C33" s="550">
        <v>239310.16080000013</v>
      </c>
      <c r="D33" s="550">
        <v>2308819130.8384991</v>
      </c>
      <c r="E33" s="550">
        <v>206611.73079999219</v>
      </c>
      <c r="F33" s="550">
        <v>0</v>
      </c>
      <c r="G33" s="550">
        <v>819654.28</v>
      </c>
      <c r="H33" s="551">
        <f t="shared" si="0"/>
        <v>2308851829.2684989</v>
      </c>
    </row>
    <row r="34" spans="1:8" x14ac:dyDescent="0.3">
      <c r="A34" s="536">
        <v>28</v>
      </c>
      <c r="B34" s="540" t="s">
        <v>402</v>
      </c>
      <c r="C34" s="552">
        <f>SUM(C7:C33)</f>
        <v>739648189.02149987</v>
      </c>
      <c r="D34" s="552">
        <f>SUM(D7:D33)</f>
        <v>39401095217.475098</v>
      </c>
      <c r="E34" s="552">
        <f>SUM(E7:E33)</f>
        <v>394439143.73990667</v>
      </c>
      <c r="F34" s="552">
        <f>SUM(F7:F33)</f>
        <v>0</v>
      </c>
      <c r="G34" s="552">
        <f>SUM(G7:G33)</f>
        <v>51647354.289999999</v>
      </c>
      <c r="H34" s="551">
        <f t="shared" si="0"/>
        <v>39746304262.756691</v>
      </c>
    </row>
    <row r="35" spans="1:8" x14ac:dyDescent="0.3">
      <c r="C35" s="553"/>
      <c r="D35" s="553"/>
      <c r="E35" s="553"/>
      <c r="F35" s="553"/>
      <c r="G35" s="553"/>
      <c r="H35" s="553"/>
    </row>
    <row r="36" spans="1:8" x14ac:dyDescent="0.3">
      <c r="B36" s="554"/>
      <c r="C36" s="553"/>
      <c r="D36" s="553"/>
      <c r="E36" s="553"/>
      <c r="F36" s="553"/>
      <c r="G36" s="553"/>
      <c r="H36" s="553"/>
    </row>
  </sheetData>
  <mergeCells count="5">
    <mergeCell ref="A5:B6"/>
    <mergeCell ref="C5:D5"/>
    <mergeCell ref="E5:E6"/>
    <mergeCell ref="F5:F6"/>
    <mergeCell ref="G5:G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7508-30EA-4074-A34F-E19364BFF35A}">
  <sheetPr codeName="Sheet27">
    <tabColor theme="0" tint="-4.9989318521683403E-2"/>
  </sheetPr>
  <dimension ref="A1:D15"/>
  <sheetViews>
    <sheetView showGridLines="0" zoomScale="80" zoomScaleNormal="80" workbookViewId="0">
      <selection activeCell="B2" sqref="B2"/>
    </sheetView>
  </sheetViews>
  <sheetFormatPr defaultColWidth="9.1796875" defaultRowHeight="12" x14ac:dyDescent="0.3"/>
  <cols>
    <col min="1" max="1" width="11.81640625" style="516" bestFit="1" customWidth="1"/>
    <col min="2" max="3" width="60" style="516" customWidth="1"/>
    <col min="4" max="4" width="38.453125" style="516" customWidth="1"/>
    <col min="5" max="16384" width="9.1796875" style="516"/>
  </cols>
  <sheetData>
    <row r="1" spans="1:4" ht="13" x14ac:dyDescent="0.3">
      <c r="A1" s="514" t="s">
        <v>45</v>
      </c>
      <c r="B1" s="515" t="str">
        <f>'Info '!C2</f>
        <v>JSC TBC Bank</v>
      </c>
    </row>
    <row r="2" spans="1:4" x14ac:dyDescent="0.3">
      <c r="A2" s="514" t="s">
        <v>46</v>
      </c>
      <c r="B2" s="517">
        <f>'1. key ratios '!B2</f>
        <v>46112</v>
      </c>
    </row>
    <row r="3" spans="1:4" x14ac:dyDescent="0.3">
      <c r="A3" s="518" t="s">
        <v>654</v>
      </c>
    </row>
    <row r="5" spans="1:4" x14ac:dyDescent="0.3">
      <c r="A5" s="731" t="s">
        <v>655</v>
      </c>
      <c r="B5" s="731"/>
      <c r="C5" s="519" t="s">
        <v>656</v>
      </c>
      <c r="D5" s="519" t="s">
        <v>657</v>
      </c>
    </row>
    <row r="6" spans="1:4" x14ac:dyDescent="0.3">
      <c r="A6" s="556">
        <v>1</v>
      </c>
      <c r="B6" s="557" t="s">
        <v>658</v>
      </c>
      <c r="C6" s="558">
        <v>376192422.71194941</v>
      </c>
      <c r="D6" s="558">
        <v>3319148.7319999998</v>
      </c>
    </row>
    <row r="7" spans="1:4" x14ac:dyDescent="0.3">
      <c r="A7" s="559">
        <v>2</v>
      </c>
      <c r="B7" s="557" t="s">
        <v>659</v>
      </c>
      <c r="C7" s="558">
        <v>227486326.77062795</v>
      </c>
      <c r="D7" s="558">
        <v>502895.05347853428</v>
      </c>
    </row>
    <row r="8" spans="1:4" x14ac:dyDescent="0.3">
      <c r="A8" s="560">
        <v>2.1</v>
      </c>
      <c r="B8" s="561" t="s">
        <v>660</v>
      </c>
      <c r="C8" s="558">
        <v>98014540.197625756</v>
      </c>
      <c r="D8" s="558">
        <v>476678.59215433197</v>
      </c>
    </row>
    <row r="9" spans="1:4" x14ac:dyDescent="0.3">
      <c r="A9" s="560">
        <v>2.2000000000000002</v>
      </c>
      <c r="B9" s="561" t="s">
        <v>661</v>
      </c>
      <c r="C9" s="558">
        <v>129471786.57300219</v>
      </c>
      <c r="D9" s="558">
        <v>26216.461324202304</v>
      </c>
    </row>
    <row r="10" spans="1:4" x14ac:dyDescent="0.3">
      <c r="A10" s="556">
        <v>3</v>
      </c>
      <c r="B10" s="557" t="s">
        <v>662</v>
      </c>
      <c r="C10" s="558">
        <v>221564772.02924597</v>
      </c>
      <c r="D10" s="558">
        <v>560228.04960344918</v>
      </c>
    </row>
    <row r="11" spans="1:4" x14ac:dyDescent="0.3">
      <c r="A11" s="560">
        <v>3.1</v>
      </c>
      <c r="B11" s="561" t="s">
        <v>663</v>
      </c>
      <c r="C11" s="558">
        <v>50827700.0255</v>
      </c>
      <c r="D11" s="558">
        <v>0</v>
      </c>
    </row>
    <row r="12" spans="1:4" x14ac:dyDescent="0.3">
      <c r="A12" s="560">
        <v>3.2</v>
      </c>
      <c r="B12" s="561" t="s">
        <v>664</v>
      </c>
      <c r="C12" s="558">
        <v>50339899.209950246</v>
      </c>
      <c r="D12" s="558">
        <v>391874.34730021242</v>
      </c>
    </row>
    <row r="13" spans="1:4" x14ac:dyDescent="0.3">
      <c r="A13" s="560">
        <v>3.3</v>
      </c>
      <c r="B13" s="561" t="s">
        <v>665</v>
      </c>
      <c r="C13" s="558">
        <v>120397172.79379575</v>
      </c>
      <c r="D13" s="558">
        <v>168353.70230323676</v>
      </c>
    </row>
    <row r="14" spans="1:4" ht="24" x14ac:dyDescent="0.3">
      <c r="A14" s="559">
        <v>4</v>
      </c>
      <c r="B14" s="562" t="s">
        <v>666</v>
      </c>
      <c r="C14" s="558">
        <v>-1424376.5556000001</v>
      </c>
      <c r="D14" s="558">
        <v>-2233.5044750885627</v>
      </c>
    </row>
    <row r="15" spans="1:4" x14ac:dyDescent="0.3">
      <c r="A15" s="563">
        <v>5</v>
      </c>
      <c r="B15" s="557" t="s">
        <v>667</v>
      </c>
      <c r="C15" s="522">
        <v>380689600.89773136</v>
      </c>
      <c r="D15" s="522">
        <v>3259582.2313999962</v>
      </c>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B77B-6E1B-49CC-9111-7BCD48E9D19B}">
  <sheetPr codeName="Sheet28">
    <tabColor theme="0" tint="-4.9989318521683403E-2"/>
  </sheetPr>
  <dimension ref="A1:D23"/>
  <sheetViews>
    <sheetView showGridLines="0" zoomScale="80" zoomScaleNormal="80" workbookViewId="0">
      <selection activeCell="B2" sqref="B2"/>
    </sheetView>
  </sheetViews>
  <sheetFormatPr defaultColWidth="9.1796875" defaultRowHeight="12" x14ac:dyDescent="0.3"/>
  <cols>
    <col min="1" max="1" width="11.81640625" style="516" bestFit="1" customWidth="1"/>
    <col min="2" max="2" width="60.90625" style="516" bestFit="1" customWidth="1"/>
    <col min="3" max="3" width="37" style="516" customWidth="1"/>
    <col min="4" max="4" width="50.54296875" style="516" customWidth="1"/>
    <col min="5" max="16384" width="9.1796875" style="516"/>
  </cols>
  <sheetData>
    <row r="1" spans="1:4" ht="13" x14ac:dyDescent="0.3">
      <c r="A1" s="514" t="s">
        <v>45</v>
      </c>
      <c r="B1" s="515" t="str">
        <f>'Info '!C2</f>
        <v>JSC TBC Bank</v>
      </c>
    </row>
    <row r="2" spans="1:4" x14ac:dyDescent="0.3">
      <c r="A2" s="514" t="s">
        <v>46</v>
      </c>
      <c r="B2" s="517">
        <f>'1. key ratios '!B2</f>
        <v>46112</v>
      </c>
    </row>
    <row r="3" spans="1:4" x14ac:dyDescent="0.3">
      <c r="A3" s="518" t="s">
        <v>668</v>
      </c>
    </row>
    <row r="4" spans="1:4" x14ac:dyDescent="0.3">
      <c r="A4" s="518"/>
    </row>
    <row r="5" spans="1:4" ht="15" customHeight="1" x14ac:dyDescent="0.3">
      <c r="A5" s="732" t="s">
        <v>39</v>
      </c>
      <c r="B5" s="733"/>
      <c r="C5" s="736" t="s">
        <v>669</v>
      </c>
      <c r="D5" s="736" t="s">
        <v>670</v>
      </c>
    </row>
    <row r="6" spans="1:4" x14ac:dyDescent="0.3">
      <c r="A6" s="734"/>
      <c r="B6" s="735"/>
      <c r="C6" s="736"/>
      <c r="D6" s="736"/>
    </row>
    <row r="7" spans="1:4" x14ac:dyDescent="0.3">
      <c r="A7" s="523">
        <v>1</v>
      </c>
      <c r="B7" s="523" t="s">
        <v>671</v>
      </c>
      <c r="C7" s="550">
        <v>654257743.49544704</v>
      </c>
      <c r="D7" s="564"/>
    </row>
    <row r="8" spans="1:4" x14ac:dyDescent="0.3">
      <c r="A8" s="565">
        <v>2</v>
      </c>
      <c r="B8" s="565" t="s">
        <v>672</v>
      </c>
      <c r="C8" s="550">
        <v>228376125.69453901</v>
      </c>
      <c r="D8" s="564"/>
    </row>
    <row r="9" spans="1:4" x14ac:dyDescent="0.3">
      <c r="A9" s="565">
        <v>3</v>
      </c>
      <c r="B9" s="566" t="s">
        <v>673</v>
      </c>
      <c r="C9" s="550">
        <v>364155.80145799997</v>
      </c>
      <c r="D9" s="564"/>
    </row>
    <row r="10" spans="1:4" x14ac:dyDescent="0.3">
      <c r="A10" s="565">
        <v>4</v>
      </c>
      <c r="B10" s="565" t="s">
        <v>674</v>
      </c>
      <c r="C10" s="550">
        <f>SUM(C11:C17)</f>
        <v>159540275.71419832</v>
      </c>
      <c r="D10" s="564"/>
    </row>
    <row r="11" spans="1:4" x14ac:dyDescent="0.3">
      <c r="A11" s="565">
        <v>5</v>
      </c>
      <c r="B11" s="567" t="s">
        <v>675</v>
      </c>
      <c r="C11" s="550">
        <v>27824889.4314037</v>
      </c>
      <c r="D11" s="564"/>
    </row>
    <row r="12" spans="1:4" x14ac:dyDescent="0.3">
      <c r="A12" s="565">
        <v>6</v>
      </c>
      <c r="B12" s="567" t="s">
        <v>676</v>
      </c>
      <c r="C12" s="550">
        <v>38310118.439282626</v>
      </c>
      <c r="D12" s="564"/>
    </row>
    <row r="13" spans="1:4" x14ac:dyDescent="0.3">
      <c r="A13" s="565">
        <v>7</v>
      </c>
      <c r="B13" s="567" t="s">
        <v>677</v>
      </c>
      <c r="C13" s="550">
        <v>50827700.030000001</v>
      </c>
      <c r="D13" s="564"/>
    </row>
    <row r="14" spans="1:4" x14ac:dyDescent="0.3">
      <c r="A14" s="565">
        <v>8</v>
      </c>
      <c r="B14" s="567" t="s">
        <v>678</v>
      </c>
      <c r="C14" s="550">
        <v>39289941.149999999</v>
      </c>
      <c r="D14" s="565">
        <v>0</v>
      </c>
    </row>
    <row r="15" spans="1:4" x14ac:dyDescent="0.3">
      <c r="A15" s="565">
        <v>9</v>
      </c>
      <c r="B15" s="567" t="s">
        <v>679</v>
      </c>
      <c r="C15" s="550">
        <v>0</v>
      </c>
      <c r="D15" s="565">
        <v>0</v>
      </c>
    </row>
    <row r="16" spans="1:4" x14ac:dyDescent="0.3">
      <c r="A16" s="565">
        <v>10</v>
      </c>
      <c r="B16" s="567" t="s">
        <v>680</v>
      </c>
      <c r="C16" s="550">
        <v>0</v>
      </c>
      <c r="D16" s="565">
        <v>0</v>
      </c>
    </row>
    <row r="17" spans="1:4" x14ac:dyDescent="0.3">
      <c r="A17" s="565">
        <v>11</v>
      </c>
      <c r="B17" s="567" t="s">
        <v>681</v>
      </c>
      <c r="C17" s="550">
        <v>3287626.6635119999</v>
      </c>
      <c r="D17" s="564"/>
    </row>
    <row r="18" spans="1:4" x14ac:dyDescent="0.3">
      <c r="A18" s="523">
        <v>12</v>
      </c>
      <c r="B18" s="568" t="s">
        <v>682</v>
      </c>
      <c r="C18" s="552">
        <f>C7+C8+C9-C10</f>
        <v>723457749.27724564</v>
      </c>
      <c r="D18" s="564"/>
    </row>
    <row r="21" spans="1:4" x14ac:dyDescent="0.3">
      <c r="B21" s="514"/>
    </row>
    <row r="22" spans="1:4" x14ac:dyDescent="0.3">
      <c r="B22" s="514"/>
    </row>
    <row r="23" spans="1:4" x14ac:dyDescent="0.3">
      <c r="B23" s="51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73A5-EA5C-4F2C-8830-134315A20B8C}">
  <sheetPr codeName="Sheet29">
    <tabColor theme="0" tint="-4.9989318521683403E-2"/>
  </sheetPr>
  <dimension ref="A1:AB28"/>
  <sheetViews>
    <sheetView showGridLines="0" zoomScale="80" zoomScaleNormal="80" workbookViewId="0">
      <selection activeCell="B2" sqref="B2"/>
    </sheetView>
  </sheetViews>
  <sheetFormatPr defaultColWidth="9.1796875" defaultRowHeight="12" x14ac:dyDescent="0.3"/>
  <cols>
    <col min="1" max="1" width="11.81640625" style="529" bestFit="1" customWidth="1"/>
    <col min="2" max="2" width="63.90625" style="529" customWidth="1"/>
    <col min="3" max="3" width="15.54296875" style="529" customWidth="1"/>
    <col min="4" max="18" width="22.1796875" style="529" customWidth="1"/>
    <col min="19" max="19" width="23.1796875" style="529" bestFit="1" customWidth="1"/>
    <col min="20" max="26" width="22.1796875" style="529" customWidth="1"/>
    <col min="27" max="27" width="23.1796875" style="529" bestFit="1" customWidth="1"/>
    <col min="28" max="28" width="20" style="529" customWidth="1"/>
    <col min="29" max="16384" width="9.1796875" style="529"/>
  </cols>
  <sheetData>
    <row r="1" spans="1:28" ht="13" x14ac:dyDescent="0.3">
      <c r="A1" s="514" t="s">
        <v>45</v>
      </c>
      <c r="B1" s="515" t="str">
        <f>'Info '!C2</f>
        <v>JSC TBC Bank</v>
      </c>
    </row>
    <row r="2" spans="1:28" x14ac:dyDescent="0.3">
      <c r="A2" s="514" t="s">
        <v>46</v>
      </c>
      <c r="B2" s="517">
        <f>'1. key ratios '!B2</f>
        <v>46112</v>
      </c>
      <c r="C2" s="530"/>
    </row>
    <row r="3" spans="1:28" x14ac:dyDescent="0.3">
      <c r="A3" s="518" t="s">
        <v>683</v>
      </c>
    </row>
    <row r="5" spans="1:28" ht="15" customHeight="1" x14ac:dyDescent="0.3">
      <c r="A5" s="738" t="s">
        <v>684</v>
      </c>
      <c r="B5" s="739"/>
      <c r="C5" s="744" t="s">
        <v>685</v>
      </c>
      <c r="D5" s="745"/>
      <c r="E5" s="745"/>
      <c r="F5" s="745"/>
      <c r="G5" s="745"/>
      <c r="H5" s="745"/>
      <c r="I5" s="745"/>
      <c r="J5" s="745"/>
      <c r="K5" s="745"/>
      <c r="L5" s="745"/>
      <c r="M5" s="745"/>
      <c r="N5" s="745"/>
      <c r="O5" s="745"/>
      <c r="P5" s="745"/>
      <c r="Q5" s="745"/>
      <c r="R5" s="745"/>
      <c r="S5" s="745"/>
      <c r="T5" s="569"/>
      <c r="U5" s="569"/>
      <c r="V5" s="569"/>
      <c r="W5" s="569"/>
      <c r="X5" s="569"/>
      <c r="Y5" s="569"/>
      <c r="Z5" s="569"/>
      <c r="AA5" s="570"/>
      <c r="AB5" s="571"/>
    </row>
    <row r="6" spans="1:28" ht="12" customHeight="1" x14ac:dyDescent="0.3">
      <c r="A6" s="740"/>
      <c r="B6" s="741"/>
      <c r="C6" s="746" t="s">
        <v>402</v>
      </c>
      <c r="D6" s="748" t="s">
        <v>686</v>
      </c>
      <c r="E6" s="748"/>
      <c r="F6" s="748"/>
      <c r="G6" s="748"/>
      <c r="H6" s="748" t="s">
        <v>687</v>
      </c>
      <c r="I6" s="748"/>
      <c r="J6" s="748"/>
      <c r="K6" s="748"/>
      <c r="L6" s="572"/>
      <c r="M6" s="749" t="s">
        <v>688</v>
      </c>
      <c r="N6" s="749"/>
      <c r="O6" s="749"/>
      <c r="P6" s="749"/>
      <c r="Q6" s="749"/>
      <c r="R6" s="749"/>
      <c r="S6" s="727"/>
      <c r="T6" s="574"/>
      <c r="U6" s="737" t="s">
        <v>689</v>
      </c>
      <c r="V6" s="737"/>
      <c r="W6" s="737"/>
      <c r="X6" s="737"/>
      <c r="Y6" s="737"/>
      <c r="Z6" s="737"/>
      <c r="AA6" s="725"/>
      <c r="AB6" s="572"/>
    </row>
    <row r="7" spans="1:28" x14ac:dyDescent="0.3">
      <c r="A7" s="742"/>
      <c r="B7" s="743"/>
      <c r="C7" s="747"/>
      <c r="D7" s="575"/>
      <c r="E7" s="532" t="s">
        <v>690</v>
      </c>
      <c r="F7" s="532" t="s">
        <v>691</v>
      </c>
      <c r="G7" s="531" t="s">
        <v>692</v>
      </c>
      <c r="H7" s="530"/>
      <c r="I7" s="532" t="s">
        <v>690</v>
      </c>
      <c r="J7" s="532" t="s">
        <v>691</v>
      </c>
      <c r="K7" s="531" t="s">
        <v>692</v>
      </c>
      <c r="L7" s="534"/>
      <c r="M7" s="532" t="s">
        <v>690</v>
      </c>
      <c r="N7" s="532" t="s">
        <v>691</v>
      </c>
      <c r="O7" s="532" t="s">
        <v>693</v>
      </c>
      <c r="P7" s="532" t="s">
        <v>694</v>
      </c>
      <c r="Q7" s="532" t="s">
        <v>695</v>
      </c>
      <c r="R7" s="532" t="s">
        <v>696</v>
      </c>
      <c r="S7" s="532" t="s">
        <v>697</v>
      </c>
      <c r="T7" s="534"/>
      <c r="U7" s="532" t="s">
        <v>690</v>
      </c>
      <c r="V7" s="532" t="s">
        <v>691</v>
      </c>
      <c r="W7" s="532" t="s">
        <v>693</v>
      </c>
      <c r="X7" s="532" t="s">
        <v>694</v>
      </c>
      <c r="Y7" s="532" t="s">
        <v>695</v>
      </c>
      <c r="Z7" s="532" t="s">
        <v>696</v>
      </c>
      <c r="AA7" s="532" t="s">
        <v>697</v>
      </c>
      <c r="AB7" s="571"/>
    </row>
    <row r="8" spans="1:28" x14ac:dyDescent="0.3">
      <c r="A8" s="576">
        <v>1</v>
      </c>
      <c r="B8" s="540" t="s">
        <v>656</v>
      </c>
      <c r="C8" s="540">
        <v>27792452456.142506</v>
      </c>
      <c r="D8" s="536">
        <v>25366106700.56699</v>
      </c>
      <c r="E8" s="536">
        <v>367417320.4028824</v>
      </c>
      <c r="F8" s="536">
        <v>0</v>
      </c>
      <c r="G8" s="536">
        <v>0</v>
      </c>
      <c r="H8" s="536">
        <v>1702888006.2982693</v>
      </c>
      <c r="I8" s="536">
        <v>385564931.15734673</v>
      </c>
      <c r="J8" s="536">
        <v>339728564.08118451</v>
      </c>
      <c r="K8" s="536">
        <v>0</v>
      </c>
      <c r="L8" s="536">
        <v>723204735.59177816</v>
      </c>
      <c r="M8" s="536">
        <v>94396130.771112099</v>
      </c>
      <c r="N8" s="536">
        <v>107574014.2234797</v>
      </c>
      <c r="O8" s="536">
        <v>130827568.60223609</v>
      </c>
      <c r="P8" s="536">
        <v>69602661.64735283</v>
      </c>
      <c r="Q8" s="536">
        <v>94771463.160036981</v>
      </c>
      <c r="R8" s="536">
        <v>112342643.31678371</v>
      </c>
      <c r="S8" s="536">
        <v>594287.71671326004</v>
      </c>
      <c r="T8" s="536">
        <v>253013.68546713999</v>
      </c>
      <c r="U8" s="536">
        <v>0</v>
      </c>
      <c r="V8" s="536">
        <v>0</v>
      </c>
      <c r="W8" s="536">
        <v>0</v>
      </c>
      <c r="X8" s="536">
        <v>0</v>
      </c>
      <c r="Y8" s="536">
        <v>253013.68546713999</v>
      </c>
      <c r="Z8" s="536">
        <v>0</v>
      </c>
      <c r="AA8" s="536">
        <v>0</v>
      </c>
    </row>
    <row r="9" spans="1:28" x14ac:dyDescent="0.3">
      <c r="A9" s="536">
        <v>1.1000000000000001</v>
      </c>
      <c r="B9" s="559" t="s">
        <v>698</v>
      </c>
      <c r="C9" s="559">
        <v>0</v>
      </c>
      <c r="D9" s="536">
        <v>0</v>
      </c>
      <c r="E9" s="536">
        <v>0</v>
      </c>
      <c r="F9" s="536">
        <v>0</v>
      </c>
      <c r="G9" s="536">
        <v>0</v>
      </c>
      <c r="H9" s="536">
        <v>0</v>
      </c>
      <c r="I9" s="536">
        <v>0</v>
      </c>
      <c r="J9" s="536">
        <v>0</v>
      </c>
      <c r="K9" s="536">
        <v>0</v>
      </c>
      <c r="L9" s="536">
        <v>0</v>
      </c>
      <c r="M9" s="536">
        <v>0</v>
      </c>
      <c r="N9" s="536">
        <v>0</v>
      </c>
      <c r="O9" s="536">
        <v>0</v>
      </c>
      <c r="P9" s="536">
        <v>0</v>
      </c>
      <c r="Q9" s="536">
        <v>0</v>
      </c>
      <c r="R9" s="536">
        <v>0</v>
      </c>
      <c r="S9" s="536">
        <v>0</v>
      </c>
      <c r="T9" s="536">
        <v>0</v>
      </c>
      <c r="U9" s="536">
        <v>0</v>
      </c>
      <c r="V9" s="536">
        <v>0</v>
      </c>
      <c r="W9" s="536">
        <v>0</v>
      </c>
      <c r="X9" s="536">
        <v>0</v>
      </c>
      <c r="Y9" s="536">
        <v>0</v>
      </c>
      <c r="Z9" s="536">
        <v>0</v>
      </c>
      <c r="AA9" s="536">
        <v>0</v>
      </c>
    </row>
    <row r="10" spans="1:28" x14ac:dyDescent="0.3">
      <c r="A10" s="536">
        <v>1.2</v>
      </c>
      <c r="B10" s="559" t="s">
        <v>699</v>
      </c>
      <c r="C10" s="559">
        <v>0</v>
      </c>
      <c r="D10" s="536">
        <v>0</v>
      </c>
      <c r="E10" s="536">
        <v>0</v>
      </c>
      <c r="F10" s="536">
        <v>0</v>
      </c>
      <c r="G10" s="536">
        <v>0</v>
      </c>
      <c r="H10" s="536">
        <v>0</v>
      </c>
      <c r="I10" s="536">
        <v>0</v>
      </c>
      <c r="J10" s="536">
        <v>0</v>
      </c>
      <c r="K10" s="536">
        <v>0</v>
      </c>
      <c r="L10" s="536">
        <v>0</v>
      </c>
      <c r="M10" s="536">
        <v>0</v>
      </c>
      <c r="N10" s="536">
        <v>0</v>
      </c>
      <c r="O10" s="536">
        <v>0</v>
      </c>
      <c r="P10" s="536">
        <v>0</v>
      </c>
      <c r="Q10" s="536">
        <v>0</v>
      </c>
      <c r="R10" s="536">
        <v>0</v>
      </c>
      <c r="S10" s="536">
        <v>0</v>
      </c>
      <c r="T10" s="536">
        <v>0</v>
      </c>
      <c r="U10" s="536">
        <v>0</v>
      </c>
      <c r="V10" s="536">
        <v>0</v>
      </c>
      <c r="W10" s="536">
        <v>0</v>
      </c>
      <c r="X10" s="536">
        <v>0</v>
      </c>
      <c r="Y10" s="536">
        <v>0</v>
      </c>
      <c r="Z10" s="536">
        <v>0</v>
      </c>
      <c r="AA10" s="536">
        <v>0</v>
      </c>
    </row>
    <row r="11" spans="1:28" x14ac:dyDescent="0.3">
      <c r="A11" s="536">
        <v>1.3</v>
      </c>
      <c r="B11" s="559" t="s">
        <v>700</v>
      </c>
      <c r="C11" s="559">
        <v>210698237.36980003</v>
      </c>
      <c r="D11" s="536">
        <v>210698237.36980003</v>
      </c>
      <c r="E11" s="536">
        <v>0</v>
      </c>
      <c r="F11" s="536">
        <v>0</v>
      </c>
      <c r="G11" s="536">
        <v>0</v>
      </c>
      <c r="H11" s="536">
        <v>0</v>
      </c>
      <c r="I11" s="536">
        <v>0</v>
      </c>
      <c r="J11" s="536">
        <v>0</v>
      </c>
      <c r="K11" s="536">
        <v>0</v>
      </c>
      <c r="L11" s="536">
        <v>0</v>
      </c>
      <c r="M11" s="536">
        <v>0</v>
      </c>
      <c r="N11" s="536">
        <v>0</v>
      </c>
      <c r="O11" s="536">
        <v>0</v>
      </c>
      <c r="P11" s="536">
        <v>0</v>
      </c>
      <c r="Q11" s="536">
        <v>0</v>
      </c>
      <c r="R11" s="536">
        <v>0</v>
      </c>
      <c r="S11" s="536">
        <v>0</v>
      </c>
      <c r="T11" s="536">
        <v>0</v>
      </c>
      <c r="U11" s="536">
        <v>0</v>
      </c>
      <c r="V11" s="536">
        <v>0</v>
      </c>
      <c r="W11" s="536">
        <v>0</v>
      </c>
      <c r="X11" s="536">
        <v>0</v>
      </c>
      <c r="Y11" s="536">
        <v>0</v>
      </c>
      <c r="Z11" s="536">
        <v>0</v>
      </c>
      <c r="AA11" s="536">
        <v>0</v>
      </c>
    </row>
    <row r="12" spans="1:28" x14ac:dyDescent="0.3">
      <c r="A12" s="536">
        <v>1.4</v>
      </c>
      <c r="B12" s="559" t="s">
        <v>701</v>
      </c>
      <c r="C12" s="559">
        <v>752003970.98665845</v>
      </c>
      <c r="D12" s="536">
        <v>751792839.47617245</v>
      </c>
      <c r="E12" s="536">
        <v>0</v>
      </c>
      <c r="F12" s="536">
        <v>0</v>
      </c>
      <c r="G12" s="536">
        <v>0</v>
      </c>
      <c r="H12" s="536">
        <v>208842.38</v>
      </c>
      <c r="I12" s="536">
        <v>0</v>
      </c>
      <c r="J12" s="536">
        <v>0</v>
      </c>
      <c r="K12" s="536">
        <v>0</v>
      </c>
      <c r="L12" s="536">
        <v>2289.130486</v>
      </c>
      <c r="M12" s="536">
        <v>0</v>
      </c>
      <c r="N12" s="536">
        <v>0</v>
      </c>
      <c r="O12" s="536">
        <v>0</v>
      </c>
      <c r="P12" s="536">
        <v>0</v>
      </c>
      <c r="Q12" s="536">
        <v>0</v>
      </c>
      <c r="R12" s="536">
        <v>0</v>
      </c>
      <c r="S12" s="536">
        <v>0</v>
      </c>
      <c r="T12" s="536">
        <v>0</v>
      </c>
      <c r="U12" s="536">
        <v>0</v>
      </c>
      <c r="V12" s="536">
        <v>0</v>
      </c>
      <c r="W12" s="536">
        <v>0</v>
      </c>
      <c r="X12" s="536">
        <v>0</v>
      </c>
      <c r="Y12" s="536">
        <v>0</v>
      </c>
      <c r="Z12" s="536">
        <v>0</v>
      </c>
      <c r="AA12" s="536">
        <v>0</v>
      </c>
    </row>
    <row r="13" spans="1:28" x14ac:dyDescent="0.3">
      <c r="A13" s="536">
        <v>1.5</v>
      </c>
      <c r="B13" s="559" t="s">
        <v>702</v>
      </c>
      <c r="C13" s="559">
        <v>13321776864.346519</v>
      </c>
      <c r="D13" s="536">
        <v>11761227996.112791</v>
      </c>
      <c r="E13" s="536">
        <v>251185318.52676526</v>
      </c>
      <c r="F13" s="536">
        <v>0</v>
      </c>
      <c r="G13" s="536">
        <v>0</v>
      </c>
      <c r="H13" s="536">
        <v>1044413018.8626552</v>
      </c>
      <c r="I13" s="536">
        <v>237094997.47691837</v>
      </c>
      <c r="J13" s="536">
        <v>224698254.98821282</v>
      </c>
      <c r="K13" s="536">
        <v>0</v>
      </c>
      <c r="L13" s="536">
        <v>515882835.68560535</v>
      </c>
      <c r="M13" s="536">
        <v>79182816.717109516</v>
      </c>
      <c r="N13" s="536">
        <v>89029345.677909628</v>
      </c>
      <c r="O13" s="536">
        <v>61536339.347965658</v>
      </c>
      <c r="P13" s="536">
        <v>50887069.466777682</v>
      </c>
      <c r="Q13" s="536">
        <v>68748264.750003785</v>
      </c>
      <c r="R13" s="536">
        <v>92361791.84651728</v>
      </c>
      <c r="S13" s="536">
        <v>0</v>
      </c>
      <c r="T13" s="536">
        <v>253013.68546713999</v>
      </c>
      <c r="U13" s="536">
        <v>0</v>
      </c>
      <c r="V13" s="536">
        <v>0</v>
      </c>
      <c r="W13" s="536">
        <v>0</v>
      </c>
      <c r="X13" s="536">
        <v>0</v>
      </c>
      <c r="Y13" s="536">
        <v>253013.68546713999</v>
      </c>
      <c r="Z13" s="536">
        <v>0</v>
      </c>
      <c r="AA13" s="536">
        <v>0</v>
      </c>
    </row>
    <row r="14" spans="1:28" x14ac:dyDescent="0.3">
      <c r="A14" s="536">
        <v>1.6</v>
      </c>
      <c r="B14" s="559" t="s">
        <v>703</v>
      </c>
      <c r="C14" s="559">
        <v>13507973383.439528</v>
      </c>
      <c r="D14" s="536">
        <v>12642387627.608227</v>
      </c>
      <c r="E14" s="536">
        <v>116232001.87611714</v>
      </c>
      <c r="F14" s="536">
        <v>0</v>
      </c>
      <c r="G14" s="536">
        <v>0</v>
      </c>
      <c r="H14" s="536">
        <v>658266145.05561411</v>
      </c>
      <c r="I14" s="536">
        <v>148469933.68042836</v>
      </c>
      <c r="J14" s="536">
        <v>115030309.09297168</v>
      </c>
      <c r="K14" s="536">
        <v>0</v>
      </c>
      <c r="L14" s="536">
        <v>207319610.77568683</v>
      </c>
      <c r="M14" s="536">
        <v>15213314.054002589</v>
      </c>
      <c r="N14" s="536">
        <v>18544668.545570076</v>
      </c>
      <c r="O14" s="536">
        <v>69291229.254270434</v>
      </c>
      <c r="P14" s="536">
        <v>18715592.180575147</v>
      </c>
      <c r="Q14" s="536">
        <v>26023198.410033189</v>
      </c>
      <c r="R14" s="536">
        <v>19980851.470266435</v>
      </c>
      <c r="S14" s="536">
        <v>594287.71671326004</v>
      </c>
      <c r="T14" s="536">
        <v>0</v>
      </c>
      <c r="U14" s="536">
        <v>0</v>
      </c>
      <c r="V14" s="536">
        <v>0</v>
      </c>
      <c r="W14" s="536">
        <v>0</v>
      </c>
      <c r="X14" s="536">
        <v>0</v>
      </c>
      <c r="Y14" s="536">
        <v>0</v>
      </c>
      <c r="Z14" s="536">
        <v>0</v>
      </c>
      <c r="AA14" s="536">
        <v>0</v>
      </c>
    </row>
    <row r="15" spans="1:28" x14ac:dyDescent="0.3">
      <c r="A15" s="576">
        <v>2</v>
      </c>
      <c r="B15" s="540" t="s">
        <v>704</v>
      </c>
      <c r="C15" s="540">
        <v>5657215638.9589357</v>
      </c>
      <c r="D15" s="536">
        <v>5657215638.9589357</v>
      </c>
      <c r="E15" s="536">
        <v>0</v>
      </c>
      <c r="F15" s="536">
        <v>0</v>
      </c>
      <c r="G15" s="536">
        <v>0</v>
      </c>
      <c r="H15" s="536">
        <v>0</v>
      </c>
      <c r="I15" s="536">
        <v>0</v>
      </c>
      <c r="J15" s="536">
        <v>0</v>
      </c>
      <c r="K15" s="536">
        <v>0</v>
      </c>
      <c r="L15" s="536">
        <v>0</v>
      </c>
      <c r="M15" s="536">
        <v>0</v>
      </c>
      <c r="N15" s="536">
        <v>0</v>
      </c>
      <c r="O15" s="536">
        <v>0</v>
      </c>
      <c r="P15" s="536">
        <v>0</v>
      </c>
      <c r="Q15" s="536">
        <v>0</v>
      </c>
      <c r="R15" s="536">
        <v>0</v>
      </c>
      <c r="S15" s="536">
        <v>0</v>
      </c>
      <c r="T15" s="536">
        <v>0</v>
      </c>
      <c r="U15" s="536">
        <v>0</v>
      </c>
      <c r="V15" s="536">
        <v>0</v>
      </c>
      <c r="W15" s="536">
        <v>0</v>
      </c>
      <c r="X15" s="536">
        <v>0</v>
      </c>
      <c r="Y15" s="536">
        <v>0</v>
      </c>
      <c r="Z15" s="536">
        <v>0</v>
      </c>
      <c r="AA15" s="536">
        <v>0</v>
      </c>
    </row>
    <row r="16" spans="1:28" x14ac:dyDescent="0.3">
      <c r="A16" s="536">
        <v>2.1</v>
      </c>
      <c r="B16" s="559" t="s">
        <v>698</v>
      </c>
      <c r="C16" s="559">
        <v>0</v>
      </c>
      <c r="D16" s="536">
        <v>0</v>
      </c>
      <c r="E16" s="536">
        <v>0</v>
      </c>
      <c r="F16" s="536">
        <v>0</v>
      </c>
      <c r="G16" s="536">
        <v>0</v>
      </c>
      <c r="H16" s="536">
        <v>0</v>
      </c>
      <c r="I16" s="536">
        <v>0</v>
      </c>
      <c r="J16" s="536">
        <v>0</v>
      </c>
      <c r="K16" s="536">
        <v>0</v>
      </c>
      <c r="L16" s="536">
        <v>0</v>
      </c>
      <c r="M16" s="536">
        <v>0</v>
      </c>
      <c r="N16" s="536">
        <v>0</v>
      </c>
      <c r="O16" s="536">
        <v>0</v>
      </c>
      <c r="P16" s="536">
        <v>0</v>
      </c>
      <c r="Q16" s="536">
        <v>0</v>
      </c>
      <c r="R16" s="536">
        <v>0</v>
      </c>
      <c r="S16" s="536">
        <v>0</v>
      </c>
      <c r="T16" s="536">
        <v>0</v>
      </c>
      <c r="U16" s="536">
        <v>0</v>
      </c>
      <c r="V16" s="536">
        <v>0</v>
      </c>
      <c r="W16" s="536">
        <v>0</v>
      </c>
      <c r="X16" s="536">
        <v>0</v>
      </c>
      <c r="Y16" s="536">
        <v>0</v>
      </c>
      <c r="Z16" s="536">
        <v>0</v>
      </c>
      <c r="AA16" s="536">
        <v>0</v>
      </c>
    </row>
    <row r="17" spans="1:27" x14ac:dyDescent="0.3">
      <c r="A17" s="536">
        <v>2.2000000000000002</v>
      </c>
      <c r="B17" s="559" t="s">
        <v>699</v>
      </c>
      <c r="C17" s="559">
        <v>3767700282.8932996</v>
      </c>
      <c r="D17" s="536">
        <v>3767700282.8932996</v>
      </c>
      <c r="E17" s="536">
        <v>0</v>
      </c>
      <c r="F17" s="536">
        <v>0</v>
      </c>
      <c r="G17" s="536">
        <v>0</v>
      </c>
      <c r="H17" s="536">
        <v>0</v>
      </c>
      <c r="I17" s="536">
        <v>0</v>
      </c>
      <c r="J17" s="536">
        <v>0</v>
      </c>
      <c r="K17" s="536">
        <v>0</v>
      </c>
      <c r="L17" s="536">
        <v>0</v>
      </c>
      <c r="M17" s="536">
        <v>0</v>
      </c>
      <c r="N17" s="536">
        <v>0</v>
      </c>
      <c r="O17" s="536">
        <v>0</v>
      </c>
      <c r="P17" s="536">
        <v>0</v>
      </c>
      <c r="Q17" s="536">
        <v>0</v>
      </c>
      <c r="R17" s="536">
        <v>0</v>
      </c>
      <c r="S17" s="536">
        <v>0</v>
      </c>
      <c r="T17" s="536">
        <v>0</v>
      </c>
      <c r="U17" s="536">
        <v>0</v>
      </c>
      <c r="V17" s="536">
        <v>0</v>
      </c>
      <c r="W17" s="536">
        <v>0</v>
      </c>
      <c r="X17" s="536">
        <v>0</v>
      </c>
      <c r="Y17" s="536">
        <v>0</v>
      </c>
      <c r="Z17" s="536">
        <v>0</v>
      </c>
      <c r="AA17" s="536">
        <v>0</v>
      </c>
    </row>
    <row r="18" spans="1:27" x14ac:dyDescent="0.3">
      <c r="A18" s="536">
        <v>2.2999999999999998</v>
      </c>
      <c r="B18" s="559" t="s">
        <v>700</v>
      </c>
      <c r="C18" s="559">
        <v>1705476290.3661001</v>
      </c>
      <c r="D18" s="536">
        <v>1705476290.3661001</v>
      </c>
      <c r="E18" s="536">
        <v>0</v>
      </c>
      <c r="F18" s="536">
        <v>0</v>
      </c>
      <c r="G18" s="536">
        <v>0</v>
      </c>
      <c r="H18" s="536">
        <v>0</v>
      </c>
      <c r="I18" s="536">
        <v>0</v>
      </c>
      <c r="J18" s="536">
        <v>0</v>
      </c>
      <c r="K18" s="536">
        <v>0</v>
      </c>
      <c r="L18" s="536">
        <v>0</v>
      </c>
      <c r="M18" s="536">
        <v>0</v>
      </c>
      <c r="N18" s="536">
        <v>0</v>
      </c>
      <c r="O18" s="536">
        <v>0</v>
      </c>
      <c r="P18" s="536">
        <v>0</v>
      </c>
      <c r="Q18" s="536">
        <v>0</v>
      </c>
      <c r="R18" s="536">
        <v>0</v>
      </c>
      <c r="S18" s="536">
        <v>0</v>
      </c>
      <c r="T18" s="536">
        <v>0</v>
      </c>
      <c r="U18" s="536">
        <v>0</v>
      </c>
      <c r="V18" s="536">
        <v>0</v>
      </c>
      <c r="W18" s="536">
        <v>0</v>
      </c>
      <c r="X18" s="536">
        <v>0</v>
      </c>
      <c r="Y18" s="536">
        <v>0</v>
      </c>
      <c r="Z18" s="536">
        <v>0</v>
      </c>
      <c r="AA18" s="536">
        <v>0</v>
      </c>
    </row>
    <row r="19" spans="1:27" x14ac:dyDescent="0.3">
      <c r="A19" s="536">
        <v>2.4</v>
      </c>
      <c r="B19" s="559" t="s">
        <v>701</v>
      </c>
      <c r="C19" s="559">
        <v>32767293.323824</v>
      </c>
      <c r="D19" s="536">
        <v>32767293.323824</v>
      </c>
      <c r="E19" s="536">
        <v>0</v>
      </c>
      <c r="F19" s="536">
        <v>0</v>
      </c>
      <c r="G19" s="536">
        <v>0</v>
      </c>
      <c r="H19" s="536">
        <v>0</v>
      </c>
      <c r="I19" s="536">
        <v>0</v>
      </c>
      <c r="J19" s="536">
        <v>0</v>
      </c>
      <c r="K19" s="536">
        <v>0</v>
      </c>
      <c r="L19" s="536">
        <v>0</v>
      </c>
      <c r="M19" s="536">
        <v>0</v>
      </c>
      <c r="N19" s="536">
        <v>0</v>
      </c>
      <c r="O19" s="536">
        <v>0</v>
      </c>
      <c r="P19" s="536">
        <v>0</v>
      </c>
      <c r="Q19" s="536">
        <v>0</v>
      </c>
      <c r="R19" s="536">
        <v>0</v>
      </c>
      <c r="S19" s="536">
        <v>0</v>
      </c>
      <c r="T19" s="536">
        <v>0</v>
      </c>
      <c r="U19" s="536">
        <v>0</v>
      </c>
      <c r="V19" s="536">
        <v>0</v>
      </c>
      <c r="W19" s="536">
        <v>0</v>
      </c>
      <c r="X19" s="536">
        <v>0</v>
      </c>
      <c r="Y19" s="536">
        <v>0</v>
      </c>
      <c r="Z19" s="536">
        <v>0</v>
      </c>
      <c r="AA19" s="536">
        <v>0</v>
      </c>
    </row>
    <row r="20" spans="1:27" x14ac:dyDescent="0.3">
      <c r="A20" s="536">
        <v>2.5</v>
      </c>
      <c r="B20" s="559" t="s">
        <v>702</v>
      </c>
      <c r="C20" s="559">
        <v>151271772.37571201</v>
      </c>
      <c r="D20" s="536">
        <v>151271772.37571201</v>
      </c>
      <c r="E20" s="536">
        <v>0</v>
      </c>
      <c r="F20" s="536">
        <v>0</v>
      </c>
      <c r="G20" s="536">
        <v>0</v>
      </c>
      <c r="H20" s="536">
        <v>0</v>
      </c>
      <c r="I20" s="536">
        <v>0</v>
      </c>
      <c r="J20" s="536">
        <v>0</v>
      </c>
      <c r="K20" s="536">
        <v>0</v>
      </c>
      <c r="L20" s="536">
        <v>0</v>
      </c>
      <c r="M20" s="536">
        <v>0</v>
      </c>
      <c r="N20" s="536">
        <v>0</v>
      </c>
      <c r="O20" s="536">
        <v>0</v>
      </c>
      <c r="P20" s="536">
        <v>0</v>
      </c>
      <c r="Q20" s="536">
        <v>0</v>
      </c>
      <c r="R20" s="536">
        <v>0</v>
      </c>
      <c r="S20" s="536">
        <v>0</v>
      </c>
      <c r="T20" s="536">
        <v>0</v>
      </c>
      <c r="U20" s="536">
        <v>0</v>
      </c>
      <c r="V20" s="536">
        <v>0</v>
      </c>
      <c r="W20" s="536">
        <v>0</v>
      </c>
      <c r="X20" s="536">
        <v>0</v>
      </c>
      <c r="Y20" s="536">
        <v>0</v>
      </c>
      <c r="Z20" s="536">
        <v>0</v>
      </c>
      <c r="AA20" s="536">
        <v>0</v>
      </c>
    </row>
    <row r="21" spans="1:27" x14ac:dyDescent="0.3">
      <c r="A21" s="536">
        <v>2.6</v>
      </c>
      <c r="B21" s="559" t="s">
        <v>703</v>
      </c>
      <c r="C21" s="559">
        <v>0</v>
      </c>
      <c r="D21" s="536">
        <v>0</v>
      </c>
      <c r="E21" s="536">
        <v>0</v>
      </c>
      <c r="F21" s="536">
        <v>0</v>
      </c>
      <c r="G21" s="536">
        <v>0</v>
      </c>
      <c r="H21" s="536">
        <v>0</v>
      </c>
      <c r="I21" s="536">
        <v>0</v>
      </c>
      <c r="J21" s="536">
        <v>0</v>
      </c>
      <c r="K21" s="536">
        <v>0</v>
      </c>
      <c r="L21" s="536">
        <v>0</v>
      </c>
      <c r="M21" s="536">
        <v>0</v>
      </c>
      <c r="N21" s="536">
        <v>0</v>
      </c>
      <c r="O21" s="536">
        <v>0</v>
      </c>
      <c r="P21" s="536">
        <v>0</v>
      </c>
      <c r="Q21" s="536">
        <v>0</v>
      </c>
      <c r="R21" s="536">
        <v>0</v>
      </c>
      <c r="S21" s="536">
        <v>0</v>
      </c>
      <c r="T21" s="536">
        <v>0</v>
      </c>
      <c r="U21" s="536">
        <v>0</v>
      </c>
      <c r="V21" s="536">
        <v>0</v>
      </c>
      <c r="W21" s="536">
        <v>0</v>
      </c>
      <c r="X21" s="536">
        <v>0</v>
      </c>
      <c r="Y21" s="536">
        <v>0</v>
      </c>
      <c r="Z21" s="536">
        <v>0</v>
      </c>
      <c r="AA21" s="536">
        <v>0</v>
      </c>
    </row>
    <row r="22" spans="1:27" x14ac:dyDescent="0.3">
      <c r="A22" s="576">
        <v>3</v>
      </c>
      <c r="B22" s="540" t="s">
        <v>705</v>
      </c>
      <c r="C22" s="540">
        <v>3305401282.0903163</v>
      </c>
      <c r="D22" s="540">
        <v>3228958553.488822</v>
      </c>
      <c r="E22" s="577"/>
      <c r="F22" s="577"/>
      <c r="G22" s="577"/>
      <c r="H22" s="540">
        <v>69018955.370567992</v>
      </c>
      <c r="I22" s="577"/>
      <c r="J22" s="577"/>
      <c r="K22" s="577"/>
      <c r="L22" s="540">
        <v>7423773.2309259996</v>
      </c>
      <c r="M22" s="577"/>
      <c r="N22" s="577"/>
      <c r="O22" s="577"/>
      <c r="P22" s="577"/>
      <c r="Q22" s="577"/>
      <c r="R22" s="577"/>
      <c r="S22" s="577"/>
      <c r="T22" s="540">
        <v>0</v>
      </c>
      <c r="U22" s="577"/>
      <c r="V22" s="577"/>
      <c r="W22" s="577"/>
      <c r="X22" s="577"/>
      <c r="Y22" s="577"/>
      <c r="Z22" s="577"/>
      <c r="AA22" s="577"/>
    </row>
    <row r="23" spans="1:27" x14ac:dyDescent="0.3">
      <c r="A23" s="536">
        <v>3.1</v>
      </c>
      <c r="B23" s="559" t="s">
        <v>698</v>
      </c>
      <c r="C23" s="559">
        <v>0</v>
      </c>
      <c r="D23" s="540">
        <v>0</v>
      </c>
      <c r="E23" s="577"/>
      <c r="F23" s="577"/>
      <c r="G23" s="577"/>
      <c r="H23" s="540">
        <v>0</v>
      </c>
      <c r="I23" s="577"/>
      <c r="J23" s="577"/>
      <c r="K23" s="577"/>
      <c r="L23" s="540">
        <v>0</v>
      </c>
      <c r="M23" s="577"/>
      <c r="N23" s="577"/>
      <c r="O23" s="577"/>
      <c r="P23" s="577"/>
      <c r="Q23" s="577"/>
      <c r="R23" s="577"/>
      <c r="S23" s="577"/>
      <c r="T23" s="540">
        <v>0</v>
      </c>
      <c r="U23" s="577"/>
      <c r="V23" s="577"/>
      <c r="W23" s="577"/>
      <c r="X23" s="577"/>
      <c r="Y23" s="577"/>
      <c r="Z23" s="577"/>
      <c r="AA23" s="577"/>
    </row>
    <row r="24" spans="1:27" x14ac:dyDescent="0.3">
      <c r="A24" s="536">
        <v>3.2</v>
      </c>
      <c r="B24" s="559" t="s">
        <v>699</v>
      </c>
      <c r="C24" s="559">
        <v>0</v>
      </c>
      <c r="D24" s="540">
        <v>0</v>
      </c>
      <c r="E24" s="577"/>
      <c r="F24" s="577"/>
      <c r="G24" s="577"/>
      <c r="H24" s="540">
        <v>0</v>
      </c>
      <c r="I24" s="577"/>
      <c r="J24" s="577"/>
      <c r="K24" s="577"/>
      <c r="L24" s="540">
        <v>0</v>
      </c>
      <c r="M24" s="577"/>
      <c r="N24" s="577"/>
      <c r="O24" s="577"/>
      <c r="P24" s="577"/>
      <c r="Q24" s="577"/>
      <c r="R24" s="577"/>
      <c r="S24" s="577"/>
      <c r="T24" s="540">
        <v>0</v>
      </c>
      <c r="U24" s="577"/>
      <c r="V24" s="577"/>
      <c r="W24" s="577"/>
      <c r="X24" s="577"/>
      <c r="Y24" s="577"/>
      <c r="Z24" s="577"/>
      <c r="AA24" s="577"/>
    </row>
    <row r="25" spans="1:27" x14ac:dyDescent="0.3">
      <c r="A25" s="536">
        <v>3.3</v>
      </c>
      <c r="B25" s="559" t="s">
        <v>700</v>
      </c>
      <c r="C25" s="559">
        <v>663784869.04687297</v>
      </c>
      <c r="D25" s="540">
        <v>663784869.04687297</v>
      </c>
      <c r="E25" s="577"/>
      <c r="F25" s="577"/>
      <c r="G25" s="577"/>
      <c r="H25" s="540">
        <v>0</v>
      </c>
      <c r="I25" s="577"/>
      <c r="J25" s="577"/>
      <c r="K25" s="577"/>
      <c r="L25" s="540">
        <v>0</v>
      </c>
      <c r="M25" s="577"/>
      <c r="N25" s="577"/>
      <c r="O25" s="577"/>
      <c r="P25" s="577"/>
      <c r="Q25" s="577"/>
      <c r="R25" s="577"/>
      <c r="S25" s="577"/>
      <c r="T25" s="540">
        <v>0</v>
      </c>
      <c r="U25" s="577"/>
      <c r="V25" s="577"/>
      <c r="W25" s="577"/>
      <c r="X25" s="577"/>
      <c r="Y25" s="577"/>
      <c r="Z25" s="577"/>
      <c r="AA25" s="577"/>
    </row>
    <row r="26" spans="1:27" x14ac:dyDescent="0.3">
      <c r="A26" s="536">
        <v>3.4</v>
      </c>
      <c r="B26" s="559" t="s">
        <v>701</v>
      </c>
      <c r="C26" s="559">
        <v>17572902.966782</v>
      </c>
      <c r="D26" s="540">
        <v>17572902.966782</v>
      </c>
      <c r="E26" s="577"/>
      <c r="F26" s="577"/>
      <c r="G26" s="577"/>
      <c r="H26" s="540">
        <v>0</v>
      </c>
      <c r="I26" s="577"/>
      <c r="J26" s="577"/>
      <c r="K26" s="577"/>
      <c r="L26" s="540">
        <v>0</v>
      </c>
      <c r="M26" s="577"/>
      <c r="N26" s="577"/>
      <c r="O26" s="577"/>
      <c r="P26" s="577"/>
      <c r="Q26" s="577"/>
      <c r="R26" s="577"/>
      <c r="S26" s="577"/>
      <c r="T26" s="540">
        <v>0</v>
      </c>
      <c r="U26" s="577"/>
      <c r="V26" s="577"/>
      <c r="W26" s="577"/>
      <c r="X26" s="577"/>
      <c r="Y26" s="577"/>
      <c r="Z26" s="577"/>
      <c r="AA26" s="577"/>
    </row>
    <row r="27" spans="1:27" x14ac:dyDescent="0.3">
      <c r="A27" s="536">
        <v>3.5</v>
      </c>
      <c r="B27" s="559" t="s">
        <v>702</v>
      </c>
      <c r="C27" s="559">
        <v>2323711154.9439135</v>
      </c>
      <c r="D27" s="540">
        <v>2252417022.1654053</v>
      </c>
      <c r="E27" s="577"/>
      <c r="F27" s="577"/>
      <c r="G27" s="577"/>
      <c r="H27" s="540">
        <v>65328068.987544</v>
      </c>
      <c r="I27" s="577"/>
      <c r="J27" s="577"/>
      <c r="K27" s="577"/>
      <c r="L27" s="540">
        <v>5966063.7909639999</v>
      </c>
      <c r="M27" s="577"/>
      <c r="N27" s="577"/>
      <c r="O27" s="577"/>
      <c r="P27" s="577"/>
      <c r="Q27" s="577"/>
      <c r="R27" s="577"/>
      <c r="S27" s="577"/>
      <c r="T27" s="540">
        <v>0</v>
      </c>
      <c r="U27" s="577"/>
      <c r="V27" s="577"/>
      <c r="W27" s="577"/>
      <c r="X27" s="577"/>
      <c r="Y27" s="577"/>
      <c r="Z27" s="577"/>
      <c r="AA27" s="577"/>
    </row>
    <row r="28" spans="1:27" x14ac:dyDescent="0.3">
      <c r="A28" s="536">
        <v>3.6</v>
      </c>
      <c r="B28" s="559" t="s">
        <v>703</v>
      </c>
      <c r="C28" s="559">
        <v>300332355.13274813</v>
      </c>
      <c r="D28" s="540">
        <v>295183759.30976212</v>
      </c>
      <c r="E28" s="577"/>
      <c r="F28" s="577"/>
      <c r="G28" s="577"/>
      <c r="H28" s="540">
        <v>3690886.3830239992</v>
      </c>
      <c r="I28" s="577"/>
      <c r="J28" s="577"/>
      <c r="K28" s="577"/>
      <c r="L28" s="540">
        <v>1457709.4399619999</v>
      </c>
      <c r="M28" s="577"/>
      <c r="N28" s="577"/>
      <c r="O28" s="577"/>
      <c r="P28" s="577"/>
      <c r="Q28" s="577"/>
      <c r="R28" s="577"/>
      <c r="S28" s="577"/>
      <c r="T28" s="540">
        <v>0</v>
      </c>
      <c r="U28" s="577"/>
      <c r="V28" s="577"/>
      <c r="W28" s="577"/>
      <c r="X28" s="577"/>
      <c r="Y28" s="577"/>
      <c r="Z28" s="577"/>
      <c r="AA28" s="57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4F40-A3DC-4A05-9C2B-04E36CF89EA2}">
  <sheetPr codeName="Sheet30">
    <tabColor theme="0" tint="-4.9989318521683403E-2"/>
  </sheetPr>
  <dimension ref="A1:AA22"/>
  <sheetViews>
    <sheetView showGridLines="0" zoomScale="80" zoomScaleNormal="80" workbookViewId="0">
      <selection activeCell="B2" sqref="B2"/>
    </sheetView>
  </sheetViews>
  <sheetFormatPr defaultColWidth="9.1796875" defaultRowHeight="12" x14ac:dyDescent="0.3"/>
  <cols>
    <col min="1" max="1" width="11.81640625" style="529" bestFit="1" customWidth="1"/>
    <col min="2" max="2" width="90.1796875" style="529" bestFit="1" customWidth="1"/>
    <col min="3" max="3" width="20.1796875" style="529" customWidth="1"/>
    <col min="4" max="4" width="22.1796875" style="529" customWidth="1"/>
    <col min="5" max="7" width="17.08984375" style="529" customWidth="1"/>
    <col min="8" max="8" width="22.1796875" style="529" customWidth="1"/>
    <col min="9" max="10" width="17.08984375" style="529" customWidth="1"/>
    <col min="11" max="27" width="22.1796875" style="529" customWidth="1"/>
    <col min="28" max="16384" width="9.1796875" style="529"/>
  </cols>
  <sheetData>
    <row r="1" spans="1:27" ht="13" x14ac:dyDescent="0.3">
      <c r="A1" s="514" t="s">
        <v>45</v>
      </c>
      <c r="B1" s="515" t="str">
        <f>'Info '!C2</f>
        <v>JSC TBC Bank</v>
      </c>
    </row>
    <row r="2" spans="1:27" x14ac:dyDescent="0.3">
      <c r="A2" s="514" t="s">
        <v>46</v>
      </c>
      <c r="B2" s="517">
        <f>'1. key ratios '!B2</f>
        <v>46112</v>
      </c>
    </row>
    <row r="3" spans="1:27" x14ac:dyDescent="0.3">
      <c r="A3" s="518" t="s">
        <v>706</v>
      </c>
      <c r="C3" s="578"/>
    </row>
    <row r="4" spans="1:27" ht="12.5" thickBot="1" x14ac:dyDescent="0.35">
      <c r="A4" s="518"/>
      <c r="B4" s="578"/>
      <c r="C4" s="578"/>
    </row>
    <row r="5" spans="1:27" ht="13.5" customHeight="1" x14ac:dyDescent="0.3">
      <c r="A5" s="750" t="s">
        <v>707</v>
      </c>
      <c r="B5" s="751"/>
      <c r="C5" s="756" t="s">
        <v>708</v>
      </c>
      <c r="D5" s="757"/>
      <c r="E5" s="757"/>
      <c r="F5" s="757"/>
      <c r="G5" s="757"/>
      <c r="H5" s="757"/>
      <c r="I5" s="757"/>
      <c r="J5" s="757"/>
      <c r="K5" s="757"/>
      <c r="L5" s="757"/>
      <c r="M5" s="757"/>
      <c r="N5" s="757"/>
      <c r="O5" s="757"/>
      <c r="P5" s="757"/>
      <c r="Q5" s="757"/>
      <c r="R5" s="757"/>
      <c r="S5" s="758"/>
      <c r="T5" s="569"/>
      <c r="U5" s="569"/>
      <c r="V5" s="569"/>
      <c r="W5" s="569"/>
      <c r="X5" s="569"/>
      <c r="Y5" s="569"/>
      <c r="Z5" s="569"/>
      <c r="AA5" s="570"/>
    </row>
    <row r="6" spans="1:27" ht="12" customHeight="1" x14ac:dyDescent="0.3">
      <c r="A6" s="752"/>
      <c r="B6" s="753"/>
      <c r="C6" s="759" t="s">
        <v>402</v>
      </c>
      <c r="D6" s="748" t="s">
        <v>686</v>
      </c>
      <c r="E6" s="748"/>
      <c r="F6" s="748"/>
      <c r="G6" s="748"/>
      <c r="H6" s="748" t="s">
        <v>687</v>
      </c>
      <c r="I6" s="748"/>
      <c r="J6" s="748"/>
      <c r="K6" s="748"/>
      <c r="L6" s="572"/>
      <c r="M6" s="749" t="s">
        <v>688</v>
      </c>
      <c r="N6" s="749"/>
      <c r="O6" s="749"/>
      <c r="P6" s="749"/>
      <c r="Q6" s="749"/>
      <c r="R6" s="749"/>
      <c r="S6" s="761"/>
      <c r="T6" s="569"/>
      <c r="U6" s="737" t="s">
        <v>689</v>
      </c>
      <c r="V6" s="737"/>
      <c r="W6" s="737"/>
      <c r="X6" s="737"/>
      <c r="Y6" s="737"/>
      <c r="Z6" s="737"/>
      <c r="AA6" s="725"/>
    </row>
    <row r="7" spans="1:27" ht="24" x14ac:dyDescent="0.3">
      <c r="A7" s="754"/>
      <c r="B7" s="755"/>
      <c r="C7" s="760"/>
      <c r="D7" s="575"/>
      <c r="E7" s="532" t="s">
        <v>690</v>
      </c>
      <c r="F7" s="532" t="s">
        <v>691</v>
      </c>
      <c r="G7" s="531" t="s">
        <v>692</v>
      </c>
      <c r="H7" s="530"/>
      <c r="I7" s="532" t="s">
        <v>690</v>
      </c>
      <c r="J7" s="532" t="s">
        <v>691</v>
      </c>
      <c r="K7" s="531" t="s">
        <v>692</v>
      </c>
      <c r="L7" s="534"/>
      <c r="M7" s="532" t="s">
        <v>690</v>
      </c>
      <c r="N7" s="532" t="s">
        <v>691</v>
      </c>
      <c r="O7" s="532" t="s">
        <v>693</v>
      </c>
      <c r="P7" s="532" t="s">
        <v>694</v>
      </c>
      <c r="Q7" s="532" t="s">
        <v>695</v>
      </c>
      <c r="R7" s="532" t="s">
        <v>696</v>
      </c>
      <c r="S7" s="579" t="s">
        <v>697</v>
      </c>
      <c r="T7" s="573"/>
      <c r="U7" s="532" t="s">
        <v>690</v>
      </c>
      <c r="V7" s="532" t="s">
        <v>691</v>
      </c>
      <c r="W7" s="532" t="s">
        <v>693</v>
      </c>
      <c r="X7" s="532" t="s">
        <v>694</v>
      </c>
      <c r="Y7" s="532" t="s">
        <v>695</v>
      </c>
      <c r="Z7" s="532" t="s">
        <v>696</v>
      </c>
      <c r="AA7" s="532" t="s">
        <v>697</v>
      </c>
    </row>
    <row r="8" spans="1:27" x14ac:dyDescent="0.3">
      <c r="A8" s="580">
        <v>1</v>
      </c>
      <c r="B8" s="581" t="s">
        <v>656</v>
      </c>
      <c r="C8" s="582">
        <v>27581754218.772663</v>
      </c>
      <c r="D8" s="583">
        <v>25155408463.197147</v>
      </c>
      <c r="E8" s="583">
        <v>367417320.40288234</v>
      </c>
      <c r="F8" s="583">
        <v>0</v>
      </c>
      <c r="G8" s="583">
        <v>0</v>
      </c>
      <c r="H8" s="583">
        <v>1702888006.2982695</v>
      </c>
      <c r="I8" s="583">
        <v>385564931.15734684</v>
      </c>
      <c r="J8" s="583">
        <v>339728564.08118474</v>
      </c>
      <c r="K8" s="583">
        <v>0</v>
      </c>
      <c r="L8" s="583">
        <v>723204735.59177852</v>
      </c>
      <c r="M8" s="583">
        <v>94396130.771112069</v>
      </c>
      <c r="N8" s="583">
        <v>107574014.22347964</v>
      </c>
      <c r="O8" s="583">
        <v>130827568.60223605</v>
      </c>
      <c r="P8" s="583">
        <v>69602661.647352844</v>
      </c>
      <c r="Q8" s="583">
        <v>94771463.160036996</v>
      </c>
      <c r="R8" s="583">
        <v>112342643.31678373</v>
      </c>
      <c r="S8" s="584">
        <v>594287.71671326004</v>
      </c>
      <c r="T8" s="585">
        <v>253013.68546713999</v>
      </c>
      <c r="U8" s="583">
        <v>0</v>
      </c>
      <c r="V8" s="583">
        <v>0</v>
      </c>
      <c r="W8" s="583">
        <v>0</v>
      </c>
      <c r="X8" s="583">
        <v>0</v>
      </c>
      <c r="Y8" s="583">
        <v>253013.68546713999</v>
      </c>
      <c r="Z8" s="583">
        <v>0</v>
      </c>
      <c r="AA8" s="584">
        <v>0</v>
      </c>
    </row>
    <row r="9" spans="1:27" x14ac:dyDescent="0.3">
      <c r="A9" s="586">
        <v>1.1000000000000001</v>
      </c>
      <c r="B9" s="587" t="s">
        <v>709</v>
      </c>
      <c r="C9" s="588">
        <v>23534934852.138039</v>
      </c>
      <c r="D9" s="583">
        <v>21458887317.479393</v>
      </c>
      <c r="E9" s="583">
        <v>304388845.1367709</v>
      </c>
      <c r="F9" s="583">
        <v>0</v>
      </c>
      <c r="G9" s="583">
        <v>0</v>
      </c>
      <c r="H9" s="583">
        <v>1439002489.7694771</v>
      </c>
      <c r="I9" s="583">
        <v>326128266.44305688</v>
      </c>
      <c r="J9" s="583">
        <v>292837372.2778579</v>
      </c>
      <c r="K9" s="583">
        <v>0</v>
      </c>
      <c r="L9" s="583">
        <v>636792031.20370138</v>
      </c>
      <c r="M9" s="583">
        <v>88766395.99283655</v>
      </c>
      <c r="N9" s="583">
        <v>103326050.82798223</v>
      </c>
      <c r="O9" s="583">
        <v>76090933.662519917</v>
      </c>
      <c r="P9" s="583">
        <v>68436875.914352834</v>
      </c>
      <c r="Q9" s="583">
        <v>92760609.565872595</v>
      </c>
      <c r="R9" s="583">
        <v>110934619.15380773</v>
      </c>
      <c r="S9" s="584">
        <v>385276.99425126001</v>
      </c>
      <c r="T9" s="585">
        <v>253013.68546713999</v>
      </c>
      <c r="U9" s="583">
        <v>0</v>
      </c>
      <c r="V9" s="583">
        <v>0</v>
      </c>
      <c r="W9" s="583">
        <v>0</v>
      </c>
      <c r="X9" s="583">
        <v>0</v>
      </c>
      <c r="Y9" s="583">
        <v>253013.68546713999</v>
      </c>
      <c r="Z9" s="583">
        <v>0</v>
      </c>
      <c r="AA9" s="584">
        <v>0</v>
      </c>
    </row>
    <row r="10" spans="1:27" x14ac:dyDescent="0.3">
      <c r="A10" s="589" t="s">
        <v>242</v>
      </c>
      <c r="B10" s="590" t="s">
        <v>710</v>
      </c>
      <c r="C10" s="591">
        <v>20760545466.100292</v>
      </c>
      <c r="D10" s="583">
        <v>18738892048.46545</v>
      </c>
      <c r="E10" s="583">
        <v>283010182.88171864</v>
      </c>
      <c r="F10" s="583">
        <v>0</v>
      </c>
      <c r="G10" s="583">
        <v>0</v>
      </c>
      <c r="H10" s="583">
        <v>1415744999.9095774</v>
      </c>
      <c r="I10" s="583">
        <v>322450057.93196225</v>
      </c>
      <c r="J10" s="583">
        <v>287629414.4706828</v>
      </c>
      <c r="K10" s="583">
        <v>0</v>
      </c>
      <c r="L10" s="583">
        <v>605655404.03979921</v>
      </c>
      <c r="M10" s="583">
        <v>87752767.794591621</v>
      </c>
      <c r="N10" s="583">
        <v>95355365.696274936</v>
      </c>
      <c r="O10" s="583">
        <v>73052276.407925069</v>
      </c>
      <c r="P10" s="583">
        <v>65068551.474176146</v>
      </c>
      <c r="Q10" s="583">
        <v>90966098.398973301</v>
      </c>
      <c r="R10" s="583">
        <v>106464504.88076487</v>
      </c>
      <c r="S10" s="584">
        <v>342579.18</v>
      </c>
      <c r="T10" s="585">
        <v>253013.68546713999</v>
      </c>
      <c r="U10" s="583">
        <v>0</v>
      </c>
      <c r="V10" s="583">
        <v>0</v>
      </c>
      <c r="W10" s="583">
        <v>0</v>
      </c>
      <c r="X10" s="583">
        <v>0</v>
      </c>
      <c r="Y10" s="583">
        <v>253013.68546713999</v>
      </c>
      <c r="Z10" s="583">
        <v>0</v>
      </c>
      <c r="AA10" s="584">
        <v>0</v>
      </c>
    </row>
    <row r="11" spans="1:27" x14ac:dyDescent="0.3">
      <c r="A11" s="592" t="s">
        <v>711</v>
      </c>
      <c r="B11" s="593" t="s">
        <v>712</v>
      </c>
      <c r="C11" s="594">
        <v>12039053370.865435</v>
      </c>
      <c r="D11" s="583">
        <v>10884600038.451221</v>
      </c>
      <c r="E11" s="583">
        <v>139013928.33144134</v>
      </c>
      <c r="F11" s="583">
        <v>0</v>
      </c>
      <c r="G11" s="583">
        <v>0</v>
      </c>
      <c r="H11" s="583">
        <v>915956674.9406414</v>
      </c>
      <c r="I11" s="583">
        <v>222909086.34004307</v>
      </c>
      <c r="J11" s="583">
        <v>124513663.14920092</v>
      </c>
      <c r="K11" s="583">
        <v>0</v>
      </c>
      <c r="L11" s="583">
        <v>238243643.78810459</v>
      </c>
      <c r="M11" s="583">
        <v>12010739.516344648</v>
      </c>
      <c r="N11" s="583">
        <v>53219795.240957819</v>
      </c>
      <c r="O11" s="583">
        <v>23917100.187100906</v>
      </c>
      <c r="P11" s="583">
        <v>30991269.487883911</v>
      </c>
      <c r="Q11" s="583">
        <v>34182237.509108871</v>
      </c>
      <c r="R11" s="583">
        <v>31982164.6761171</v>
      </c>
      <c r="S11" s="584">
        <v>307960.44</v>
      </c>
      <c r="T11" s="585">
        <v>253013.68546713999</v>
      </c>
      <c r="U11" s="583">
        <v>0</v>
      </c>
      <c r="V11" s="583">
        <v>0</v>
      </c>
      <c r="W11" s="583">
        <v>0</v>
      </c>
      <c r="X11" s="583">
        <v>0</v>
      </c>
      <c r="Y11" s="583">
        <v>253013.68546713999</v>
      </c>
      <c r="Z11" s="583">
        <v>0</v>
      </c>
      <c r="AA11" s="584">
        <v>0</v>
      </c>
    </row>
    <row r="12" spans="1:27" x14ac:dyDescent="0.3">
      <c r="A12" s="592" t="s">
        <v>713</v>
      </c>
      <c r="B12" s="593" t="s">
        <v>714</v>
      </c>
      <c r="C12" s="594">
        <v>3272379641.7126966</v>
      </c>
      <c r="D12" s="583">
        <v>3000322010.9598007</v>
      </c>
      <c r="E12" s="583">
        <v>28511233.143675853</v>
      </c>
      <c r="F12" s="583">
        <v>0</v>
      </c>
      <c r="G12" s="583">
        <v>0</v>
      </c>
      <c r="H12" s="583">
        <v>183829163.57249472</v>
      </c>
      <c r="I12" s="583">
        <v>29347609.812827129</v>
      </c>
      <c r="J12" s="583">
        <v>84481609.95143199</v>
      </c>
      <c r="K12" s="583">
        <v>0</v>
      </c>
      <c r="L12" s="583">
        <v>88228467.18040143</v>
      </c>
      <c r="M12" s="583">
        <v>5356887.8822061392</v>
      </c>
      <c r="N12" s="583">
        <v>11942887.374165699</v>
      </c>
      <c r="O12" s="583">
        <v>3522660.0197675563</v>
      </c>
      <c r="P12" s="583">
        <v>7077165.3719122699</v>
      </c>
      <c r="Q12" s="583">
        <v>7804841.3008663449</v>
      </c>
      <c r="R12" s="583">
        <v>29523276.042460471</v>
      </c>
      <c r="S12" s="584">
        <v>0</v>
      </c>
      <c r="T12" s="585">
        <v>0</v>
      </c>
      <c r="U12" s="583">
        <v>0</v>
      </c>
      <c r="V12" s="583">
        <v>0</v>
      </c>
      <c r="W12" s="583">
        <v>0</v>
      </c>
      <c r="X12" s="583">
        <v>0</v>
      </c>
      <c r="Y12" s="583">
        <v>0</v>
      </c>
      <c r="Z12" s="583">
        <v>0</v>
      </c>
      <c r="AA12" s="584">
        <v>0</v>
      </c>
    </row>
    <row r="13" spans="1:27" x14ac:dyDescent="0.3">
      <c r="A13" s="592" t="s">
        <v>715</v>
      </c>
      <c r="B13" s="593" t="s">
        <v>716</v>
      </c>
      <c r="C13" s="594">
        <v>1609838673.7465153</v>
      </c>
      <c r="D13" s="583">
        <v>1492774425.7908838</v>
      </c>
      <c r="E13" s="583">
        <v>11048772.868649008</v>
      </c>
      <c r="F13" s="583">
        <v>0</v>
      </c>
      <c r="G13" s="583">
        <v>0</v>
      </c>
      <c r="H13" s="583">
        <v>78732298.581922263</v>
      </c>
      <c r="I13" s="583">
        <v>10815153.613273911</v>
      </c>
      <c r="J13" s="583">
        <v>28090910.68000333</v>
      </c>
      <c r="K13" s="583">
        <v>0</v>
      </c>
      <c r="L13" s="583">
        <v>38331949.373709291</v>
      </c>
      <c r="M13" s="583">
        <v>4374361.0937007191</v>
      </c>
      <c r="N13" s="583">
        <v>2637398.3129664203</v>
      </c>
      <c r="O13" s="583">
        <v>7008831.3482151795</v>
      </c>
      <c r="P13" s="583">
        <v>4577260.9281839905</v>
      </c>
      <c r="Q13" s="583">
        <v>8866942.1597154494</v>
      </c>
      <c r="R13" s="583">
        <v>3653007.3355012075</v>
      </c>
      <c r="S13" s="584">
        <v>34618.74</v>
      </c>
      <c r="T13" s="585">
        <v>0</v>
      </c>
      <c r="U13" s="583">
        <v>0</v>
      </c>
      <c r="V13" s="583">
        <v>0</v>
      </c>
      <c r="W13" s="583">
        <v>0</v>
      </c>
      <c r="X13" s="583">
        <v>0</v>
      </c>
      <c r="Y13" s="583">
        <v>0</v>
      </c>
      <c r="Z13" s="583">
        <v>0</v>
      </c>
      <c r="AA13" s="584">
        <v>0</v>
      </c>
    </row>
    <row r="14" spans="1:27" x14ac:dyDescent="0.3">
      <c r="A14" s="592" t="s">
        <v>717</v>
      </c>
      <c r="B14" s="593" t="s">
        <v>718</v>
      </c>
      <c r="C14" s="594">
        <v>3839273779.7756472</v>
      </c>
      <c r="D14" s="583">
        <v>3361195573.2635446</v>
      </c>
      <c r="E14" s="583">
        <v>104436248.53795241</v>
      </c>
      <c r="F14" s="583">
        <v>0</v>
      </c>
      <c r="G14" s="583">
        <v>0</v>
      </c>
      <c r="H14" s="583">
        <v>237226862.81451893</v>
      </c>
      <c r="I14" s="583">
        <v>59378208.165818103</v>
      </c>
      <c r="J14" s="583">
        <v>50543230.690046526</v>
      </c>
      <c r="K14" s="583">
        <v>0</v>
      </c>
      <c r="L14" s="583">
        <v>240851343.69758385</v>
      </c>
      <c r="M14" s="583">
        <v>66010779.302340113</v>
      </c>
      <c r="N14" s="583">
        <v>27555284.768184997</v>
      </c>
      <c r="O14" s="583">
        <v>38603684.852841437</v>
      </c>
      <c r="P14" s="583">
        <v>22422855.686195977</v>
      </c>
      <c r="Q14" s="583">
        <v>40112077.429282635</v>
      </c>
      <c r="R14" s="583">
        <v>41306056.826686084</v>
      </c>
      <c r="S14" s="584">
        <v>0</v>
      </c>
      <c r="T14" s="585">
        <v>0</v>
      </c>
      <c r="U14" s="583">
        <v>0</v>
      </c>
      <c r="V14" s="583">
        <v>0</v>
      </c>
      <c r="W14" s="583">
        <v>0</v>
      </c>
      <c r="X14" s="583">
        <v>0</v>
      </c>
      <c r="Y14" s="583">
        <v>0</v>
      </c>
      <c r="Z14" s="583">
        <v>0</v>
      </c>
      <c r="AA14" s="584">
        <v>0</v>
      </c>
    </row>
    <row r="15" spans="1:27" x14ac:dyDescent="0.3">
      <c r="A15" s="595">
        <v>1.2</v>
      </c>
      <c r="B15" s="596" t="s">
        <v>719</v>
      </c>
      <c r="C15" s="597">
        <v>200705298.46000004</v>
      </c>
      <c r="D15" s="583">
        <v>32526991.540000029</v>
      </c>
      <c r="E15" s="583">
        <v>1634722.0699999996</v>
      </c>
      <c r="F15" s="583">
        <v>0</v>
      </c>
      <c r="G15" s="583">
        <v>0</v>
      </c>
      <c r="H15" s="583">
        <v>21549671.139999989</v>
      </c>
      <c r="I15" s="583">
        <v>5223736.9599999981</v>
      </c>
      <c r="J15" s="583">
        <v>6375516.0900000026</v>
      </c>
      <c r="K15" s="583">
        <v>0</v>
      </c>
      <c r="L15" s="583">
        <v>146375622.09</v>
      </c>
      <c r="M15" s="583">
        <v>11941658.719999995</v>
      </c>
      <c r="N15" s="583">
        <v>17616666.830000006</v>
      </c>
      <c r="O15" s="583">
        <v>12223279.280000001</v>
      </c>
      <c r="P15" s="583">
        <v>18867139.540000007</v>
      </c>
      <c r="Q15" s="583">
        <v>31322356.749999993</v>
      </c>
      <c r="R15" s="583">
        <v>40324143.259999998</v>
      </c>
      <c r="S15" s="584">
        <v>52007.78</v>
      </c>
      <c r="T15" s="585">
        <v>253013.69</v>
      </c>
      <c r="U15" s="583">
        <v>0</v>
      </c>
      <c r="V15" s="583">
        <v>0</v>
      </c>
      <c r="W15" s="583">
        <v>0</v>
      </c>
      <c r="X15" s="583">
        <v>0</v>
      </c>
      <c r="Y15" s="583">
        <v>253013.69</v>
      </c>
      <c r="Z15" s="583">
        <v>0</v>
      </c>
      <c r="AA15" s="584">
        <v>0</v>
      </c>
    </row>
    <row r="16" spans="1:27" x14ac:dyDescent="0.3">
      <c r="A16" s="586">
        <v>1.3</v>
      </c>
      <c r="B16" s="596" t="s">
        <v>720</v>
      </c>
      <c r="C16" s="598"/>
      <c r="D16" s="599"/>
      <c r="E16" s="599"/>
      <c r="F16" s="599"/>
      <c r="G16" s="599"/>
      <c r="H16" s="599"/>
      <c r="I16" s="599"/>
      <c r="J16" s="599"/>
      <c r="K16" s="599"/>
      <c r="L16" s="599"/>
      <c r="M16" s="599"/>
      <c r="N16" s="599"/>
      <c r="O16" s="599"/>
      <c r="P16" s="599"/>
      <c r="Q16" s="599"/>
      <c r="R16" s="599"/>
      <c r="S16" s="600"/>
      <c r="T16" s="601"/>
      <c r="U16" s="599"/>
      <c r="V16" s="599"/>
      <c r="W16" s="599"/>
      <c r="X16" s="599"/>
      <c r="Y16" s="599"/>
      <c r="Z16" s="599"/>
      <c r="AA16" s="600"/>
    </row>
    <row r="17" spans="1:27" x14ac:dyDescent="0.3">
      <c r="A17" s="602" t="s">
        <v>721</v>
      </c>
      <c r="B17" s="603" t="s">
        <v>722</v>
      </c>
      <c r="C17" s="604">
        <v>23323465841.654499</v>
      </c>
      <c r="D17" s="605">
        <v>21271252480.985924</v>
      </c>
      <c r="E17" s="605">
        <v>309361388.69954085</v>
      </c>
      <c r="F17" s="605">
        <v>0</v>
      </c>
      <c r="G17" s="605">
        <v>0</v>
      </c>
      <c r="H17" s="605">
        <v>1420655606.6869648</v>
      </c>
      <c r="I17" s="605">
        <v>325519974.10190099</v>
      </c>
      <c r="J17" s="605">
        <v>276807380.72696513</v>
      </c>
      <c r="K17" s="605">
        <v>0</v>
      </c>
      <c r="L17" s="605">
        <v>631304740.29614115</v>
      </c>
      <c r="M17" s="605">
        <v>88406961.118108183</v>
      </c>
      <c r="N17" s="605">
        <v>103167071.0403097</v>
      </c>
      <c r="O17" s="605">
        <v>75629528.355925411</v>
      </c>
      <c r="P17" s="605">
        <v>67295328.809650064</v>
      </c>
      <c r="Q17" s="605">
        <v>91250802.761555374</v>
      </c>
      <c r="R17" s="605">
        <v>109423916.60972826</v>
      </c>
      <c r="S17" s="606">
        <v>376727.28461999999</v>
      </c>
      <c r="T17" s="607">
        <v>253013.68546713999</v>
      </c>
      <c r="U17" s="605">
        <v>0</v>
      </c>
      <c r="V17" s="605">
        <v>0</v>
      </c>
      <c r="W17" s="605">
        <v>0</v>
      </c>
      <c r="X17" s="605">
        <v>0</v>
      </c>
      <c r="Y17" s="605">
        <v>253013.68546713999</v>
      </c>
      <c r="Z17" s="605">
        <v>0</v>
      </c>
      <c r="AA17" s="606">
        <v>0</v>
      </c>
    </row>
    <row r="18" spans="1:27" x14ac:dyDescent="0.3">
      <c r="A18" s="608" t="s">
        <v>723</v>
      </c>
      <c r="B18" s="609" t="s">
        <v>724</v>
      </c>
      <c r="C18" s="610">
        <v>19026470160.971565</v>
      </c>
      <c r="D18" s="605">
        <v>17252157539.356422</v>
      </c>
      <c r="E18" s="605">
        <v>237197167.13806406</v>
      </c>
      <c r="F18" s="605">
        <v>0</v>
      </c>
      <c r="G18" s="605">
        <v>0</v>
      </c>
      <c r="H18" s="605">
        <v>1282556528.993458</v>
      </c>
      <c r="I18" s="605">
        <v>282208758.39311236</v>
      </c>
      <c r="J18" s="605">
        <v>254984213.93234012</v>
      </c>
      <c r="K18" s="605">
        <v>0</v>
      </c>
      <c r="L18" s="605">
        <v>491503078.93621737</v>
      </c>
      <c r="M18" s="605">
        <v>58053585.197476506</v>
      </c>
      <c r="N18" s="605">
        <v>77628086.719260901</v>
      </c>
      <c r="O18" s="605">
        <v>46270484.10190367</v>
      </c>
      <c r="P18" s="605">
        <v>53606457.528849162</v>
      </c>
      <c r="Q18" s="605">
        <v>80685010.677760661</v>
      </c>
      <c r="R18" s="605">
        <v>89968938.992622808</v>
      </c>
      <c r="S18" s="606">
        <v>342579.18</v>
      </c>
      <c r="T18" s="607">
        <v>253013.68546713999</v>
      </c>
      <c r="U18" s="605">
        <v>0</v>
      </c>
      <c r="V18" s="605">
        <v>0</v>
      </c>
      <c r="W18" s="605">
        <v>0</v>
      </c>
      <c r="X18" s="605">
        <v>0</v>
      </c>
      <c r="Y18" s="605">
        <v>253013.68546713999</v>
      </c>
      <c r="Z18" s="605">
        <v>0</v>
      </c>
      <c r="AA18" s="606">
        <v>0</v>
      </c>
    </row>
    <row r="19" spans="1:27" x14ac:dyDescent="0.3">
      <c r="A19" s="602" t="s">
        <v>725</v>
      </c>
      <c r="B19" s="611" t="s">
        <v>726</v>
      </c>
      <c r="C19" s="612">
        <v>178432279011.30008</v>
      </c>
      <c r="D19" s="605">
        <v>136838315479.7693</v>
      </c>
      <c r="E19" s="605">
        <v>1655309763.7603555</v>
      </c>
      <c r="F19" s="605">
        <v>0</v>
      </c>
      <c r="G19" s="605">
        <v>0</v>
      </c>
      <c r="H19" s="605">
        <v>22729563360.393478</v>
      </c>
      <c r="I19" s="605">
        <v>871307403.54104066</v>
      </c>
      <c r="J19" s="605">
        <v>1904149459.3670893</v>
      </c>
      <c r="K19" s="605">
        <v>0</v>
      </c>
      <c r="L19" s="605">
        <v>18707276431.652912</v>
      </c>
      <c r="M19" s="605">
        <v>1067950296.4313402</v>
      </c>
      <c r="N19" s="605">
        <v>736037887.38390493</v>
      </c>
      <c r="O19" s="605">
        <v>600931204.63984776</v>
      </c>
      <c r="P19" s="605">
        <v>859189867.80417013</v>
      </c>
      <c r="Q19" s="605">
        <v>748284592.80385578</v>
      </c>
      <c r="R19" s="605">
        <v>1560293762.3393688</v>
      </c>
      <c r="S19" s="606">
        <v>713778.53612999991</v>
      </c>
      <c r="T19" s="607">
        <v>157123739.48437685</v>
      </c>
      <c r="U19" s="605">
        <v>0</v>
      </c>
      <c r="V19" s="605">
        <v>0</v>
      </c>
      <c r="W19" s="605">
        <v>0</v>
      </c>
      <c r="X19" s="605">
        <v>0</v>
      </c>
      <c r="Y19" s="605">
        <v>4202112.5505398596</v>
      </c>
      <c r="Z19" s="605">
        <v>0</v>
      </c>
      <c r="AA19" s="606">
        <v>0</v>
      </c>
    </row>
    <row r="20" spans="1:27" x14ac:dyDescent="0.3">
      <c r="A20" s="608" t="s">
        <v>727</v>
      </c>
      <c r="B20" s="609" t="s">
        <v>724</v>
      </c>
      <c r="C20" s="610">
        <v>24457817377.018986</v>
      </c>
      <c r="D20" s="605">
        <v>22090114387.975777</v>
      </c>
      <c r="E20" s="605">
        <v>248609622.23307866</v>
      </c>
      <c r="F20" s="605">
        <v>0</v>
      </c>
      <c r="G20" s="605">
        <v>0</v>
      </c>
      <c r="H20" s="605">
        <v>1701850666.2020888</v>
      </c>
      <c r="I20" s="605">
        <v>312648660.44964457</v>
      </c>
      <c r="J20" s="605">
        <v>388871663.79784298</v>
      </c>
      <c r="K20" s="605">
        <v>0</v>
      </c>
      <c r="L20" s="605">
        <v>661283493.72659457</v>
      </c>
      <c r="M20" s="605">
        <v>28556255.318641495</v>
      </c>
      <c r="N20" s="605">
        <v>68156013.264077052</v>
      </c>
      <c r="O20" s="605">
        <v>36065823.464248352</v>
      </c>
      <c r="P20" s="605">
        <v>55924038.50445883</v>
      </c>
      <c r="Q20" s="605">
        <v>40690101.542945325</v>
      </c>
      <c r="R20" s="605">
        <v>68339097.263315216</v>
      </c>
      <c r="S20" s="606">
        <v>699917.87689399999</v>
      </c>
      <c r="T20" s="607">
        <v>4568829.1145288609</v>
      </c>
      <c r="U20" s="605">
        <v>0</v>
      </c>
      <c r="V20" s="605">
        <v>0</v>
      </c>
      <c r="W20" s="605">
        <v>0</v>
      </c>
      <c r="X20" s="605">
        <v>0</v>
      </c>
      <c r="Y20" s="605">
        <v>2346893.7145328601</v>
      </c>
      <c r="Z20" s="605">
        <v>0</v>
      </c>
      <c r="AA20" s="606">
        <v>0</v>
      </c>
    </row>
    <row r="21" spans="1:27" x14ac:dyDescent="0.3">
      <c r="A21" s="613">
        <v>1.4</v>
      </c>
      <c r="B21" s="614" t="s">
        <v>728</v>
      </c>
      <c r="C21" s="615">
        <v>235036429.31696087</v>
      </c>
      <c r="D21" s="605">
        <v>208770040.67199948</v>
      </c>
      <c r="E21" s="605">
        <v>6441987.3039999995</v>
      </c>
      <c r="F21" s="605">
        <v>0</v>
      </c>
      <c r="G21" s="605">
        <v>0</v>
      </c>
      <c r="H21" s="605">
        <v>15203811.6491</v>
      </c>
      <c r="I21" s="605">
        <v>2835995.679</v>
      </c>
      <c r="J21" s="605">
        <v>2963731.1735</v>
      </c>
      <c r="K21" s="605">
        <v>0</v>
      </c>
      <c r="L21" s="605">
        <v>11062576.995861376</v>
      </c>
      <c r="M21" s="605">
        <v>163205.0385</v>
      </c>
      <c r="N21" s="605">
        <v>3876959.24</v>
      </c>
      <c r="O21" s="605">
        <v>0</v>
      </c>
      <c r="P21" s="605">
        <v>1513646.3605</v>
      </c>
      <c r="Q21" s="605">
        <v>3302746.1268613758</v>
      </c>
      <c r="R21" s="605">
        <v>170564.81400000001</v>
      </c>
      <c r="S21" s="606">
        <v>0</v>
      </c>
      <c r="T21" s="607">
        <v>0</v>
      </c>
      <c r="U21" s="605">
        <v>0</v>
      </c>
      <c r="V21" s="605">
        <v>0</v>
      </c>
      <c r="W21" s="605">
        <v>0</v>
      </c>
      <c r="X21" s="605">
        <v>0</v>
      </c>
      <c r="Y21" s="605">
        <v>0</v>
      </c>
      <c r="Z21" s="605">
        <v>0</v>
      </c>
      <c r="AA21" s="606">
        <v>0</v>
      </c>
    </row>
    <row r="22" spans="1:27" ht="12.5" thickBot="1" x14ac:dyDescent="0.35">
      <c r="A22" s="616">
        <v>1.5</v>
      </c>
      <c r="B22" s="617" t="s">
        <v>729</v>
      </c>
      <c r="C22" s="618">
        <v>141340100.1634903</v>
      </c>
      <c r="D22" s="619">
        <v>136080249.26609281</v>
      </c>
      <c r="E22" s="619">
        <v>695391.84715200006</v>
      </c>
      <c r="F22" s="619">
        <v>0</v>
      </c>
      <c r="G22" s="619">
        <v>0</v>
      </c>
      <c r="H22" s="619">
        <v>2979476.6197544993</v>
      </c>
      <c r="I22" s="619">
        <v>556054.5418159999</v>
      </c>
      <c r="J22" s="619">
        <v>98128.28</v>
      </c>
      <c r="K22" s="619">
        <v>0</v>
      </c>
      <c r="L22" s="619">
        <v>2280374.2776430002</v>
      </c>
      <c r="M22" s="619">
        <v>0</v>
      </c>
      <c r="N22" s="619">
        <v>0</v>
      </c>
      <c r="O22" s="619">
        <v>341830.40894800005</v>
      </c>
      <c r="P22" s="619">
        <v>341026.53476800001</v>
      </c>
      <c r="Q22" s="619">
        <v>1228411.4219320002</v>
      </c>
      <c r="R22" s="619">
        <v>229962.281995</v>
      </c>
      <c r="S22" s="620">
        <v>0</v>
      </c>
      <c r="T22" s="621">
        <v>0</v>
      </c>
      <c r="U22" s="619">
        <v>0</v>
      </c>
      <c r="V22" s="619">
        <v>0</v>
      </c>
      <c r="W22" s="619">
        <v>0</v>
      </c>
      <c r="X22" s="619">
        <v>0</v>
      </c>
      <c r="Y22" s="619">
        <v>0</v>
      </c>
      <c r="Z22" s="619">
        <v>0</v>
      </c>
      <c r="AA22" s="620">
        <v>0</v>
      </c>
    </row>
  </sheetData>
  <mergeCells count="7">
    <mergeCell ref="U6:AA6"/>
    <mergeCell ref="A5:B7"/>
    <mergeCell ref="C5:S5"/>
    <mergeCell ref="C6:C7"/>
    <mergeCell ref="D6:G6"/>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CDB9-1479-4481-AEAB-C57F7D2F1D30}">
  <sheetPr codeName="Sheet4">
    <tabColor theme="0" tint="-4.9989318521683403E-2"/>
  </sheetPr>
  <dimension ref="A1:H69"/>
  <sheetViews>
    <sheetView zoomScale="70" zoomScaleNormal="70" workbookViewId="0">
      <selection activeCell="B1" sqref="B1"/>
    </sheetView>
  </sheetViews>
  <sheetFormatPr defaultColWidth="8.81640625" defaultRowHeight="13.5" x14ac:dyDescent="0.35"/>
  <cols>
    <col min="1" max="1" width="8.81640625" style="92"/>
    <col min="2" max="2" width="69.1796875" style="93" customWidth="1"/>
    <col min="3" max="3" width="13.6328125" style="57" customWidth="1"/>
    <col min="4" max="4" width="14.453125" style="57" customWidth="1"/>
    <col min="5" max="6" width="13.81640625" style="57" bestFit="1" customWidth="1"/>
    <col min="7" max="8" width="14.54296875" style="57" bestFit="1" customWidth="1"/>
    <col min="9" max="16384" width="8.81640625" style="58"/>
  </cols>
  <sheetData>
    <row r="1" spans="1:8" x14ac:dyDescent="0.35">
      <c r="A1" s="54" t="s">
        <v>45</v>
      </c>
      <c r="B1" s="55" t="str">
        <f>'Info '!C2</f>
        <v>JSC TBC Bank</v>
      </c>
      <c r="C1" s="56"/>
    </row>
    <row r="2" spans="1:8" x14ac:dyDescent="0.35">
      <c r="A2" s="54" t="s">
        <v>46</v>
      </c>
      <c r="B2" s="59">
        <f>'1. key ratios '!B2</f>
        <v>46112</v>
      </c>
      <c r="C2" s="60"/>
      <c r="D2" s="61"/>
      <c r="E2" s="61"/>
      <c r="F2" s="61"/>
      <c r="G2" s="61"/>
      <c r="H2" s="61"/>
    </row>
    <row r="3" spans="1:8" ht="14" thickBot="1" x14ac:dyDescent="0.4">
      <c r="A3" s="54"/>
      <c r="B3" s="55"/>
      <c r="C3" s="60"/>
      <c r="D3" s="61"/>
      <c r="E3" s="61"/>
      <c r="F3" s="61"/>
      <c r="G3" s="61"/>
      <c r="H3" s="61"/>
    </row>
    <row r="4" spans="1:8" ht="21" customHeight="1" x14ac:dyDescent="0.35">
      <c r="A4" s="654" t="s">
        <v>50</v>
      </c>
      <c r="B4" s="655" t="s">
        <v>90</v>
      </c>
      <c r="C4" s="657" t="s">
        <v>91</v>
      </c>
      <c r="D4" s="657"/>
      <c r="E4" s="657"/>
      <c r="F4" s="657" t="s">
        <v>92</v>
      </c>
      <c r="G4" s="657"/>
      <c r="H4" s="658"/>
    </row>
    <row r="5" spans="1:8" ht="21" customHeight="1" x14ac:dyDescent="0.35">
      <c r="A5" s="654"/>
      <c r="B5" s="656"/>
      <c r="C5" s="63" t="s">
        <v>93</v>
      </c>
      <c r="D5" s="63" t="s">
        <v>94</v>
      </c>
      <c r="E5" s="63" t="s">
        <v>95</v>
      </c>
      <c r="F5" s="63" t="s">
        <v>93</v>
      </c>
      <c r="G5" s="63" t="s">
        <v>94</v>
      </c>
      <c r="H5" s="63" t="s">
        <v>95</v>
      </c>
    </row>
    <row r="6" spans="1:8" ht="26.5" customHeight="1" x14ac:dyDescent="0.35">
      <c r="A6" s="654"/>
      <c r="B6" s="64" t="s">
        <v>96</v>
      </c>
      <c r="C6" s="651"/>
      <c r="D6" s="652"/>
      <c r="E6" s="652"/>
      <c r="F6" s="652"/>
      <c r="G6" s="652"/>
      <c r="H6" s="653"/>
    </row>
    <row r="7" spans="1:8" ht="23" customHeight="1" x14ac:dyDescent="0.35">
      <c r="A7" s="65">
        <v>1</v>
      </c>
      <c r="B7" s="66" t="s">
        <v>97</v>
      </c>
      <c r="C7" s="67">
        <f>SUM(C8:C10)</f>
        <v>834009751.53419995</v>
      </c>
      <c r="D7" s="67">
        <f>SUM(D8:D10)</f>
        <v>3652650401.4338002</v>
      </c>
      <c r="E7" s="68">
        <f>C7+D7</f>
        <v>4486660152.9680004</v>
      </c>
      <c r="F7" s="67">
        <f>SUM(F8:F10)</f>
        <v>730823255.94000006</v>
      </c>
      <c r="G7" s="67">
        <f>SUM(G8:G10)</f>
        <v>4846628439.0100002</v>
      </c>
      <c r="H7" s="68">
        <f>F7+G7</f>
        <v>5577451694.9500008</v>
      </c>
    </row>
    <row r="8" spans="1:8" ht="14.5" x14ac:dyDescent="0.35">
      <c r="A8" s="65">
        <v>1.1000000000000001</v>
      </c>
      <c r="B8" s="69" t="s">
        <v>98</v>
      </c>
      <c r="C8" s="67">
        <v>308905744.94999999</v>
      </c>
      <c r="D8" s="67">
        <v>326066105.70050001</v>
      </c>
      <c r="E8" s="68">
        <f t="shared" ref="E8:E36" si="0">C8+D8</f>
        <v>634971850.65050006</v>
      </c>
      <c r="F8" s="67">
        <v>327745985.77000004</v>
      </c>
      <c r="G8" s="67">
        <v>455691375.76000011</v>
      </c>
      <c r="H8" s="68">
        <f t="shared" ref="H8:H36" si="1">F8+G8</f>
        <v>783437361.53000021</v>
      </c>
    </row>
    <row r="9" spans="1:8" ht="14.5" x14ac:dyDescent="0.35">
      <c r="A9" s="65">
        <v>1.2</v>
      </c>
      <c r="B9" s="69" t="s">
        <v>99</v>
      </c>
      <c r="C9" s="67">
        <v>513473603.54000002</v>
      </c>
      <c r="D9" s="67">
        <v>2104249560.3348002</v>
      </c>
      <c r="E9" s="68">
        <f t="shared" si="0"/>
        <v>2617723163.8748002</v>
      </c>
      <c r="F9" s="67">
        <v>381549461.61000001</v>
      </c>
      <c r="G9" s="67">
        <v>2550542208.4700003</v>
      </c>
      <c r="H9" s="68">
        <f t="shared" si="1"/>
        <v>2932091670.0800004</v>
      </c>
    </row>
    <row r="10" spans="1:8" ht="14.5" x14ac:dyDescent="0.35">
      <c r="A10" s="65">
        <v>1.3</v>
      </c>
      <c r="B10" s="69" t="s">
        <v>100</v>
      </c>
      <c r="C10" s="67">
        <v>11630403.044199999</v>
      </c>
      <c r="D10" s="67">
        <v>1222334735.3985</v>
      </c>
      <c r="E10" s="68">
        <f t="shared" si="0"/>
        <v>1233965138.4426999</v>
      </c>
      <c r="F10" s="67">
        <v>21527808.559999995</v>
      </c>
      <c r="G10" s="67">
        <v>1840394854.7799997</v>
      </c>
      <c r="H10" s="68">
        <f t="shared" si="1"/>
        <v>1861922663.3399997</v>
      </c>
    </row>
    <row r="11" spans="1:8" ht="14.5" x14ac:dyDescent="0.35">
      <c r="A11" s="65">
        <v>2</v>
      </c>
      <c r="B11" s="70" t="s">
        <v>101</v>
      </c>
      <c r="C11" s="67">
        <v>82570278.733500004</v>
      </c>
      <c r="D11" s="67">
        <v>0</v>
      </c>
      <c r="E11" s="68">
        <f t="shared" si="0"/>
        <v>82570278.733500004</v>
      </c>
      <c r="F11" s="67">
        <v>77820288.789999992</v>
      </c>
      <c r="G11" s="67">
        <v>0</v>
      </c>
      <c r="H11" s="68">
        <f t="shared" si="1"/>
        <v>77820288.789999992</v>
      </c>
    </row>
    <row r="12" spans="1:8" ht="14.5" x14ac:dyDescent="0.35">
      <c r="A12" s="65">
        <v>2.1</v>
      </c>
      <c r="B12" s="71" t="s">
        <v>102</v>
      </c>
      <c r="C12" s="67">
        <v>82570278.733500004</v>
      </c>
      <c r="D12" s="67">
        <v>0</v>
      </c>
      <c r="E12" s="68">
        <f t="shared" si="0"/>
        <v>82570278.733500004</v>
      </c>
      <c r="F12" s="67">
        <v>77820288.789999992</v>
      </c>
      <c r="G12" s="67">
        <v>0</v>
      </c>
      <c r="H12" s="68">
        <f t="shared" si="1"/>
        <v>77820288.789999992</v>
      </c>
    </row>
    <row r="13" spans="1:8" ht="26.5" customHeight="1" x14ac:dyDescent="0.35">
      <c r="A13" s="65">
        <v>3</v>
      </c>
      <c r="B13" s="72" t="s">
        <v>103</v>
      </c>
      <c r="C13" s="67">
        <v>0</v>
      </c>
      <c r="D13" s="67">
        <v>0</v>
      </c>
      <c r="E13" s="68">
        <f t="shared" si="0"/>
        <v>0</v>
      </c>
      <c r="F13" s="67">
        <v>0</v>
      </c>
      <c r="G13" s="67">
        <v>0</v>
      </c>
      <c r="H13" s="68">
        <f t="shared" si="1"/>
        <v>0</v>
      </c>
    </row>
    <row r="14" spans="1:8" ht="26.5" customHeight="1" x14ac:dyDescent="0.35">
      <c r="A14" s="65">
        <v>4</v>
      </c>
      <c r="B14" s="73" t="s">
        <v>104</v>
      </c>
      <c r="C14" s="67">
        <v>0</v>
      </c>
      <c r="D14" s="67">
        <v>0</v>
      </c>
      <c r="E14" s="68">
        <f t="shared" si="0"/>
        <v>0</v>
      </c>
      <c r="F14" s="67">
        <v>0</v>
      </c>
      <c r="G14" s="67">
        <v>0</v>
      </c>
      <c r="H14" s="68">
        <f t="shared" si="1"/>
        <v>0</v>
      </c>
    </row>
    <row r="15" spans="1:8" ht="24.5" customHeight="1" x14ac:dyDescent="0.35">
      <c r="A15" s="65">
        <v>5</v>
      </c>
      <c r="B15" s="74" t="s">
        <v>105</v>
      </c>
      <c r="C15" s="75">
        <f>SUM(C16:C18)</f>
        <v>4656679846.5246983</v>
      </c>
      <c r="D15" s="75">
        <f>SUM(D16:D18)</f>
        <v>998412912.89109993</v>
      </c>
      <c r="E15" s="68">
        <f t="shared" si="0"/>
        <v>5655092759.4157982</v>
      </c>
      <c r="F15" s="75">
        <f>SUM(F16:F18)</f>
        <v>4416244027.3199997</v>
      </c>
      <c r="G15" s="75">
        <f>SUM(G16:G18)</f>
        <v>310892352.84999996</v>
      </c>
      <c r="H15" s="76">
        <f t="shared" si="1"/>
        <v>4727136380.1700001</v>
      </c>
    </row>
    <row r="16" spans="1:8" ht="14.5" x14ac:dyDescent="0.35">
      <c r="A16" s="65">
        <v>5.0999999999999996</v>
      </c>
      <c r="B16" s="77" t="s">
        <v>106</v>
      </c>
      <c r="C16" s="67">
        <v>1136704.51</v>
      </c>
      <c r="D16" s="67">
        <v>0</v>
      </c>
      <c r="E16" s="68">
        <f t="shared" si="0"/>
        <v>1136704.51</v>
      </c>
      <c r="F16" s="67">
        <v>973303.83</v>
      </c>
      <c r="G16" s="67">
        <v>0</v>
      </c>
      <c r="H16" s="68">
        <f t="shared" si="1"/>
        <v>973303.83</v>
      </c>
    </row>
    <row r="17" spans="1:8" ht="14.5" x14ac:dyDescent="0.35">
      <c r="A17" s="65">
        <v>5.2</v>
      </c>
      <c r="B17" s="77" t="s">
        <v>107</v>
      </c>
      <c r="C17" s="67">
        <v>4655543142.014698</v>
      </c>
      <c r="D17" s="67">
        <v>998412912.89109993</v>
      </c>
      <c r="E17" s="68">
        <f t="shared" si="0"/>
        <v>5653956054.905798</v>
      </c>
      <c r="F17" s="67">
        <v>4415270723.4899998</v>
      </c>
      <c r="G17" s="67">
        <v>310892352.84999996</v>
      </c>
      <c r="H17" s="68">
        <f t="shared" si="1"/>
        <v>4726163076.3400002</v>
      </c>
    </row>
    <row r="18" spans="1:8" ht="14.5" x14ac:dyDescent="0.35">
      <c r="A18" s="65">
        <v>5.3</v>
      </c>
      <c r="B18" s="78" t="s">
        <v>108</v>
      </c>
      <c r="C18" s="67">
        <v>0</v>
      </c>
      <c r="D18" s="67">
        <v>0</v>
      </c>
      <c r="E18" s="68">
        <f t="shared" si="0"/>
        <v>0</v>
      </c>
      <c r="F18" s="67">
        <v>0</v>
      </c>
      <c r="G18" s="67">
        <v>0</v>
      </c>
      <c r="H18" s="68">
        <f t="shared" si="1"/>
        <v>0</v>
      </c>
    </row>
    <row r="19" spans="1:8" ht="14.5" x14ac:dyDescent="0.35">
      <c r="A19" s="65">
        <v>6</v>
      </c>
      <c r="B19" s="72" t="s">
        <v>109</v>
      </c>
      <c r="C19" s="67">
        <f>SUM(C20:C21)</f>
        <v>14977096458.189699</v>
      </c>
      <c r="D19" s="67">
        <f>SUM(D20:D21)</f>
        <v>12434666404.454805</v>
      </c>
      <c r="E19" s="68">
        <f t="shared" si="0"/>
        <v>27411762862.644505</v>
      </c>
      <c r="F19" s="67">
        <f>SUM(F20:F21)</f>
        <v>12950405969.370056</v>
      </c>
      <c r="G19" s="67">
        <f>SUM(G20:G21)</f>
        <v>11421425533.280012</v>
      </c>
      <c r="H19" s="68">
        <f t="shared" si="1"/>
        <v>24371831502.65007</v>
      </c>
    </row>
    <row r="20" spans="1:8" ht="14.5" x14ac:dyDescent="0.35">
      <c r="A20" s="65">
        <v>6.1</v>
      </c>
      <c r="B20" s="77" t="s">
        <v>107</v>
      </c>
      <c r="C20" s="67">
        <v>0</v>
      </c>
      <c r="D20" s="67">
        <v>0</v>
      </c>
      <c r="E20" s="68">
        <f t="shared" si="0"/>
        <v>0</v>
      </c>
      <c r="F20" s="67">
        <v>0</v>
      </c>
      <c r="G20" s="67">
        <v>0</v>
      </c>
      <c r="H20" s="68">
        <f t="shared" si="1"/>
        <v>0</v>
      </c>
    </row>
    <row r="21" spans="1:8" ht="14.5" x14ac:dyDescent="0.35">
      <c r="A21" s="65">
        <v>6.2</v>
      </c>
      <c r="B21" s="78" t="s">
        <v>108</v>
      </c>
      <c r="C21" s="67">
        <v>14977096458.189699</v>
      </c>
      <c r="D21" s="67">
        <v>12434666404.454805</v>
      </c>
      <c r="E21" s="68">
        <f t="shared" si="0"/>
        <v>27411762862.644505</v>
      </c>
      <c r="F21" s="67">
        <v>12950405969.370056</v>
      </c>
      <c r="G21" s="67">
        <v>11421425533.280012</v>
      </c>
      <c r="H21" s="68">
        <f t="shared" si="1"/>
        <v>24371831502.65007</v>
      </c>
    </row>
    <row r="22" spans="1:8" ht="14.5" x14ac:dyDescent="0.35">
      <c r="A22" s="65">
        <v>7</v>
      </c>
      <c r="B22" s="70" t="s">
        <v>110</v>
      </c>
      <c r="C22" s="67">
        <v>23418969.109999999</v>
      </c>
      <c r="D22" s="67">
        <v>0</v>
      </c>
      <c r="E22" s="68">
        <f t="shared" si="0"/>
        <v>23418969.109999999</v>
      </c>
      <c r="F22" s="67">
        <v>35899746.159999996</v>
      </c>
      <c r="G22" s="67">
        <v>0</v>
      </c>
      <c r="H22" s="68">
        <f t="shared" si="1"/>
        <v>35899746.159999996</v>
      </c>
    </row>
    <row r="23" spans="1:8" ht="14.5" x14ac:dyDescent="0.35">
      <c r="A23" s="65">
        <v>8</v>
      </c>
      <c r="B23" s="79" t="s">
        <v>111</v>
      </c>
      <c r="C23" s="67">
        <v>0</v>
      </c>
      <c r="D23" s="67">
        <v>0</v>
      </c>
      <c r="E23" s="68">
        <f t="shared" si="0"/>
        <v>0</v>
      </c>
      <c r="F23" s="67">
        <v>0</v>
      </c>
      <c r="G23" s="67">
        <v>0</v>
      </c>
      <c r="H23" s="68">
        <f t="shared" si="1"/>
        <v>0</v>
      </c>
    </row>
    <row r="24" spans="1:8" ht="14.5" x14ac:dyDescent="0.35">
      <c r="A24" s="65">
        <v>9</v>
      </c>
      <c r="B24" s="73" t="s">
        <v>112</v>
      </c>
      <c r="C24" s="67">
        <f>SUM(C25:C26)</f>
        <v>762234586.2723</v>
      </c>
      <c r="D24" s="67">
        <f>SUM(D25:D26)</f>
        <v>0</v>
      </c>
      <c r="E24" s="68">
        <f t="shared" si="0"/>
        <v>762234586.2723</v>
      </c>
      <c r="F24" s="67">
        <f>SUM(F25:F26)</f>
        <v>660074466.2700001</v>
      </c>
      <c r="G24" s="67">
        <f>SUM(G25:G26)</f>
        <v>0</v>
      </c>
      <c r="H24" s="68">
        <f t="shared" si="1"/>
        <v>660074466.2700001</v>
      </c>
    </row>
    <row r="25" spans="1:8" ht="14.5" x14ac:dyDescent="0.35">
      <c r="A25" s="65">
        <v>9.1</v>
      </c>
      <c r="B25" s="77" t="s">
        <v>113</v>
      </c>
      <c r="C25" s="80">
        <v>750975680.0323</v>
      </c>
      <c r="D25" s="80">
        <v>0</v>
      </c>
      <c r="E25" s="68">
        <f t="shared" si="0"/>
        <v>750975680.0323</v>
      </c>
      <c r="F25" s="67">
        <v>645376920.86000013</v>
      </c>
      <c r="G25" s="67">
        <v>0</v>
      </c>
      <c r="H25" s="68">
        <f t="shared" si="1"/>
        <v>645376920.86000013</v>
      </c>
    </row>
    <row r="26" spans="1:8" ht="14.5" x14ac:dyDescent="0.35">
      <c r="A26" s="65">
        <v>9.1999999999999993</v>
      </c>
      <c r="B26" s="77" t="s">
        <v>114</v>
      </c>
      <c r="C26" s="80">
        <v>11258906.239999998</v>
      </c>
      <c r="D26" s="80">
        <v>0</v>
      </c>
      <c r="E26" s="68">
        <f t="shared" si="0"/>
        <v>11258906.239999998</v>
      </c>
      <c r="F26" s="67">
        <v>14697545.41</v>
      </c>
      <c r="G26" s="67">
        <v>0</v>
      </c>
      <c r="H26" s="68">
        <f t="shared" si="1"/>
        <v>14697545.41</v>
      </c>
    </row>
    <row r="27" spans="1:8" ht="14.5" x14ac:dyDescent="0.35">
      <c r="A27" s="65">
        <v>10</v>
      </c>
      <c r="B27" s="73" t="s">
        <v>115</v>
      </c>
      <c r="C27" s="80">
        <v>456947692.20000005</v>
      </c>
      <c r="D27" s="80">
        <v>0</v>
      </c>
      <c r="E27" s="68">
        <f t="shared" si="0"/>
        <v>456947692.20000005</v>
      </c>
      <c r="F27" s="67">
        <v>390949463.31</v>
      </c>
      <c r="G27" s="67">
        <v>0</v>
      </c>
      <c r="H27" s="68">
        <f t="shared" si="1"/>
        <v>390949463.31</v>
      </c>
    </row>
    <row r="28" spans="1:8" ht="14.5" x14ac:dyDescent="0.35">
      <c r="A28" s="65">
        <v>10.1</v>
      </c>
      <c r="B28" s="77" t="s">
        <v>116</v>
      </c>
      <c r="C28" s="80">
        <v>27502089.170000002</v>
      </c>
      <c r="D28" s="80">
        <v>0</v>
      </c>
      <c r="E28" s="68">
        <f t="shared" si="0"/>
        <v>27502089.170000002</v>
      </c>
      <c r="F28" s="67">
        <v>27502089.170000002</v>
      </c>
      <c r="G28" s="67">
        <v>0</v>
      </c>
      <c r="H28" s="68">
        <f t="shared" si="1"/>
        <v>27502089.170000002</v>
      </c>
    </row>
    <row r="29" spans="1:8" ht="14.5" x14ac:dyDescent="0.35">
      <c r="A29" s="65">
        <v>10.199999999999999</v>
      </c>
      <c r="B29" s="77" t="s">
        <v>117</v>
      </c>
      <c r="C29" s="67">
        <v>429445603.03000003</v>
      </c>
      <c r="D29" s="67">
        <v>0</v>
      </c>
      <c r="E29" s="68">
        <f t="shared" si="0"/>
        <v>429445603.03000003</v>
      </c>
      <c r="F29" s="67">
        <v>363447374.13999999</v>
      </c>
      <c r="G29" s="67">
        <v>0</v>
      </c>
      <c r="H29" s="68">
        <f t="shared" si="1"/>
        <v>363447374.13999999</v>
      </c>
    </row>
    <row r="30" spans="1:8" ht="14.5" x14ac:dyDescent="0.35">
      <c r="A30" s="65">
        <v>11</v>
      </c>
      <c r="B30" s="73" t="s">
        <v>118</v>
      </c>
      <c r="C30" s="67">
        <f>SUM(C31:C32)</f>
        <v>-7.0000000009313224E-2</v>
      </c>
      <c r="D30" s="67">
        <f>SUM(D31:D32)</f>
        <v>0</v>
      </c>
      <c r="E30" s="68">
        <f t="shared" si="0"/>
        <v>-7.0000000009313224E-2</v>
      </c>
      <c r="F30" s="67">
        <f>SUM(F31:F32)</f>
        <v>5787261.75</v>
      </c>
      <c r="G30" s="67">
        <f>SUM(G31:G32)</f>
        <v>0</v>
      </c>
      <c r="H30" s="68">
        <f t="shared" si="1"/>
        <v>5787261.75</v>
      </c>
    </row>
    <row r="31" spans="1:8" ht="14.5" x14ac:dyDescent="0.35">
      <c r="A31" s="65">
        <v>11.1</v>
      </c>
      <c r="B31" s="77" t="s">
        <v>119</v>
      </c>
      <c r="C31" s="67">
        <v>-1.0000000009313226E-2</v>
      </c>
      <c r="D31" s="67">
        <v>0</v>
      </c>
      <c r="E31" s="68">
        <f t="shared" si="0"/>
        <v>-1.0000000009313226E-2</v>
      </c>
      <c r="F31" s="67">
        <v>5787261.8099999996</v>
      </c>
      <c r="G31" s="67">
        <v>0</v>
      </c>
      <c r="H31" s="68">
        <f t="shared" si="1"/>
        <v>5787261.8099999996</v>
      </c>
    </row>
    <row r="32" spans="1:8" ht="14.5" x14ac:dyDescent="0.35">
      <c r="A32" s="65">
        <v>11.2</v>
      </c>
      <c r="B32" s="77" t="s">
        <v>120</v>
      </c>
      <c r="C32" s="67">
        <v>-0.06</v>
      </c>
      <c r="D32" s="67">
        <v>0</v>
      </c>
      <c r="E32" s="68">
        <f t="shared" si="0"/>
        <v>-0.06</v>
      </c>
      <c r="F32" s="67">
        <v>-0.06</v>
      </c>
      <c r="G32" s="67">
        <v>0</v>
      </c>
      <c r="H32" s="68">
        <f t="shared" si="1"/>
        <v>-0.06</v>
      </c>
    </row>
    <row r="33" spans="1:8" ht="14.5" x14ac:dyDescent="0.35">
      <c r="A33" s="65">
        <v>13</v>
      </c>
      <c r="B33" s="73" t="s">
        <v>121</v>
      </c>
      <c r="C33" s="67">
        <v>678795510.98590004</v>
      </c>
      <c r="D33" s="67">
        <v>188821451.41970006</v>
      </c>
      <c r="E33" s="68">
        <f t="shared" si="0"/>
        <v>867616962.40560007</v>
      </c>
      <c r="F33" s="67">
        <v>570201448.3599993</v>
      </c>
      <c r="G33" s="67">
        <v>171432477.24999997</v>
      </c>
      <c r="H33" s="68">
        <f t="shared" si="1"/>
        <v>741633925.6099993</v>
      </c>
    </row>
    <row r="34" spans="1:8" ht="14.5" x14ac:dyDescent="0.35">
      <c r="A34" s="65">
        <v>13.1</v>
      </c>
      <c r="B34" s="81" t="s">
        <v>122</v>
      </c>
      <c r="C34" s="67">
        <v>438801247.24000007</v>
      </c>
      <c r="D34" s="67">
        <v>0</v>
      </c>
      <c r="E34" s="68">
        <f t="shared" si="0"/>
        <v>438801247.24000007</v>
      </c>
      <c r="F34" s="67">
        <v>333385485.88999993</v>
      </c>
      <c r="G34" s="67">
        <v>0</v>
      </c>
      <c r="H34" s="68">
        <f t="shared" si="1"/>
        <v>333385485.88999993</v>
      </c>
    </row>
    <row r="35" spans="1:8" ht="14.5" x14ac:dyDescent="0.35">
      <c r="A35" s="65">
        <v>13.2</v>
      </c>
      <c r="B35" s="81" t="s">
        <v>123</v>
      </c>
      <c r="C35" s="67">
        <v>0</v>
      </c>
      <c r="D35" s="67">
        <v>0</v>
      </c>
      <c r="E35" s="68">
        <f t="shared" si="0"/>
        <v>0</v>
      </c>
      <c r="F35" s="67">
        <v>1077694.55</v>
      </c>
      <c r="G35" s="67">
        <v>0</v>
      </c>
      <c r="H35" s="68">
        <f t="shared" si="1"/>
        <v>1077694.55</v>
      </c>
    </row>
    <row r="36" spans="1:8" ht="14.5" x14ac:dyDescent="0.35">
      <c r="A36" s="65">
        <v>14</v>
      </c>
      <c r="B36" s="82" t="s">
        <v>124</v>
      </c>
      <c r="C36" s="67">
        <f>SUM(C7,C11,C13,C14,C15,C19,C22,C23,C24,C27,C30,C33)</f>
        <v>22471753093.480301</v>
      </c>
      <c r="D36" s="67">
        <f>SUM(D7,D11,D13,D14,D15,D19,D22,D23,D24,D27,D30,D33)</f>
        <v>17274551170.199406</v>
      </c>
      <c r="E36" s="68">
        <f t="shared" si="0"/>
        <v>39746304263.679703</v>
      </c>
      <c r="F36" s="67">
        <f>SUM(F7,F11,F13,F14,F15,F19,F22,F23,F24,F27,F30,F33)</f>
        <v>19838205927.270058</v>
      </c>
      <c r="G36" s="67">
        <f>SUM(G7,G11,G13,G14,G15,G19,G22,G23,G24,G27,G30,G33)</f>
        <v>16750378802.390013</v>
      </c>
      <c r="H36" s="68">
        <f t="shared" si="1"/>
        <v>36588584729.660072</v>
      </c>
    </row>
    <row r="37" spans="1:8" ht="22.5" customHeight="1" x14ac:dyDescent="0.35">
      <c r="A37" s="65"/>
      <c r="B37" s="83" t="s">
        <v>125</v>
      </c>
      <c r="C37" s="651"/>
      <c r="D37" s="652"/>
      <c r="E37" s="652"/>
      <c r="F37" s="652"/>
      <c r="G37" s="652"/>
      <c r="H37" s="653"/>
    </row>
    <row r="38" spans="1:8" ht="14.5" x14ac:dyDescent="0.35">
      <c r="A38" s="65">
        <v>15</v>
      </c>
      <c r="B38" s="84" t="s">
        <v>126</v>
      </c>
      <c r="C38" s="67">
        <v>113482957.64929998</v>
      </c>
      <c r="D38" s="67">
        <v>0</v>
      </c>
      <c r="E38" s="68">
        <f>C38+D38</f>
        <v>113482957.64929998</v>
      </c>
      <c r="F38" s="67">
        <v>70109566.75</v>
      </c>
      <c r="G38" s="67">
        <v>0</v>
      </c>
      <c r="H38" s="68">
        <f>F38+G38</f>
        <v>70109566.75</v>
      </c>
    </row>
    <row r="39" spans="1:8" ht="14.5" x14ac:dyDescent="0.35">
      <c r="A39" s="65">
        <v>15.1</v>
      </c>
      <c r="B39" s="71" t="s">
        <v>102</v>
      </c>
      <c r="C39" s="67">
        <v>113482957.64929998</v>
      </c>
      <c r="D39" s="67">
        <v>0</v>
      </c>
      <c r="E39" s="68">
        <f t="shared" ref="E39:E53" si="2">C39+D39</f>
        <v>113482957.64929998</v>
      </c>
      <c r="F39" s="67">
        <v>70109566.75</v>
      </c>
      <c r="G39" s="67">
        <v>0</v>
      </c>
      <c r="H39" s="68">
        <f t="shared" ref="H39:H53" si="3">F39+G39</f>
        <v>70109566.75</v>
      </c>
    </row>
    <row r="40" spans="1:8" ht="24" customHeight="1" x14ac:dyDescent="0.35">
      <c r="A40" s="65">
        <v>16</v>
      </c>
      <c r="B40" s="70" t="s">
        <v>127</v>
      </c>
      <c r="C40" s="67">
        <v>0</v>
      </c>
      <c r="D40" s="67">
        <v>0</v>
      </c>
      <c r="E40" s="68">
        <f t="shared" si="2"/>
        <v>0</v>
      </c>
      <c r="F40" s="67">
        <v>0</v>
      </c>
      <c r="G40" s="67">
        <v>0</v>
      </c>
      <c r="H40" s="68">
        <f t="shared" si="3"/>
        <v>0</v>
      </c>
    </row>
    <row r="41" spans="1:8" ht="14.5" x14ac:dyDescent="0.35">
      <c r="A41" s="65">
        <v>17</v>
      </c>
      <c r="B41" s="70" t="s">
        <v>128</v>
      </c>
      <c r="C41" s="67">
        <f>SUM(C42:C45)</f>
        <v>16519720742.891996</v>
      </c>
      <c r="D41" s="67">
        <f>SUM(D42:D45)</f>
        <v>14878907124.6516</v>
      </c>
      <c r="E41" s="68">
        <f t="shared" si="2"/>
        <v>31398627867.543594</v>
      </c>
      <c r="F41" s="67">
        <f>SUM(F42:F45)</f>
        <v>14604329709.08</v>
      </c>
      <c r="G41" s="67">
        <f>SUM(G42:G45)</f>
        <v>13899939112.799997</v>
      </c>
      <c r="H41" s="68">
        <f t="shared" si="3"/>
        <v>28504268821.879997</v>
      </c>
    </row>
    <row r="42" spans="1:8" ht="14.5" x14ac:dyDescent="0.35">
      <c r="A42" s="65">
        <v>17.100000000000001</v>
      </c>
      <c r="B42" s="85" t="s">
        <v>129</v>
      </c>
      <c r="C42" s="67">
        <v>13228921687.324097</v>
      </c>
      <c r="D42" s="67">
        <v>12947155355.328899</v>
      </c>
      <c r="E42" s="68">
        <f t="shared" si="2"/>
        <v>26176077042.652996</v>
      </c>
      <c r="F42" s="67">
        <v>9807658780.2099991</v>
      </c>
      <c r="G42" s="67">
        <v>12367925147.819998</v>
      </c>
      <c r="H42" s="68">
        <f t="shared" si="3"/>
        <v>22175583928.029999</v>
      </c>
    </row>
    <row r="43" spans="1:8" ht="14.5" x14ac:dyDescent="0.35">
      <c r="A43" s="65">
        <v>17.2</v>
      </c>
      <c r="B43" s="69" t="s">
        <v>130</v>
      </c>
      <c r="C43" s="67">
        <v>3289475743.3579001</v>
      </c>
      <c r="D43" s="67">
        <v>1831439898.1791</v>
      </c>
      <c r="E43" s="68">
        <f t="shared" si="2"/>
        <v>5120915641.5370007</v>
      </c>
      <c r="F43" s="67">
        <v>4795027741.5</v>
      </c>
      <c r="G43" s="67">
        <v>1456244249.4899998</v>
      </c>
      <c r="H43" s="68">
        <f t="shared" si="3"/>
        <v>6251271990.9899998</v>
      </c>
    </row>
    <row r="44" spans="1:8" ht="14.5" x14ac:dyDescent="0.35">
      <c r="A44" s="65">
        <v>17.3</v>
      </c>
      <c r="B44" s="85" t="s">
        <v>131</v>
      </c>
      <c r="C44" s="67">
        <v>0</v>
      </c>
      <c r="D44" s="67">
        <v>34539258.9472</v>
      </c>
      <c r="E44" s="68">
        <f t="shared" si="2"/>
        <v>34539258.9472</v>
      </c>
      <c r="F44" s="67">
        <v>0</v>
      </c>
      <c r="G44" s="67">
        <v>0</v>
      </c>
      <c r="H44" s="68">
        <f t="shared" si="3"/>
        <v>0</v>
      </c>
    </row>
    <row r="45" spans="1:8" ht="14.5" x14ac:dyDescent="0.35">
      <c r="A45" s="65">
        <v>17.399999999999999</v>
      </c>
      <c r="B45" s="85" t="s">
        <v>132</v>
      </c>
      <c r="C45" s="67">
        <v>1323312.21</v>
      </c>
      <c r="D45" s="67">
        <v>65772612.196400002</v>
      </c>
      <c r="E45" s="68">
        <f t="shared" si="2"/>
        <v>67095924.406400003</v>
      </c>
      <c r="F45" s="67">
        <v>1643187.37</v>
      </c>
      <c r="G45" s="67">
        <v>75769715.49000001</v>
      </c>
      <c r="H45" s="68">
        <f t="shared" si="3"/>
        <v>77412902.860000014</v>
      </c>
    </row>
    <row r="46" spans="1:8" ht="14.5" x14ac:dyDescent="0.35">
      <c r="A46" s="65">
        <v>18</v>
      </c>
      <c r="B46" s="73" t="s">
        <v>133</v>
      </c>
      <c r="C46" s="67">
        <v>6780124.3806999987</v>
      </c>
      <c r="D46" s="67">
        <v>4433938.4282999998</v>
      </c>
      <c r="E46" s="68">
        <f t="shared" si="2"/>
        <v>11214062.808999998</v>
      </c>
      <c r="F46" s="67">
        <v>12241560.420000002</v>
      </c>
      <c r="G46" s="67">
        <v>5021504.3599999994</v>
      </c>
      <c r="H46" s="68">
        <f t="shared" si="3"/>
        <v>17263064.780000001</v>
      </c>
    </row>
    <row r="47" spans="1:8" ht="14.5" x14ac:dyDescent="0.35">
      <c r="A47" s="65">
        <v>19</v>
      </c>
      <c r="B47" s="73" t="s">
        <v>134</v>
      </c>
      <c r="C47" s="67">
        <f>SUM(C48:C49)</f>
        <v>76227121.989500001</v>
      </c>
      <c r="D47" s="67">
        <f>SUM(D48:D49)</f>
        <v>0</v>
      </c>
      <c r="E47" s="68">
        <f t="shared" si="2"/>
        <v>76227121.989500001</v>
      </c>
      <c r="F47" s="67">
        <f>SUM(F48:F49)</f>
        <v>54488972.910000004</v>
      </c>
      <c r="G47" s="67">
        <f>SUM(G48:G49)</f>
        <v>0</v>
      </c>
      <c r="H47" s="68">
        <f t="shared" si="3"/>
        <v>54488972.910000004</v>
      </c>
    </row>
    <row r="48" spans="1:8" ht="14.5" x14ac:dyDescent="0.35">
      <c r="A48" s="65">
        <v>19.100000000000001</v>
      </c>
      <c r="B48" s="86" t="s">
        <v>135</v>
      </c>
      <c r="C48" s="67">
        <v>29316531.7163</v>
      </c>
      <c r="D48" s="67">
        <v>0</v>
      </c>
      <c r="E48" s="68">
        <f t="shared" si="2"/>
        <v>29316531.7163</v>
      </c>
      <c r="F48" s="67">
        <v>0</v>
      </c>
      <c r="G48" s="67">
        <v>0</v>
      </c>
      <c r="H48" s="68">
        <f t="shared" si="3"/>
        <v>0</v>
      </c>
    </row>
    <row r="49" spans="1:8" ht="14.5" x14ac:dyDescent="0.35">
      <c r="A49" s="65">
        <v>19.2</v>
      </c>
      <c r="B49" s="87" t="s">
        <v>136</v>
      </c>
      <c r="C49" s="67">
        <v>46910590.273199998</v>
      </c>
      <c r="D49" s="67">
        <v>0</v>
      </c>
      <c r="E49" s="68">
        <f t="shared" si="2"/>
        <v>46910590.273199998</v>
      </c>
      <c r="F49" s="67">
        <v>54488972.910000004</v>
      </c>
      <c r="G49" s="67">
        <v>0</v>
      </c>
      <c r="H49" s="68">
        <f t="shared" si="3"/>
        <v>54488972.910000004</v>
      </c>
    </row>
    <row r="50" spans="1:8" ht="14.5" x14ac:dyDescent="0.35">
      <c r="A50" s="65">
        <v>20</v>
      </c>
      <c r="B50" s="88" t="s">
        <v>137</v>
      </c>
      <c r="C50" s="67">
        <v>0</v>
      </c>
      <c r="D50" s="67">
        <v>1907497890.7551999</v>
      </c>
      <c r="E50" s="68">
        <f t="shared" si="2"/>
        <v>1907497890.7551999</v>
      </c>
      <c r="F50" s="67">
        <v>0</v>
      </c>
      <c r="G50" s="67">
        <v>2172632096.6900001</v>
      </c>
      <c r="H50" s="68">
        <f t="shared" si="3"/>
        <v>2172632096.6900001</v>
      </c>
    </row>
    <row r="51" spans="1:8" ht="14.5" x14ac:dyDescent="0.35">
      <c r="A51" s="65">
        <v>21</v>
      </c>
      <c r="B51" s="79" t="s">
        <v>138</v>
      </c>
      <c r="C51" s="67">
        <v>319177770.3484</v>
      </c>
      <c r="D51" s="67">
        <v>125149165.0528</v>
      </c>
      <c r="E51" s="68">
        <f t="shared" si="2"/>
        <v>444326935.4012</v>
      </c>
      <c r="F51" s="67">
        <v>446729287.31000006</v>
      </c>
      <c r="G51" s="67">
        <v>75185991.560000002</v>
      </c>
      <c r="H51" s="68">
        <f t="shared" si="3"/>
        <v>521915278.87000006</v>
      </c>
    </row>
    <row r="52" spans="1:8" ht="14.5" x14ac:dyDescent="0.35">
      <c r="A52" s="65">
        <v>21.1</v>
      </c>
      <c r="B52" s="69" t="s">
        <v>139</v>
      </c>
      <c r="C52" s="67">
        <v>203303401.53999999</v>
      </c>
      <c r="D52" s="67">
        <v>0</v>
      </c>
      <c r="E52" s="68">
        <f t="shared" si="2"/>
        <v>203303401.53999999</v>
      </c>
      <c r="F52" s="67">
        <v>321373749.04000002</v>
      </c>
      <c r="G52" s="67">
        <v>0</v>
      </c>
      <c r="H52" s="68">
        <f t="shared" si="3"/>
        <v>321373749.04000002</v>
      </c>
    </row>
    <row r="53" spans="1:8" ht="14.5" x14ac:dyDescent="0.35">
      <c r="A53" s="65">
        <v>22</v>
      </c>
      <c r="B53" s="89" t="s">
        <v>140</v>
      </c>
      <c r="C53" s="67">
        <f>SUM(C38,C40,C41,C46,C47,C50,C51)</f>
        <v>17035388717.259895</v>
      </c>
      <c r="D53" s="67">
        <f>SUM(D38,D40,D41,D46,D47,D50,D51)</f>
        <v>16915988118.887899</v>
      </c>
      <c r="E53" s="68">
        <f t="shared" si="2"/>
        <v>33951376836.147797</v>
      </c>
      <c r="F53" s="67">
        <f>SUM(F38,F40,F41,F46,F47,F50,F51)</f>
        <v>15187899096.469999</v>
      </c>
      <c r="G53" s="67">
        <f>SUM(G38,G40,G41,G46,G47,G50,G51)</f>
        <v>16152778705.409998</v>
      </c>
      <c r="H53" s="68">
        <f t="shared" si="3"/>
        <v>31340677801.879997</v>
      </c>
    </row>
    <row r="54" spans="1:8" ht="24" customHeight="1" x14ac:dyDescent="0.35">
      <c r="A54" s="65"/>
      <c r="B54" s="83" t="s">
        <v>141</v>
      </c>
      <c r="C54" s="651"/>
      <c r="D54" s="652"/>
      <c r="E54" s="652"/>
      <c r="F54" s="652"/>
      <c r="G54" s="652"/>
      <c r="H54" s="653"/>
    </row>
    <row r="55" spans="1:8" ht="14.5" x14ac:dyDescent="0.35">
      <c r="A55" s="65">
        <v>23</v>
      </c>
      <c r="B55" s="88" t="s">
        <v>142</v>
      </c>
      <c r="C55" s="67">
        <v>21015907.690000001</v>
      </c>
      <c r="D55" s="67">
        <v>0</v>
      </c>
      <c r="E55" s="68">
        <f>C55+D55</f>
        <v>21015907.690000001</v>
      </c>
      <c r="F55" s="67">
        <v>21015907.690000001</v>
      </c>
      <c r="G55" s="67">
        <v>0</v>
      </c>
      <c r="H55" s="68">
        <f>F55+G55</f>
        <v>21015907.690000001</v>
      </c>
    </row>
    <row r="56" spans="1:8" ht="14.5" x14ac:dyDescent="0.35">
      <c r="A56" s="65">
        <v>24</v>
      </c>
      <c r="B56" s="88" t="s">
        <v>143</v>
      </c>
      <c r="C56" s="67">
        <v>0</v>
      </c>
      <c r="D56" s="67">
        <v>0</v>
      </c>
      <c r="E56" s="68">
        <f t="shared" ref="E56:E69" si="4">C56+D56</f>
        <v>0</v>
      </c>
      <c r="F56" s="67">
        <v>0</v>
      </c>
      <c r="G56" s="67">
        <v>0</v>
      </c>
      <c r="H56" s="68">
        <f t="shared" ref="H56:H69" si="5">F56+G56</f>
        <v>0</v>
      </c>
    </row>
    <row r="57" spans="1:8" ht="14.5" x14ac:dyDescent="0.35">
      <c r="A57" s="65">
        <v>25</v>
      </c>
      <c r="B57" s="73" t="s">
        <v>144</v>
      </c>
      <c r="C57" s="67">
        <v>521190199.20999998</v>
      </c>
      <c r="D57" s="67">
        <v>0</v>
      </c>
      <c r="E57" s="68">
        <f t="shared" si="4"/>
        <v>521190199.20999998</v>
      </c>
      <c r="F57" s="67">
        <v>521190199.20999998</v>
      </c>
      <c r="G57" s="67">
        <v>0</v>
      </c>
      <c r="H57" s="68">
        <f t="shared" si="5"/>
        <v>521190199.20999998</v>
      </c>
    </row>
    <row r="58" spans="1:8" ht="14.5" x14ac:dyDescent="0.35">
      <c r="A58" s="65">
        <v>26</v>
      </c>
      <c r="B58" s="73" t="s">
        <v>145</v>
      </c>
      <c r="C58" s="67">
        <v>-100</v>
      </c>
      <c r="D58" s="67">
        <v>0</v>
      </c>
      <c r="E58" s="68">
        <f t="shared" si="4"/>
        <v>-100</v>
      </c>
      <c r="F58" s="67">
        <v>-100</v>
      </c>
      <c r="G58" s="67">
        <v>0</v>
      </c>
      <c r="H58" s="68">
        <f t="shared" si="5"/>
        <v>-100</v>
      </c>
    </row>
    <row r="59" spans="1:8" ht="14.5" x14ac:dyDescent="0.35">
      <c r="A59" s="65">
        <v>27</v>
      </c>
      <c r="B59" s="73" t="s">
        <v>146</v>
      </c>
      <c r="C59" s="67">
        <f>SUM(C60:C61)</f>
        <v>0</v>
      </c>
      <c r="D59" s="67">
        <f>SUM(D60:D61)</f>
        <v>0</v>
      </c>
      <c r="E59" s="68">
        <f t="shared" si="4"/>
        <v>0</v>
      </c>
      <c r="F59" s="67">
        <v>0</v>
      </c>
      <c r="G59" s="67">
        <v>0</v>
      </c>
      <c r="H59" s="68">
        <f t="shared" si="5"/>
        <v>0</v>
      </c>
    </row>
    <row r="60" spans="1:8" ht="14.5" x14ac:dyDescent="0.35">
      <c r="A60" s="65">
        <v>27.1</v>
      </c>
      <c r="B60" s="85" t="s">
        <v>147</v>
      </c>
      <c r="C60" s="67">
        <v>0</v>
      </c>
      <c r="D60" s="67">
        <v>0</v>
      </c>
      <c r="E60" s="68">
        <f t="shared" si="4"/>
        <v>0</v>
      </c>
      <c r="F60" s="67">
        <v>0</v>
      </c>
      <c r="G60" s="67">
        <v>0</v>
      </c>
      <c r="H60" s="68">
        <f t="shared" si="5"/>
        <v>0</v>
      </c>
    </row>
    <row r="61" spans="1:8" ht="14.5" x14ac:dyDescent="0.35">
      <c r="A61" s="65">
        <v>27.2</v>
      </c>
      <c r="B61" s="85" t="s">
        <v>148</v>
      </c>
      <c r="C61" s="67">
        <v>0</v>
      </c>
      <c r="D61" s="67">
        <v>0</v>
      </c>
      <c r="E61" s="68">
        <f t="shared" si="4"/>
        <v>0</v>
      </c>
      <c r="F61" s="67">
        <v>0</v>
      </c>
      <c r="G61" s="67">
        <v>0</v>
      </c>
      <c r="H61" s="68">
        <f t="shared" si="5"/>
        <v>0</v>
      </c>
    </row>
    <row r="62" spans="1:8" ht="14.5" x14ac:dyDescent="0.35">
      <c r="A62" s="65">
        <v>28</v>
      </c>
      <c r="B62" s="90" t="s">
        <v>149</v>
      </c>
      <c r="C62" s="67">
        <v>-96608528.116500005</v>
      </c>
      <c r="D62" s="67">
        <v>0</v>
      </c>
      <c r="E62" s="68">
        <f t="shared" si="4"/>
        <v>-96608528.116500005</v>
      </c>
      <c r="F62" s="67">
        <v>-89986493.060000002</v>
      </c>
      <c r="G62" s="67">
        <v>0</v>
      </c>
      <c r="H62" s="68">
        <f t="shared" si="5"/>
        <v>-89986493.060000002</v>
      </c>
    </row>
    <row r="63" spans="1:8" ht="14.5" x14ac:dyDescent="0.35">
      <c r="A63" s="65">
        <v>29</v>
      </c>
      <c r="B63" s="73" t="s">
        <v>150</v>
      </c>
      <c r="C63" s="67">
        <f>SUM(C64:C66)</f>
        <v>22686945.580000006</v>
      </c>
      <c r="D63" s="67">
        <f>SUM(D64:D66)</f>
        <v>0</v>
      </c>
      <c r="E63" s="68">
        <f t="shared" si="4"/>
        <v>22686945.580000006</v>
      </c>
      <c r="F63" s="67">
        <f>SUM(F64:F66)</f>
        <v>32682289.690000001</v>
      </c>
      <c r="G63" s="67">
        <v>0</v>
      </c>
      <c r="H63" s="68">
        <f t="shared" si="5"/>
        <v>32682289.690000001</v>
      </c>
    </row>
    <row r="64" spans="1:8" ht="14.5" x14ac:dyDescent="0.35">
      <c r="A64" s="65">
        <v>29.1</v>
      </c>
      <c r="B64" s="78" t="s">
        <v>151</v>
      </c>
      <c r="C64" s="67">
        <v>-1578015</v>
      </c>
      <c r="D64" s="67">
        <v>0</v>
      </c>
      <c r="E64" s="68">
        <f t="shared" si="4"/>
        <v>-1578015</v>
      </c>
      <c r="F64" s="67">
        <v>-699640</v>
      </c>
      <c r="G64" s="67">
        <v>0</v>
      </c>
      <c r="H64" s="68">
        <f t="shared" si="5"/>
        <v>-699640</v>
      </c>
    </row>
    <row r="65" spans="1:8" ht="25" customHeight="1" x14ac:dyDescent="0.35">
      <c r="A65" s="65">
        <v>29.2</v>
      </c>
      <c r="B65" s="86" t="s">
        <v>152</v>
      </c>
      <c r="C65" s="67">
        <v>408428.26</v>
      </c>
      <c r="D65" s="67">
        <v>0</v>
      </c>
      <c r="E65" s="68">
        <f t="shared" si="4"/>
        <v>408428.26</v>
      </c>
      <c r="F65" s="67">
        <v>0</v>
      </c>
      <c r="G65" s="67">
        <v>0</v>
      </c>
      <c r="H65" s="68">
        <f t="shared" si="5"/>
        <v>0</v>
      </c>
    </row>
    <row r="66" spans="1:8" ht="22.5" customHeight="1" x14ac:dyDescent="0.35">
      <c r="A66" s="65">
        <v>29.3</v>
      </c>
      <c r="B66" s="86" t="s">
        <v>153</v>
      </c>
      <c r="C66" s="67">
        <v>23856532.320000004</v>
      </c>
      <c r="D66" s="67">
        <v>0</v>
      </c>
      <c r="E66" s="68">
        <f t="shared" si="4"/>
        <v>23856532.320000004</v>
      </c>
      <c r="F66" s="67">
        <v>33381929.690000001</v>
      </c>
      <c r="G66" s="67">
        <v>0</v>
      </c>
      <c r="H66" s="68">
        <f t="shared" si="5"/>
        <v>33381929.690000001</v>
      </c>
    </row>
    <row r="67" spans="1:8" ht="14.5" x14ac:dyDescent="0.35">
      <c r="A67" s="65">
        <v>30</v>
      </c>
      <c r="B67" s="73" t="s">
        <v>154</v>
      </c>
      <c r="C67" s="67">
        <v>5326642978.1921997</v>
      </c>
      <c r="D67" s="67">
        <v>0</v>
      </c>
      <c r="E67" s="68">
        <f t="shared" si="4"/>
        <v>5326642978.1921997</v>
      </c>
      <c r="F67" s="67">
        <v>4763005077.2900009</v>
      </c>
      <c r="G67" s="67">
        <v>0</v>
      </c>
      <c r="H67" s="68">
        <f t="shared" si="5"/>
        <v>4763005077.2900009</v>
      </c>
    </row>
    <row r="68" spans="1:8" ht="14.5" x14ac:dyDescent="0.35">
      <c r="A68" s="65">
        <v>31</v>
      </c>
      <c r="B68" s="91" t="s">
        <v>155</v>
      </c>
      <c r="C68" s="67">
        <f>SUM(C55,C56,C57,C58,C59,C62,C63,C67)</f>
        <v>5794927402.5556993</v>
      </c>
      <c r="D68" s="67">
        <f>SUM(D55,D56,D57,D58,D59,D62,D63,D67)</f>
        <v>0</v>
      </c>
      <c r="E68" s="68">
        <f t="shared" si="4"/>
        <v>5794927402.5556993</v>
      </c>
      <c r="F68" s="67">
        <f>SUM(F55,F56,F57,F58,F59,F62,F63,F67)</f>
        <v>5247906880.8200006</v>
      </c>
      <c r="G68" s="67">
        <v>0</v>
      </c>
      <c r="H68" s="68">
        <f t="shared" si="5"/>
        <v>5247906880.8200006</v>
      </c>
    </row>
    <row r="69" spans="1:8" ht="14.5" x14ac:dyDescent="0.35">
      <c r="A69" s="65">
        <v>32</v>
      </c>
      <c r="B69" s="82" t="s">
        <v>156</v>
      </c>
      <c r="C69" s="67">
        <f>SUM(C53,C68)</f>
        <v>22830316119.815594</v>
      </c>
      <c r="D69" s="67">
        <f>SUM(D53,D68)</f>
        <v>16915988118.887899</v>
      </c>
      <c r="E69" s="68">
        <f t="shared" si="4"/>
        <v>39746304238.703491</v>
      </c>
      <c r="F69" s="67">
        <f>SUM(F53,F68)</f>
        <v>20435805977.290001</v>
      </c>
      <c r="G69" s="67">
        <f>SUM(G53,G68)</f>
        <v>16152778705.409998</v>
      </c>
      <c r="H69" s="68">
        <f t="shared" si="5"/>
        <v>36588584682.699997</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EAAB-A539-4A14-929A-FAB45F636276}">
  <sheetPr codeName="Sheet31">
    <tabColor theme="0" tint="-4.9989318521683403E-2"/>
  </sheetPr>
  <dimension ref="A1:L35"/>
  <sheetViews>
    <sheetView showGridLines="0" zoomScale="80" zoomScaleNormal="80" workbookViewId="0">
      <selection activeCell="B2" sqref="B2"/>
    </sheetView>
  </sheetViews>
  <sheetFormatPr defaultColWidth="9.1796875" defaultRowHeight="12" x14ac:dyDescent="0.3"/>
  <cols>
    <col min="1" max="1" width="11.81640625" style="529" bestFit="1" customWidth="1"/>
    <col min="2" max="2" width="93.453125" style="529" customWidth="1"/>
    <col min="3" max="3" width="14.6328125" style="529" customWidth="1"/>
    <col min="4" max="5" width="16.08984375" style="529" customWidth="1"/>
    <col min="6" max="6" width="16.08984375" style="571" customWidth="1"/>
    <col min="7" max="7" width="25.1796875" style="571" customWidth="1"/>
    <col min="8" max="8" width="16.08984375" style="529" customWidth="1"/>
    <col min="9" max="11" width="16.08984375" style="571" customWidth="1"/>
    <col min="12" max="12" width="26.1796875" style="571" customWidth="1"/>
    <col min="13" max="16384" width="9.1796875" style="529"/>
  </cols>
  <sheetData>
    <row r="1" spans="1:12" ht="13" x14ac:dyDescent="0.3">
      <c r="A1" s="514" t="s">
        <v>45</v>
      </c>
      <c r="B1" s="515" t="str">
        <f>'Info '!C2</f>
        <v>JSC TBC Bank</v>
      </c>
      <c r="F1" s="529"/>
      <c r="G1" s="529"/>
      <c r="I1" s="529"/>
      <c r="J1" s="529"/>
      <c r="K1" s="529"/>
      <c r="L1" s="529"/>
    </row>
    <row r="2" spans="1:12" x14ac:dyDescent="0.3">
      <c r="A2" s="514" t="s">
        <v>46</v>
      </c>
      <c r="B2" s="517">
        <f>'1. key ratios '!B2</f>
        <v>46112</v>
      </c>
      <c r="F2" s="529"/>
      <c r="G2" s="529"/>
      <c r="I2" s="529"/>
      <c r="J2" s="529"/>
      <c r="K2" s="529"/>
      <c r="L2" s="529"/>
    </row>
    <row r="3" spans="1:12" x14ac:dyDescent="0.3">
      <c r="A3" s="518" t="s">
        <v>730</v>
      </c>
      <c r="F3" s="529"/>
      <c r="G3" s="529"/>
      <c r="I3" s="529"/>
      <c r="J3" s="529"/>
      <c r="K3" s="529"/>
      <c r="L3" s="529"/>
    </row>
    <row r="4" spans="1:12" x14ac:dyDescent="0.3">
      <c r="F4" s="529"/>
      <c r="G4" s="529"/>
      <c r="I4" s="529"/>
      <c r="J4" s="529"/>
      <c r="K4" s="529"/>
      <c r="L4" s="529"/>
    </row>
    <row r="5" spans="1:12" ht="37.5" customHeight="1" x14ac:dyDescent="0.3">
      <c r="A5" s="713" t="s">
        <v>731</v>
      </c>
      <c r="B5" s="714"/>
      <c r="C5" s="762" t="s">
        <v>732</v>
      </c>
      <c r="D5" s="763"/>
      <c r="E5" s="763"/>
      <c r="F5" s="763"/>
      <c r="G5" s="763"/>
      <c r="H5" s="762" t="s">
        <v>618</v>
      </c>
      <c r="I5" s="764"/>
      <c r="J5" s="764"/>
      <c r="K5" s="764"/>
      <c r="L5" s="765"/>
    </row>
    <row r="6" spans="1:12" ht="39.5" customHeight="1" x14ac:dyDescent="0.3">
      <c r="A6" s="717"/>
      <c r="B6" s="718"/>
      <c r="C6" s="622"/>
      <c r="D6" s="533" t="s">
        <v>686</v>
      </c>
      <c r="E6" s="533" t="s">
        <v>687</v>
      </c>
      <c r="F6" s="533" t="s">
        <v>688</v>
      </c>
      <c r="G6" s="533" t="s">
        <v>689</v>
      </c>
      <c r="H6" s="534"/>
      <c r="I6" s="533" t="s">
        <v>686</v>
      </c>
      <c r="J6" s="533" t="s">
        <v>687</v>
      </c>
      <c r="K6" s="533" t="s">
        <v>688</v>
      </c>
      <c r="L6" s="533" t="s">
        <v>689</v>
      </c>
    </row>
    <row r="7" spans="1:12" x14ac:dyDescent="0.3">
      <c r="A7" s="536">
        <v>1</v>
      </c>
      <c r="B7" s="549" t="s">
        <v>628</v>
      </c>
      <c r="C7" s="623">
        <v>229509259.73340654</v>
      </c>
      <c r="D7" s="550">
        <v>216080815.19670129</v>
      </c>
      <c r="E7" s="550">
        <v>10514156.746289831</v>
      </c>
      <c r="F7" s="547">
        <v>2914287.7904154304</v>
      </c>
      <c r="G7" s="547">
        <v>0</v>
      </c>
      <c r="H7" s="550">
        <v>4508505.4363000002</v>
      </c>
      <c r="I7" s="547">
        <v>1136229.1247999996</v>
      </c>
      <c r="J7" s="547">
        <v>1428594.5032000002</v>
      </c>
      <c r="K7" s="547">
        <v>1943681.8083000001</v>
      </c>
      <c r="L7" s="547">
        <v>0</v>
      </c>
    </row>
    <row r="8" spans="1:12" x14ac:dyDescent="0.3">
      <c r="A8" s="536">
        <v>2</v>
      </c>
      <c r="B8" s="549" t="s">
        <v>629</v>
      </c>
      <c r="C8" s="623">
        <v>942165949.21391213</v>
      </c>
      <c r="D8" s="550">
        <v>935901894.33563161</v>
      </c>
      <c r="E8" s="550">
        <v>3534042.96889721</v>
      </c>
      <c r="F8" s="547">
        <v>2730011.9093832597</v>
      </c>
      <c r="G8" s="547">
        <v>0</v>
      </c>
      <c r="H8" s="550">
        <v>1802233.8825999999</v>
      </c>
      <c r="I8" s="547">
        <v>676216.21610000008</v>
      </c>
      <c r="J8" s="547">
        <v>367380.30959999992</v>
      </c>
      <c r="K8" s="547">
        <v>758637.3568999999</v>
      </c>
      <c r="L8" s="547">
        <v>0</v>
      </c>
    </row>
    <row r="9" spans="1:12" x14ac:dyDescent="0.3">
      <c r="A9" s="536">
        <v>3</v>
      </c>
      <c r="B9" s="549" t="s">
        <v>630</v>
      </c>
      <c r="C9" s="623">
        <v>207067649.79053092</v>
      </c>
      <c r="D9" s="550">
        <v>206437396.81048602</v>
      </c>
      <c r="E9" s="550">
        <v>605658.22629257001</v>
      </c>
      <c r="F9" s="546">
        <v>24594.753752319997</v>
      </c>
      <c r="G9" s="546">
        <v>0</v>
      </c>
      <c r="H9" s="550">
        <v>656041.72720000008</v>
      </c>
      <c r="I9" s="546">
        <v>566850.51320000004</v>
      </c>
      <c r="J9" s="546">
        <v>68609.473200000008</v>
      </c>
      <c r="K9" s="546">
        <v>20581.740800000003</v>
      </c>
      <c r="L9" s="546">
        <v>0</v>
      </c>
    </row>
    <row r="10" spans="1:12" x14ac:dyDescent="0.3">
      <c r="A10" s="536">
        <v>4</v>
      </c>
      <c r="B10" s="549" t="s">
        <v>631</v>
      </c>
      <c r="C10" s="623">
        <v>2204402713.6306171</v>
      </c>
      <c r="D10" s="550">
        <v>2055668902.503958</v>
      </c>
      <c r="E10" s="550">
        <v>77734603.793729842</v>
      </c>
      <c r="F10" s="546">
        <v>70999207.332929343</v>
      </c>
      <c r="G10" s="546">
        <v>0</v>
      </c>
      <c r="H10" s="550">
        <v>29803147.883899994</v>
      </c>
      <c r="I10" s="546">
        <v>2873505.3446999993</v>
      </c>
      <c r="J10" s="546">
        <v>105893.3279</v>
      </c>
      <c r="K10" s="546">
        <v>26823749.211299997</v>
      </c>
      <c r="L10" s="546">
        <v>0</v>
      </c>
    </row>
    <row r="11" spans="1:12" x14ac:dyDescent="0.3">
      <c r="A11" s="536">
        <v>5</v>
      </c>
      <c r="B11" s="549" t="s">
        <v>632</v>
      </c>
      <c r="C11" s="623">
        <v>1501611030.8240869</v>
      </c>
      <c r="D11" s="550">
        <v>1341510585.4890308</v>
      </c>
      <c r="E11" s="550">
        <v>134743762.66447866</v>
      </c>
      <c r="F11" s="546">
        <v>25356682.670577321</v>
      </c>
      <c r="G11" s="546">
        <v>0</v>
      </c>
      <c r="H11" s="550">
        <v>5022835.8532999996</v>
      </c>
      <c r="I11" s="546">
        <v>2121397.9918</v>
      </c>
      <c r="J11" s="546">
        <v>312494.15960000001</v>
      </c>
      <c r="K11" s="546">
        <v>2588943.7019000002</v>
      </c>
      <c r="L11" s="546">
        <v>0</v>
      </c>
    </row>
    <row r="12" spans="1:12" x14ac:dyDescent="0.3">
      <c r="A12" s="536">
        <v>6</v>
      </c>
      <c r="B12" s="549" t="s">
        <v>633</v>
      </c>
      <c r="C12" s="623">
        <v>623766474.86237979</v>
      </c>
      <c r="D12" s="550">
        <v>548869815.62032318</v>
      </c>
      <c r="E12" s="550">
        <v>29690639.768425163</v>
      </c>
      <c r="F12" s="546">
        <v>45206019.473631546</v>
      </c>
      <c r="G12" s="546">
        <v>0</v>
      </c>
      <c r="H12" s="550">
        <v>25839291.090599999</v>
      </c>
      <c r="I12" s="546">
        <v>1936628.4813999992</v>
      </c>
      <c r="J12" s="546">
        <v>2594134.6639999999</v>
      </c>
      <c r="K12" s="546">
        <v>21308527.9452</v>
      </c>
      <c r="L12" s="546">
        <v>0</v>
      </c>
    </row>
    <row r="13" spans="1:12" x14ac:dyDescent="0.3">
      <c r="A13" s="536">
        <v>7</v>
      </c>
      <c r="B13" s="549" t="s">
        <v>634</v>
      </c>
      <c r="C13" s="623">
        <v>775975600.84488654</v>
      </c>
      <c r="D13" s="550">
        <v>644635059.27870572</v>
      </c>
      <c r="E13" s="550">
        <v>19041008.567500163</v>
      </c>
      <c r="F13" s="546">
        <v>112299532.99868073</v>
      </c>
      <c r="G13" s="546">
        <v>0</v>
      </c>
      <c r="H13" s="550">
        <v>16784556.260199994</v>
      </c>
      <c r="I13" s="546">
        <v>1379347.9784000004</v>
      </c>
      <c r="J13" s="546">
        <v>1144222.4650000001</v>
      </c>
      <c r="K13" s="546">
        <v>14260985.816799995</v>
      </c>
      <c r="L13" s="546">
        <v>0</v>
      </c>
    </row>
    <row r="14" spans="1:12" x14ac:dyDescent="0.3">
      <c r="A14" s="536">
        <v>8</v>
      </c>
      <c r="B14" s="549" t="s">
        <v>635</v>
      </c>
      <c r="C14" s="623">
        <v>1651283488.8678806</v>
      </c>
      <c r="D14" s="550">
        <v>1557245363.3188033</v>
      </c>
      <c r="E14" s="550">
        <v>80131811.145222187</v>
      </c>
      <c r="F14" s="546">
        <v>13653300.7183879</v>
      </c>
      <c r="G14" s="546">
        <v>253013.68546713999</v>
      </c>
      <c r="H14" s="550">
        <v>11887548.843800001</v>
      </c>
      <c r="I14" s="546">
        <v>4067831.8233000007</v>
      </c>
      <c r="J14" s="546">
        <v>1940837.2686000003</v>
      </c>
      <c r="K14" s="546">
        <v>5625866.0664000008</v>
      </c>
      <c r="L14" s="546">
        <v>253013.68549999999</v>
      </c>
    </row>
    <row r="15" spans="1:12" x14ac:dyDescent="0.3">
      <c r="A15" s="536">
        <v>9</v>
      </c>
      <c r="B15" s="549" t="s">
        <v>636</v>
      </c>
      <c r="C15" s="623">
        <v>622077923.94040775</v>
      </c>
      <c r="D15" s="550">
        <v>514932394.40706223</v>
      </c>
      <c r="E15" s="550">
        <v>95268426.093921378</v>
      </c>
      <c r="F15" s="546">
        <v>11877103.439424161</v>
      </c>
      <c r="G15" s="546">
        <v>0</v>
      </c>
      <c r="H15" s="550">
        <v>3131957.6743000001</v>
      </c>
      <c r="I15" s="546">
        <v>1478646.3248000001</v>
      </c>
      <c r="J15" s="546">
        <v>382093.97700000007</v>
      </c>
      <c r="K15" s="546">
        <v>1271217.3725000001</v>
      </c>
      <c r="L15" s="546">
        <v>0</v>
      </c>
    </row>
    <row r="16" spans="1:12" x14ac:dyDescent="0.3">
      <c r="A16" s="536">
        <v>10</v>
      </c>
      <c r="B16" s="549" t="s">
        <v>637</v>
      </c>
      <c r="C16" s="623">
        <v>437922646.63958424</v>
      </c>
      <c r="D16" s="550">
        <v>426946585.80336076</v>
      </c>
      <c r="E16" s="550">
        <v>8747160.9569844287</v>
      </c>
      <c r="F16" s="546">
        <v>2228899.8792390749</v>
      </c>
      <c r="G16" s="546">
        <v>0</v>
      </c>
      <c r="H16" s="550">
        <v>3576900.8546000002</v>
      </c>
      <c r="I16" s="546">
        <v>1768576.4368000003</v>
      </c>
      <c r="J16" s="546">
        <v>509018.88049999991</v>
      </c>
      <c r="K16" s="546">
        <v>1299305.5373</v>
      </c>
      <c r="L16" s="546">
        <v>0</v>
      </c>
    </row>
    <row r="17" spans="1:12" x14ac:dyDescent="0.3">
      <c r="A17" s="536">
        <v>11</v>
      </c>
      <c r="B17" s="549" t="s">
        <v>638</v>
      </c>
      <c r="C17" s="623">
        <v>267858351.44160268</v>
      </c>
      <c r="D17" s="550">
        <v>249922028.30572274</v>
      </c>
      <c r="E17" s="550">
        <v>13756472.864960896</v>
      </c>
      <c r="F17" s="546">
        <v>4179850.2709190371</v>
      </c>
      <c r="G17" s="546">
        <v>0</v>
      </c>
      <c r="H17" s="550">
        <v>4043868.2022000002</v>
      </c>
      <c r="I17" s="546">
        <v>1013115.4377999998</v>
      </c>
      <c r="J17" s="546">
        <v>1074913.0967000001</v>
      </c>
      <c r="K17" s="546">
        <v>1955839.6677000003</v>
      </c>
      <c r="L17" s="546">
        <v>0</v>
      </c>
    </row>
    <row r="18" spans="1:12" x14ac:dyDescent="0.3">
      <c r="A18" s="536">
        <v>12</v>
      </c>
      <c r="B18" s="549" t="s">
        <v>639</v>
      </c>
      <c r="C18" s="623">
        <v>1075440919.5242286</v>
      </c>
      <c r="D18" s="550">
        <v>951944484.94256437</v>
      </c>
      <c r="E18" s="550">
        <v>68734113.27487652</v>
      </c>
      <c r="F18" s="546">
        <v>54762321.306787767</v>
      </c>
      <c r="G18" s="546">
        <v>0</v>
      </c>
      <c r="H18" s="550">
        <v>23284866.773399998</v>
      </c>
      <c r="I18" s="546">
        <v>3502823.8405999998</v>
      </c>
      <c r="J18" s="546">
        <v>3006663.3783999998</v>
      </c>
      <c r="K18" s="546">
        <v>16775379.554399999</v>
      </c>
      <c r="L18" s="546">
        <v>0</v>
      </c>
    </row>
    <row r="19" spans="1:12" x14ac:dyDescent="0.3">
      <c r="A19" s="536">
        <v>13</v>
      </c>
      <c r="B19" s="549" t="s">
        <v>640</v>
      </c>
      <c r="C19" s="623">
        <v>468564450.30174154</v>
      </c>
      <c r="D19" s="550">
        <v>415649616.36307788</v>
      </c>
      <c r="E19" s="550">
        <v>32159168.802104138</v>
      </c>
      <c r="F19" s="546">
        <v>20755665.136559524</v>
      </c>
      <c r="G19" s="546">
        <v>0</v>
      </c>
      <c r="H19" s="550">
        <v>5382751.9112999998</v>
      </c>
      <c r="I19" s="546">
        <v>1231822.6046000004</v>
      </c>
      <c r="J19" s="546">
        <v>1275669.6667999998</v>
      </c>
      <c r="K19" s="546">
        <v>2875259.6398999994</v>
      </c>
      <c r="L19" s="546">
        <v>0</v>
      </c>
    </row>
    <row r="20" spans="1:12" x14ac:dyDescent="0.3">
      <c r="A20" s="536">
        <v>14</v>
      </c>
      <c r="B20" s="549" t="s">
        <v>641</v>
      </c>
      <c r="C20" s="623">
        <v>1158719749.1117041</v>
      </c>
      <c r="D20" s="550">
        <v>905369985.3895936</v>
      </c>
      <c r="E20" s="550">
        <v>220412241.02052227</v>
      </c>
      <c r="F20" s="546">
        <v>32937522.701588154</v>
      </c>
      <c r="G20" s="546">
        <v>0</v>
      </c>
      <c r="H20" s="550">
        <v>6816100.2286999999</v>
      </c>
      <c r="I20" s="546">
        <v>1919140.3163999999</v>
      </c>
      <c r="J20" s="546">
        <v>1922016.1790999998</v>
      </c>
      <c r="K20" s="546">
        <v>2974943.7332000001</v>
      </c>
      <c r="L20" s="546">
        <v>0</v>
      </c>
    </row>
    <row r="21" spans="1:12" x14ac:dyDescent="0.3">
      <c r="A21" s="536">
        <v>15</v>
      </c>
      <c r="B21" s="549" t="s">
        <v>642</v>
      </c>
      <c r="C21" s="623">
        <v>408136726.73879278</v>
      </c>
      <c r="D21" s="550">
        <v>341573413.63478136</v>
      </c>
      <c r="E21" s="550">
        <v>38387294.066072918</v>
      </c>
      <c r="F21" s="546">
        <v>28176019.037938453</v>
      </c>
      <c r="G21" s="546">
        <v>0</v>
      </c>
      <c r="H21" s="550">
        <v>5473732.9468999999</v>
      </c>
      <c r="I21" s="546">
        <v>1527902.0117000004</v>
      </c>
      <c r="J21" s="546">
        <v>876427.1460999999</v>
      </c>
      <c r="K21" s="546">
        <v>3069403.7890999997</v>
      </c>
      <c r="L21" s="546">
        <v>0</v>
      </c>
    </row>
    <row r="22" spans="1:12" x14ac:dyDescent="0.3">
      <c r="A22" s="536">
        <v>16</v>
      </c>
      <c r="B22" s="549" t="s">
        <v>643</v>
      </c>
      <c r="C22" s="623">
        <v>264931918.91895756</v>
      </c>
      <c r="D22" s="550">
        <v>86934155.660019711</v>
      </c>
      <c r="E22" s="550">
        <v>131359480.21599944</v>
      </c>
      <c r="F22" s="546">
        <v>46638283.042938411</v>
      </c>
      <c r="G22" s="546">
        <v>0</v>
      </c>
      <c r="H22" s="550">
        <v>1094688.7484000002</v>
      </c>
      <c r="I22" s="546">
        <v>81083.363800000006</v>
      </c>
      <c r="J22" s="546">
        <v>238074.93170000004</v>
      </c>
      <c r="K22" s="546">
        <v>775530.45290000003</v>
      </c>
      <c r="L22" s="546">
        <v>0</v>
      </c>
    </row>
    <row r="23" spans="1:12" x14ac:dyDescent="0.3">
      <c r="A23" s="536">
        <v>17</v>
      </c>
      <c r="B23" s="549" t="s">
        <v>644</v>
      </c>
      <c r="C23" s="623">
        <v>452178036.73777235</v>
      </c>
      <c r="D23" s="550">
        <v>447902010.8556487</v>
      </c>
      <c r="E23" s="550">
        <v>115298.88911307001</v>
      </c>
      <c r="F23" s="546">
        <v>4160726.9930105601</v>
      </c>
      <c r="G23" s="546">
        <v>0</v>
      </c>
      <c r="H23" s="550">
        <v>1834757.3432999998</v>
      </c>
      <c r="I23" s="546">
        <v>565702.34039999975</v>
      </c>
      <c r="J23" s="546">
        <v>9830.2188999999998</v>
      </c>
      <c r="K23" s="546">
        <v>1259224.784</v>
      </c>
      <c r="L23" s="546">
        <v>0</v>
      </c>
    </row>
    <row r="24" spans="1:12" x14ac:dyDescent="0.3">
      <c r="A24" s="536">
        <v>18</v>
      </c>
      <c r="B24" s="549" t="s">
        <v>645</v>
      </c>
      <c r="C24" s="623">
        <v>1154842977.5837326</v>
      </c>
      <c r="D24" s="550">
        <v>1126175998.6184847</v>
      </c>
      <c r="E24" s="550">
        <v>28453552.726491183</v>
      </c>
      <c r="F24" s="546">
        <v>213426.23875675001</v>
      </c>
      <c r="G24" s="546">
        <v>0</v>
      </c>
      <c r="H24" s="550">
        <v>2567967.2221000004</v>
      </c>
      <c r="I24" s="546">
        <v>2001023.4874</v>
      </c>
      <c r="J24" s="546">
        <v>411095.0969</v>
      </c>
      <c r="K24" s="546">
        <v>155848.6378</v>
      </c>
      <c r="L24" s="546">
        <v>0</v>
      </c>
    </row>
    <row r="25" spans="1:12" x14ac:dyDescent="0.3">
      <c r="A25" s="536">
        <v>19</v>
      </c>
      <c r="B25" s="549" t="s">
        <v>646</v>
      </c>
      <c r="C25" s="623">
        <v>220551865.87541085</v>
      </c>
      <c r="D25" s="550">
        <v>217249574.5132854</v>
      </c>
      <c r="E25" s="550">
        <v>2834600.5131908031</v>
      </c>
      <c r="F25" s="546">
        <v>467690.84893464996</v>
      </c>
      <c r="G25" s="546">
        <v>0</v>
      </c>
      <c r="H25" s="550">
        <v>946768.33530000038</v>
      </c>
      <c r="I25" s="546">
        <v>380225.72150000016</v>
      </c>
      <c r="J25" s="546">
        <v>233173.46860000002</v>
      </c>
      <c r="K25" s="546">
        <v>333369.14520000009</v>
      </c>
      <c r="L25" s="546">
        <v>0</v>
      </c>
    </row>
    <row r="26" spans="1:12" x14ac:dyDescent="0.3">
      <c r="A26" s="536">
        <v>20</v>
      </c>
      <c r="B26" s="549" t="s">
        <v>647</v>
      </c>
      <c r="C26" s="623">
        <v>548073251.53711224</v>
      </c>
      <c r="D26" s="550">
        <v>421212862.29298437</v>
      </c>
      <c r="E26" s="550">
        <v>83646807.730030552</v>
      </c>
      <c r="F26" s="546">
        <v>43213581.514097385</v>
      </c>
      <c r="G26" s="546">
        <v>0</v>
      </c>
      <c r="H26" s="550">
        <v>9764096.2941999994</v>
      </c>
      <c r="I26" s="546">
        <v>735689.97889999999</v>
      </c>
      <c r="J26" s="546">
        <v>1757551.9544999998</v>
      </c>
      <c r="K26" s="546">
        <v>7270854.3608000008</v>
      </c>
      <c r="L26" s="546">
        <v>0</v>
      </c>
    </row>
    <row r="27" spans="1:12" x14ac:dyDescent="0.3">
      <c r="A27" s="536">
        <v>21</v>
      </c>
      <c r="B27" s="549" t="s">
        <v>648</v>
      </c>
      <c r="C27" s="623">
        <v>104319943.56218088</v>
      </c>
      <c r="D27" s="550">
        <v>87741044.555499792</v>
      </c>
      <c r="E27" s="550">
        <v>15803641.518504709</v>
      </c>
      <c r="F27" s="546">
        <v>775257.48817637004</v>
      </c>
      <c r="G27" s="546">
        <v>0</v>
      </c>
      <c r="H27" s="550">
        <v>631091.05649999995</v>
      </c>
      <c r="I27" s="546">
        <v>238861.40259999994</v>
      </c>
      <c r="J27" s="546">
        <v>230452.13890000002</v>
      </c>
      <c r="K27" s="546">
        <v>161777.51499999998</v>
      </c>
      <c r="L27" s="546">
        <v>0</v>
      </c>
    </row>
    <row r="28" spans="1:12" x14ac:dyDescent="0.3">
      <c r="A28" s="536">
        <v>22</v>
      </c>
      <c r="B28" s="549" t="s">
        <v>649</v>
      </c>
      <c r="C28" s="623">
        <v>75878749.263769552</v>
      </c>
      <c r="D28" s="550">
        <v>59018809.471247368</v>
      </c>
      <c r="E28" s="550">
        <v>16544410.30938188</v>
      </c>
      <c r="F28" s="546">
        <v>315529.48314029997</v>
      </c>
      <c r="G28" s="546">
        <v>0</v>
      </c>
      <c r="H28" s="550">
        <v>479143.16409999999</v>
      </c>
      <c r="I28" s="546">
        <v>106745.01490000001</v>
      </c>
      <c r="J28" s="546">
        <v>201287.89749999999</v>
      </c>
      <c r="K28" s="546">
        <v>171110.25169999996</v>
      </c>
      <c r="L28" s="546">
        <v>0</v>
      </c>
    </row>
    <row r="29" spans="1:12" x14ac:dyDescent="0.3">
      <c r="A29" s="536">
        <v>23</v>
      </c>
      <c r="B29" s="549" t="s">
        <v>650</v>
      </c>
      <c r="C29" s="623">
        <v>4942490412.4455786</v>
      </c>
      <c r="D29" s="550">
        <v>4621373138.3723688</v>
      </c>
      <c r="E29" s="550">
        <v>249470569.89691421</v>
      </c>
      <c r="F29" s="546">
        <v>71646704.176295459</v>
      </c>
      <c r="G29" s="546">
        <v>0</v>
      </c>
      <c r="H29" s="550">
        <v>55098868.203300007</v>
      </c>
      <c r="I29" s="546">
        <v>15060900.069700005</v>
      </c>
      <c r="J29" s="546">
        <v>14208189.27060001</v>
      </c>
      <c r="K29" s="546">
        <v>25829778.862999991</v>
      </c>
      <c r="L29" s="546">
        <v>0</v>
      </c>
    </row>
    <row r="30" spans="1:12" x14ac:dyDescent="0.3">
      <c r="A30" s="536">
        <v>24</v>
      </c>
      <c r="B30" s="549" t="s">
        <v>651</v>
      </c>
      <c r="C30" s="623">
        <v>1281313793.5134177</v>
      </c>
      <c r="D30" s="550">
        <v>1190475380.6648493</v>
      </c>
      <c r="E30" s="550">
        <v>57329209.081145734</v>
      </c>
      <c r="F30" s="546">
        <v>33509203.767422602</v>
      </c>
      <c r="G30" s="546">
        <v>0</v>
      </c>
      <c r="H30" s="550">
        <v>25823514.016800001</v>
      </c>
      <c r="I30" s="546">
        <v>5844461.5114000011</v>
      </c>
      <c r="J30" s="546">
        <v>4725479.3433999997</v>
      </c>
      <c r="K30" s="546">
        <v>15253573.161999999</v>
      </c>
      <c r="L30" s="546">
        <v>0</v>
      </c>
    </row>
    <row r="31" spans="1:12" x14ac:dyDescent="0.3">
      <c r="A31" s="536">
        <v>25</v>
      </c>
      <c r="B31" s="549" t="s">
        <v>652</v>
      </c>
      <c r="C31" s="623">
        <v>5662196034.0952883</v>
      </c>
      <c r="D31" s="550">
        <v>5305816428.6384029</v>
      </c>
      <c r="E31" s="550">
        <v>271228443.13738751</v>
      </c>
      <c r="F31" s="546">
        <v>85151162.3194976</v>
      </c>
      <c r="G31" s="546">
        <v>0</v>
      </c>
      <c r="H31" s="550">
        <v>124887517.90560001</v>
      </c>
      <c r="I31" s="546">
        <v>38010556.510600008</v>
      </c>
      <c r="J31" s="546">
        <v>37314921.691000007</v>
      </c>
      <c r="K31" s="546">
        <v>49562039.703999996</v>
      </c>
      <c r="L31" s="546">
        <v>0</v>
      </c>
    </row>
    <row r="32" spans="1:12" x14ac:dyDescent="0.3">
      <c r="A32" s="536">
        <v>26</v>
      </c>
      <c r="B32" s="549" t="s">
        <v>653</v>
      </c>
      <c r="C32" s="623">
        <v>511172537.14351732</v>
      </c>
      <c r="D32" s="550">
        <v>489518955.52439117</v>
      </c>
      <c r="E32" s="550">
        <v>12641431.319831705</v>
      </c>
      <c r="F32" s="546">
        <v>9012150.2992944084</v>
      </c>
      <c r="G32" s="546">
        <v>0</v>
      </c>
      <c r="H32" s="550">
        <v>9443504.1301000006</v>
      </c>
      <c r="I32" s="546">
        <v>1600593.4109999998</v>
      </c>
      <c r="J32" s="546">
        <v>1313701.6444999997</v>
      </c>
      <c r="K32" s="546">
        <v>6529209.0746000009</v>
      </c>
      <c r="L32" s="546">
        <v>0</v>
      </c>
    </row>
    <row r="33" spans="1:12" x14ac:dyDescent="0.3">
      <c r="A33" s="536">
        <v>27</v>
      </c>
      <c r="B33" s="624" t="s">
        <v>402</v>
      </c>
      <c r="C33" s="625">
        <v>27792452456.14249</v>
      </c>
      <c r="D33" s="550">
        <v>25366106700.566978</v>
      </c>
      <c r="E33" s="550">
        <v>1702888006.298269</v>
      </c>
      <c r="F33" s="546">
        <v>723204735.59177852</v>
      </c>
      <c r="G33" s="546">
        <v>253013.68546713999</v>
      </c>
      <c r="H33" s="626">
        <v>380586255.98900008</v>
      </c>
      <c r="I33" s="546">
        <v>91825877.258600011</v>
      </c>
      <c r="J33" s="546">
        <v>77652726.152200028</v>
      </c>
      <c r="K33" s="546">
        <v>210854638.89269999</v>
      </c>
      <c r="L33" s="546">
        <v>253013.68549999999</v>
      </c>
    </row>
    <row r="35" spans="1:12" x14ac:dyDescent="0.3">
      <c r="B35" s="627"/>
      <c r="C35" s="627"/>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7403-012E-48B0-82E2-A5C79034CA17}">
  <sheetPr codeName="Sheet32">
    <tabColor theme="0" tint="-4.9989318521683403E-2"/>
  </sheetPr>
  <dimension ref="A1:K13"/>
  <sheetViews>
    <sheetView showGridLines="0" zoomScale="80" zoomScaleNormal="80" workbookViewId="0">
      <selection activeCell="C6" sqref="C6:K11"/>
    </sheetView>
  </sheetViews>
  <sheetFormatPr defaultColWidth="8.81640625" defaultRowHeight="12" x14ac:dyDescent="0.3"/>
  <cols>
    <col min="1" max="1" width="11.81640625" style="628" bestFit="1" customWidth="1"/>
    <col min="2" max="2" width="68.81640625" style="628" customWidth="1"/>
    <col min="3" max="11" width="28.1796875" style="628" customWidth="1"/>
    <col min="12" max="16384" width="8.81640625" style="628"/>
  </cols>
  <sheetData>
    <row r="1" spans="1:11" s="529" customFormat="1" ht="13" x14ac:dyDescent="0.3">
      <c r="A1" s="514" t="s">
        <v>45</v>
      </c>
      <c r="B1" s="515" t="str">
        <f>'Info '!C2</f>
        <v>JSC TBC Bank</v>
      </c>
    </row>
    <row r="2" spans="1:11" s="529" customFormat="1" x14ac:dyDescent="0.3">
      <c r="A2" s="514" t="s">
        <v>46</v>
      </c>
      <c r="B2" s="517">
        <f>'1. key ratios '!B2</f>
        <v>46112</v>
      </c>
    </row>
    <row r="3" spans="1:11" s="529" customFormat="1" x14ac:dyDescent="0.3">
      <c r="A3" s="518" t="s">
        <v>733</v>
      </c>
    </row>
    <row r="4" spans="1:11" x14ac:dyDescent="0.3">
      <c r="C4" s="629" t="s">
        <v>734</v>
      </c>
      <c r="D4" s="629" t="s">
        <v>735</v>
      </c>
      <c r="E4" s="629" t="s">
        <v>736</v>
      </c>
      <c r="F4" s="629" t="s">
        <v>737</v>
      </c>
      <c r="G4" s="629" t="s">
        <v>738</v>
      </c>
      <c r="H4" s="629" t="s">
        <v>739</v>
      </c>
      <c r="I4" s="629" t="s">
        <v>740</v>
      </c>
      <c r="J4" s="629" t="s">
        <v>741</v>
      </c>
      <c r="K4" s="629" t="s">
        <v>742</v>
      </c>
    </row>
    <row r="5" spans="1:11" ht="104" customHeight="1" x14ac:dyDescent="0.3">
      <c r="A5" s="766" t="s">
        <v>743</v>
      </c>
      <c r="B5" s="767"/>
      <c r="C5" s="630" t="s">
        <v>744</v>
      </c>
      <c r="D5" s="630" t="s">
        <v>745</v>
      </c>
      <c r="E5" s="630" t="s">
        <v>746</v>
      </c>
      <c r="F5" s="630" t="s">
        <v>747</v>
      </c>
      <c r="G5" s="630" t="s">
        <v>748</v>
      </c>
      <c r="H5" s="630" t="s">
        <v>749</v>
      </c>
      <c r="I5" s="630" t="s">
        <v>750</v>
      </c>
      <c r="J5" s="630" t="s">
        <v>751</v>
      </c>
      <c r="K5" s="630" t="s">
        <v>752</v>
      </c>
    </row>
    <row r="6" spans="1:11" x14ac:dyDescent="0.3">
      <c r="A6" s="536">
        <v>1</v>
      </c>
      <c r="B6" s="536" t="s">
        <v>656</v>
      </c>
      <c r="C6" s="550">
        <v>661906778.30388141</v>
      </c>
      <c r="D6" s="550">
        <v>228237616.18424514</v>
      </c>
      <c r="E6" s="550">
        <v>135881024.75765246</v>
      </c>
      <c r="F6" s="550">
        <v>202464834.41569799</v>
      </c>
      <c r="G6" s="550">
        <v>18645098707.062309</v>
      </c>
      <c r="H6" s="550">
        <v>982046699.80677629</v>
      </c>
      <c r="I6" s="550">
        <v>1220331953.6174386</v>
      </c>
      <c r="J6" s="550">
        <v>1247498227.5065598</v>
      </c>
      <c r="K6" s="550">
        <v>4468986614.4879456</v>
      </c>
    </row>
    <row r="7" spans="1:11" x14ac:dyDescent="0.3">
      <c r="A7" s="536">
        <v>2</v>
      </c>
      <c r="B7" s="536" t="s">
        <v>657</v>
      </c>
      <c r="C7" s="550">
        <v>0</v>
      </c>
      <c r="D7" s="550">
        <v>0</v>
      </c>
      <c r="E7" s="550">
        <v>0</v>
      </c>
      <c r="F7" s="550">
        <v>0</v>
      </c>
      <c r="G7" s="550">
        <v>0</v>
      </c>
      <c r="H7" s="550">
        <v>0</v>
      </c>
      <c r="I7" s="550">
        <v>50248834.879000001</v>
      </c>
      <c r="J7" s="550">
        <v>0</v>
      </c>
      <c r="K7" s="550">
        <v>133790230.82053599</v>
      </c>
    </row>
    <row r="8" spans="1:11" x14ac:dyDescent="0.3">
      <c r="A8" s="536">
        <v>3</v>
      </c>
      <c r="B8" s="536" t="s">
        <v>753</v>
      </c>
      <c r="C8" s="550">
        <v>211884239.30331597</v>
      </c>
      <c r="D8" s="550">
        <v>2567327.4550000001</v>
      </c>
      <c r="E8" s="550">
        <v>440573021.62507695</v>
      </c>
      <c r="F8" s="550">
        <v>0</v>
      </c>
      <c r="G8" s="550">
        <v>1043361201.0019773</v>
      </c>
      <c r="H8" s="550">
        <v>341318640.46372098</v>
      </c>
      <c r="I8" s="550">
        <v>290333393.90421104</v>
      </c>
      <c r="J8" s="550">
        <v>185839135.285155</v>
      </c>
      <c r="K8" s="550">
        <v>789524323.05185759</v>
      </c>
    </row>
    <row r="9" spans="1:11" x14ac:dyDescent="0.3">
      <c r="A9" s="536">
        <v>4</v>
      </c>
      <c r="B9" s="559" t="s">
        <v>754</v>
      </c>
      <c r="C9" s="631">
        <v>617066.10398400004</v>
      </c>
      <c r="D9" s="631">
        <v>7929759.0041209999</v>
      </c>
      <c r="E9" s="631">
        <v>2280374.2776430002</v>
      </c>
      <c r="F9" s="631">
        <v>0</v>
      </c>
      <c r="G9" s="631">
        <v>485884960.87430894</v>
      </c>
      <c r="H9" s="631">
        <v>27364074.301252469</v>
      </c>
      <c r="I9" s="631">
        <v>48017374.203883491</v>
      </c>
      <c r="J9" s="631">
        <v>59464145.216415741</v>
      </c>
      <c r="K9" s="631">
        <v>91899995.295637161</v>
      </c>
    </row>
    <row r="10" spans="1:11" x14ac:dyDescent="0.3">
      <c r="A10" s="536">
        <v>5</v>
      </c>
      <c r="B10" s="559" t="s">
        <v>755</v>
      </c>
      <c r="C10" s="631">
        <v>0</v>
      </c>
      <c r="D10" s="631">
        <v>0</v>
      </c>
      <c r="E10" s="631">
        <v>0</v>
      </c>
      <c r="F10" s="631">
        <v>0</v>
      </c>
      <c r="G10" s="631">
        <v>0</v>
      </c>
      <c r="H10" s="631">
        <v>0</v>
      </c>
      <c r="I10" s="631">
        <v>0</v>
      </c>
      <c r="J10" s="631">
        <v>0</v>
      </c>
      <c r="K10" s="631">
        <v>0</v>
      </c>
    </row>
    <row r="11" spans="1:11" x14ac:dyDescent="0.3">
      <c r="A11" s="536">
        <v>6</v>
      </c>
      <c r="B11" s="559" t="s">
        <v>756</v>
      </c>
      <c r="C11" s="631">
        <v>1197862.2788</v>
      </c>
      <c r="D11" s="631">
        <v>10000</v>
      </c>
      <c r="E11" s="631">
        <v>0</v>
      </c>
      <c r="F11" s="631">
        <v>0</v>
      </c>
      <c r="G11" s="631">
        <v>3327365.1279170001</v>
      </c>
      <c r="H11" s="631">
        <v>0</v>
      </c>
      <c r="I11" s="631">
        <v>734212.65</v>
      </c>
      <c r="J11" s="631">
        <v>73000.260000000009</v>
      </c>
      <c r="K11" s="631">
        <v>2081332.9142089996</v>
      </c>
    </row>
    <row r="13" spans="1:11" ht="13.5" x14ac:dyDescent="0.35">
      <c r="B13" s="63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FDB52-BA26-4D85-8389-60A31EC614C4}">
  <sheetPr codeName="Sheet33">
    <tabColor theme="0" tint="-4.9989318521683403E-2"/>
  </sheetPr>
  <dimension ref="A1:V20"/>
  <sheetViews>
    <sheetView showGridLines="0" zoomScale="80" zoomScaleNormal="80" workbookViewId="0">
      <selection activeCell="B2" sqref="B2"/>
    </sheetView>
  </sheetViews>
  <sheetFormatPr defaultColWidth="8.81640625" defaultRowHeight="14.5" x14ac:dyDescent="0.35"/>
  <cols>
    <col min="1" max="1" width="10" style="633" bestFit="1" customWidth="1"/>
    <col min="2" max="2" width="71.81640625" style="633" customWidth="1"/>
    <col min="3" max="3" width="14" style="633" bestFit="1" customWidth="1"/>
    <col min="4" max="7" width="15.54296875" style="633" customWidth="1"/>
    <col min="8" max="8" width="14" style="633" bestFit="1" customWidth="1"/>
    <col min="9" max="12" width="17.1796875" style="633" customWidth="1"/>
    <col min="13" max="13" width="11.90625" style="633" bestFit="1" customWidth="1"/>
    <col min="14" max="17" width="16.1796875" style="633" customWidth="1"/>
    <col min="18" max="18" width="12.26953125" style="633" bestFit="1" customWidth="1"/>
    <col min="19" max="19" width="47" style="633" bestFit="1" customWidth="1"/>
    <col min="20" max="20" width="43.54296875" style="633" bestFit="1" customWidth="1"/>
    <col min="21" max="21" width="46" style="633" bestFit="1" customWidth="1"/>
    <col min="22" max="22" width="43.453125" style="633" bestFit="1" customWidth="1"/>
    <col min="23" max="16384" width="8.81640625" style="633"/>
  </cols>
  <sheetData>
    <row r="1" spans="1:22" x14ac:dyDescent="0.35">
      <c r="A1" s="514" t="s">
        <v>45</v>
      </c>
      <c r="B1" s="515" t="str">
        <f>'Info '!C2</f>
        <v>JSC TBC Bank</v>
      </c>
    </row>
    <row r="2" spans="1:22" x14ac:dyDescent="0.35">
      <c r="A2" s="514" t="s">
        <v>46</v>
      </c>
      <c r="B2" s="517">
        <f>'1. key ratios '!B2</f>
        <v>46112</v>
      </c>
    </row>
    <row r="3" spans="1:22" x14ac:dyDescent="0.35">
      <c r="A3" s="518" t="s">
        <v>757</v>
      </c>
      <c r="B3" s="529"/>
    </row>
    <row r="4" spans="1:22" x14ac:dyDescent="0.35">
      <c r="A4" s="518"/>
      <c r="B4" s="529"/>
    </row>
    <row r="5" spans="1:22" ht="24" customHeight="1" x14ac:dyDescent="0.35">
      <c r="A5" s="769" t="s">
        <v>758</v>
      </c>
      <c r="B5" s="770"/>
      <c r="C5" s="773" t="s">
        <v>759</v>
      </c>
      <c r="D5" s="773"/>
      <c r="E5" s="773"/>
      <c r="F5" s="773"/>
      <c r="G5" s="773"/>
      <c r="H5" s="773" t="s">
        <v>760</v>
      </c>
      <c r="I5" s="773"/>
      <c r="J5" s="773"/>
      <c r="K5" s="773"/>
      <c r="L5" s="773"/>
      <c r="M5" s="773" t="s">
        <v>618</v>
      </c>
      <c r="N5" s="773"/>
      <c r="O5" s="773"/>
      <c r="P5" s="773"/>
      <c r="Q5" s="773"/>
      <c r="R5" s="768" t="s">
        <v>761</v>
      </c>
      <c r="S5" s="768" t="s">
        <v>762</v>
      </c>
      <c r="T5" s="768" t="s">
        <v>763</v>
      </c>
      <c r="U5" s="768" t="s">
        <v>764</v>
      </c>
      <c r="V5" s="768" t="s">
        <v>765</v>
      </c>
    </row>
    <row r="6" spans="1:22" ht="36" customHeight="1" x14ac:dyDescent="0.35">
      <c r="A6" s="771"/>
      <c r="B6" s="772"/>
      <c r="C6" s="634"/>
      <c r="D6" s="533" t="s">
        <v>686</v>
      </c>
      <c r="E6" s="533" t="s">
        <v>687</v>
      </c>
      <c r="F6" s="533" t="s">
        <v>688</v>
      </c>
      <c r="G6" s="533" t="s">
        <v>689</v>
      </c>
      <c r="H6" s="634"/>
      <c r="I6" s="533" t="s">
        <v>686</v>
      </c>
      <c r="J6" s="533" t="s">
        <v>687</v>
      </c>
      <c r="K6" s="533" t="s">
        <v>688</v>
      </c>
      <c r="L6" s="533" t="s">
        <v>689</v>
      </c>
      <c r="M6" s="634"/>
      <c r="N6" s="533" t="s">
        <v>686</v>
      </c>
      <c r="O6" s="533" t="s">
        <v>687</v>
      </c>
      <c r="P6" s="533" t="s">
        <v>688</v>
      </c>
      <c r="Q6" s="533" t="s">
        <v>689</v>
      </c>
      <c r="R6" s="768"/>
      <c r="S6" s="768"/>
      <c r="T6" s="768"/>
      <c r="U6" s="768"/>
      <c r="V6" s="768"/>
    </row>
    <row r="7" spans="1:22" x14ac:dyDescent="0.35">
      <c r="A7" s="635">
        <v>1</v>
      </c>
      <c r="B7" s="636" t="s">
        <v>766</v>
      </c>
      <c r="C7" s="631">
        <v>79354022.491305992</v>
      </c>
      <c r="D7" s="631">
        <v>74856420.838034004</v>
      </c>
      <c r="E7" s="631">
        <v>3749256.7645439999</v>
      </c>
      <c r="F7" s="631">
        <v>748344.88872799999</v>
      </c>
      <c r="G7" s="631">
        <v>0</v>
      </c>
      <c r="H7" s="631">
        <v>79688191.45787321</v>
      </c>
      <c r="I7" s="631">
        <v>75076077.351168513</v>
      </c>
      <c r="J7" s="631">
        <v>3841710.0188503792</v>
      </c>
      <c r="K7" s="631">
        <v>770404.08785430389</v>
      </c>
      <c r="L7" s="631">
        <v>0</v>
      </c>
      <c r="M7" s="631">
        <v>875020.03890000004</v>
      </c>
      <c r="N7" s="631">
        <v>162418.49490000002</v>
      </c>
      <c r="O7" s="631">
        <v>219506.51430000001</v>
      </c>
      <c r="P7" s="631">
        <v>493095.02970000001</v>
      </c>
      <c r="Q7" s="631">
        <v>0</v>
      </c>
      <c r="R7" s="631">
        <v>966</v>
      </c>
      <c r="S7" s="637">
        <v>0.13318183528646366</v>
      </c>
      <c r="T7" s="637">
        <v>0.25622941572008012</v>
      </c>
      <c r="U7" s="637">
        <v>0.12942624720570428</v>
      </c>
      <c r="V7" s="631">
        <v>51.853406728496488</v>
      </c>
    </row>
    <row r="8" spans="1:22" x14ac:dyDescent="0.35">
      <c r="A8" s="635">
        <v>2</v>
      </c>
      <c r="B8" s="638" t="s">
        <v>767</v>
      </c>
      <c r="C8" s="631">
        <v>4459027068.8282013</v>
      </c>
      <c r="D8" s="631">
        <v>4118425792.2879133</v>
      </c>
      <c r="E8" s="631">
        <v>263638676.60025194</v>
      </c>
      <c r="F8" s="631">
        <v>76962599.940035984</v>
      </c>
      <c r="G8" s="631">
        <v>0</v>
      </c>
      <c r="H8" s="631">
        <v>4467282756.1110554</v>
      </c>
      <c r="I8" s="631">
        <v>4114645960.5569749</v>
      </c>
      <c r="J8" s="631">
        <v>269066690.96911561</v>
      </c>
      <c r="K8" s="631">
        <v>83570104.584964499</v>
      </c>
      <c r="L8" s="631">
        <v>0</v>
      </c>
      <c r="M8" s="631">
        <v>154370246.38029993</v>
      </c>
      <c r="N8" s="631">
        <v>49273623.342299946</v>
      </c>
      <c r="O8" s="631">
        <v>47792944.467500016</v>
      </c>
      <c r="P8" s="631">
        <v>57303678.570499949</v>
      </c>
      <c r="Q8" s="631">
        <v>0</v>
      </c>
      <c r="R8" s="631">
        <v>377763</v>
      </c>
      <c r="S8" s="637">
        <v>0.15583240989137548</v>
      </c>
      <c r="T8" s="637">
        <v>0.19964352936212712</v>
      </c>
      <c r="U8" s="637">
        <v>0.15344890141466708</v>
      </c>
      <c r="V8" s="631">
        <v>53.627127948731079</v>
      </c>
    </row>
    <row r="9" spans="1:22" x14ac:dyDescent="0.35">
      <c r="A9" s="635">
        <v>3</v>
      </c>
      <c r="B9" s="638" t="s">
        <v>768</v>
      </c>
      <c r="C9" s="631">
        <v>0</v>
      </c>
      <c r="D9" s="631">
        <v>0</v>
      </c>
      <c r="E9" s="631">
        <v>0</v>
      </c>
      <c r="F9" s="631">
        <v>0</v>
      </c>
      <c r="G9" s="631">
        <v>0</v>
      </c>
      <c r="H9" s="631">
        <v>0</v>
      </c>
      <c r="I9" s="631">
        <v>0</v>
      </c>
      <c r="J9" s="631">
        <v>0</v>
      </c>
      <c r="K9" s="631">
        <v>0</v>
      </c>
      <c r="L9" s="631">
        <v>0</v>
      </c>
      <c r="M9" s="631">
        <v>0</v>
      </c>
      <c r="N9" s="631">
        <v>0</v>
      </c>
      <c r="O9" s="631">
        <v>0</v>
      </c>
      <c r="P9" s="631">
        <v>0</v>
      </c>
      <c r="Q9" s="631">
        <v>0</v>
      </c>
      <c r="R9" s="631">
        <v>0</v>
      </c>
      <c r="S9" s="637">
        <v>0</v>
      </c>
      <c r="T9" s="637">
        <v>0</v>
      </c>
      <c r="U9" s="637">
        <v>0</v>
      </c>
      <c r="V9" s="631">
        <v>0</v>
      </c>
    </row>
    <row r="10" spans="1:22" x14ac:dyDescent="0.35">
      <c r="A10" s="635">
        <v>4</v>
      </c>
      <c r="B10" s="638" t="s">
        <v>769</v>
      </c>
      <c r="C10" s="631">
        <v>110566489.61000001</v>
      </c>
      <c r="D10" s="631">
        <v>105648913.13000003</v>
      </c>
      <c r="E10" s="631">
        <v>2703286.38</v>
      </c>
      <c r="F10" s="631">
        <v>2214290.1</v>
      </c>
      <c r="G10" s="631">
        <v>0</v>
      </c>
      <c r="H10" s="631">
        <v>110802342.07911997</v>
      </c>
      <c r="I10" s="631">
        <v>105051829.05839001</v>
      </c>
      <c r="J10" s="631">
        <v>2973168.4522005902</v>
      </c>
      <c r="K10" s="631">
        <v>2777344.5685293702</v>
      </c>
      <c r="L10" s="631">
        <v>0</v>
      </c>
      <c r="M10" s="631">
        <v>5550878.4981999993</v>
      </c>
      <c r="N10" s="631">
        <v>2503881.9222999997</v>
      </c>
      <c r="O10" s="631">
        <v>733639.99750000006</v>
      </c>
      <c r="P10" s="631">
        <v>2313356.5784</v>
      </c>
      <c r="Q10" s="631">
        <v>0</v>
      </c>
      <c r="R10" s="631">
        <v>177696</v>
      </c>
      <c r="S10" s="637">
        <v>7.305076232229446E-2</v>
      </c>
      <c r="T10" s="637">
        <v>0.16090630495459426</v>
      </c>
      <c r="U10" s="637">
        <v>8.9743231143928459E-2</v>
      </c>
      <c r="V10" s="631">
        <v>12.800992129761209</v>
      </c>
    </row>
    <row r="11" spans="1:22" x14ac:dyDescent="0.35">
      <c r="A11" s="635">
        <v>5</v>
      </c>
      <c r="B11" s="638" t="s">
        <v>770</v>
      </c>
      <c r="C11" s="631">
        <v>53018252.191344</v>
      </c>
      <c r="D11" s="631">
        <v>45343963.220370002</v>
      </c>
      <c r="E11" s="631">
        <v>5775959.050011998</v>
      </c>
      <c r="F11" s="631">
        <v>1898329.920962</v>
      </c>
      <c r="G11" s="631">
        <v>0</v>
      </c>
      <c r="H11" s="631">
        <v>53822166.424420021</v>
      </c>
      <c r="I11" s="631">
        <v>45870320.07429602</v>
      </c>
      <c r="J11" s="631">
        <v>5921457.149162001</v>
      </c>
      <c r="K11" s="631">
        <v>2030389.2009619998</v>
      </c>
      <c r="L11" s="631">
        <v>0</v>
      </c>
      <c r="M11" s="631">
        <v>3717767.2204</v>
      </c>
      <c r="N11" s="631">
        <v>673859.78560000018</v>
      </c>
      <c r="O11" s="631">
        <v>1414479.0892999996</v>
      </c>
      <c r="P11" s="631">
        <v>1629428.3455000001</v>
      </c>
      <c r="Q11" s="631">
        <v>0</v>
      </c>
      <c r="R11" s="631">
        <v>87152</v>
      </c>
      <c r="S11" s="637">
        <v>4.2630286820598502E-2</v>
      </c>
      <c r="T11" s="637">
        <v>4.5952009027820172E-2</v>
      </c>
      <c r="U11" s="637">
        <v>0.13946827020774211</v>
      </c>
      <c r="V11" s="631">
        <v>231.06232550372505</v>
      </c>
    </row>
    <row r="12" spans="1:22" x14ac:dyDescent="0.35">
      <c r="A12" s="635">
        <v>6</v>
      </c>
      <c r="B12" s="638" t="s">
        <v>771</v>
      </c>
      <c r="C12" s="631">
        <v>143177190.13000003</v>
      </c>
      <c r="D12" s="631">
        <v>130441644.71000001</v>
      </c>
      <c r="E12" s="631">
        <v>10021949.020000001</v>
      </c>
      <c r="F12" s="631">
        <v>2713596.3999999994</v>
      </c>
      <c r="G12" s="631">
        <v>0</v>
      </c>
      <c r="H12" s="631">
        <v>146616081.17259997</v>
      </c>
      <c r="I12" s="631">
        <v>132657548.47299999</v>
      </c>
      <c r="J12" s="631">
        <v>10545010.468</v>
      </c>
      <c r="K12" s="631">
        <v>3413522.2315999996</v>
      </c>
      <c r="L12" s="631">
        <v>0</v>
      </c>
      <c r="M12" s="631">
        <v>7074906.6013000011</v>
      </c>
      <c r="N12" s="631">
        <v>2416336.6529000006</v>
      </c>
      <c r="O12" s="631">
        <v>1842281.3544000005</v>
      </c>
      <c r="P12" s="631">
        <v>2816288.594</v>
      </c>
      <c r="Q12" s="631">
        <v>0</v>
      </c>
      <c r="R12" s="631">
        <v>91532</v>
      </c>
      <c r="S12" s="637">
        <v>0.28057191029468898</v>
      </c>
      <c r="T12" s="637">
        <v>0.28057191029468864</v>
      </c>
      <c r="U12" s="637">
        <v>0.32339113299792482</v>
      </c>
      <c r="V12" s="631">
        <v>357.03256141325113</v>
      </c>
    </row>
    <row r="13" spans="1:22" x14ac:dyDescent="0.35">
      <c r="A13" s="635">
        <v>7</v>
      </c>
      <c r="B13" s="638" t="s">
        <v>772</v>
      </c>
      <c r="C13" s="631">
        <v>5768722922.4655704</v>
      </c>
      <c r="D13" s="631">
        <v>5527235665.070117</v>
      </c>
      <c r="E13" s="631">
        <v>195971398.42190015</v>
      </c>
      <c r="F13" s="631">
        <v>45515858.973553993</v>
      </c>
      <c r="G13" s="631">
        <v>0</v>
      </c>
      <c r="H13" s="631">
        <v>5898050542.883296</v>
      </c>
      <c r="I13" s="631">
        <v>5645932204.634285</v>
      </c>
      <c r="J13" s="631">
        <v>204282798.9393155</v>
      </c>
      <c r="K13" s="631">
        <v>47835539.309695646</v>
      </c>
      <c r="L13" s="631">
        <v>0</v>
      </c>
      <c r="M13" s="631">
        <v>28607158.662699994</v>
      </c>
      <c r="N13" s="631">
        <v>2040132.7968000004</v>
      </c>
      <c r="O13" s="631">
        <v>5263091.1165999984</v>
      </c>
      <c r="P13" s="631">
        <v>21303934.749299996</v>
      </c>
      <c r="Q13" s="631">
        <v>0</v>
      </c>
      <c r="R13" s="631">
        <v>53078</v>
      </c>
      <c r="S13" s="637">
        <v>0.10689538698381972</v>
      </c>
      <c r="T13" s="637">
        <v>0.12700307205081496</v>
      </c>
      <c r="U13" s="637">
        <v>0.1004355740144115</v>
      </c>
      <c r="V13" s="631">
        <v>116.13086263682483</v>
      </c>
    </row>
    <row r="14" spans="1:22" x14ac:dyDescent="0.35">
      <c r="A14" s="639">
        <v>7.1</v>
      </c>
      <c r="B14" s="640" t="s">
        <v>773</v>
      </c>
      <c r="C14" s="631">
        <v>4458619128.5811024</v>
      </c>
      <c r="D14" s="631">
        <v>4256271881.3288841</v>
      </c>
      <c r="E14" s="631">
        <v>163220838.58747017</v>
      </c>
      <c r="F14" s="631">
        <v>39126408.664747991</v>
      </c>
      <c r="G14" s="631">
        <v>0</v>
      </c>
      <c r="H14" s="631">
        <v>4560049635.9851265</v>
      </c>
      <c r="I14" s="631">
        <v>4349210356.8310289</v>
      </c>
      <c r="J14" s="631">
        <v>169849290.58980283</v>
      </c>
      <c r="K14" s="631">
        <v>40989988.564294405</v>
      </c>
      <c r="L14" s="631">
        <v>0</v>
      </c>
      <c r="M14" s="631">
        <v>24201810.602299996</v>
      </c>
      <c r="N14" s="631">
        <v>1644105.0277000002</v>
      </c>
      <c r="O14" s="631">
        <v>4377275.7693999978</v>
      </c>
      <c r="P14" s="631">
        <v>18180429.805199996</v>
      </c>
      <c r="Q14" s="631">
        <v>0</v>
      </c>
      <c r="R14" s="631">
        <v>37739</v>
      </c>
      <c r="S14" s="637">
        <v>0.10641848301657938</v>
      </c>
      <c r="T14" s="637">
        <v>0.12625934324583954</v>
      </c>
      <c r="U14" s="637">
        <v>9.9853129971534477E-2</v>
      </c>
      <c r="V14" s="631">
        <v>116.83242772082235</v>
      </c>
    </row>
    <row r="15" spans="1:22" x14ac:dyDescent="0.35">
      <c r="A15" s="639">
        <v>7.2</v>
      </c>
      <c r="B15" s="640" t="s">
        <v>774</v>
      </c>
      <c r="C15" s="631">
        <v>876548207.30508637</v>
      </c>
      <c r="D15" s="631">
        <v>851948706.76890433</v>
      </c>
      <c r="E15" s="631">
        <v>19408276.249329999</v>
      </c>
      <c r="F15" s="631">
        <v>5191224.2868520003</v>
      </c>
      <c r="G15" s="631">
        <v>0</v>
      </c>
      <c r="H15" s="631">
        <v>894398757.55968809</v>
      </c>
      <c r="I15" s="631">
        <v>868598944.09347904</v>
      </c>
      <c r="J15" s="631">
        <v>20235196.164326821</v>
      </c>
      <c r="K15" s="631">
        <v>5564617.3018822307</v>
      </c>
      <c r="L15" s="631">
        <v>0</v>
      </c>
      <c r="M15" s="631">
        <v>3302558.9101999998</v>
      </c>
      <c r="N15" s="631">
        <v>279980.31720000005</v>
      </c>
      <c r="O15" s="631">
        <v>472514.6927999999</v>
      </c>
      <c r="P15" s="631">
        <v>2550063.9002</v>
      </c>
      <c r="Q15" s="631">
        <v>0</v>
      </c>
      <c r="R15" s="631">
        <v>7082</v>
      </c>
      <c r="S15" s="637">
        <v>0.1079080068128403</v>
      </c>
      <c r="T15" s="637">
        <v>0.12846367316616197</v>
      </c>
      <c r="U15" s="637">
        <v>0.10226387914429895</v>
      </c>
      <c r="V15" s="631">
        <v>115.53598748662269</v>
      </c>
    </row>
    <row r="16" spans="1:22" x14ac:dyDescent="0.35">
      <c r="A16" s="639">
        <v>7.3</v>
      </c>
      <c r="B16" s="640" t="s">
        <v>775</v>
      </c>
      <c r="C16" s="631">
        <v>433555586.57938194</v>
      </c>
      <c r="D16" s="631">
        <v>419015076.97232795</v>
      </c>
      <c r="E16" s="631">
        <v>13342283.585100006</v>
      </c>
      <c r="F16" s="631">
        <v>1198226.021954</v>
      </c>
      <c r="G16" s="631">
        <v>0</v>
      </c>
      <c r="H16" s="631">
        <v>443602149.33848196</v>
      </c>
      <c r="I16" s="631">
        <v>428122903.70977712</v>
      </c>
      <c r="J16" s="631">
        <v>14198312.185185848</v>
      </c>
      <c r="K16" s="631">
        <v>1280933.4435190104</v>
      </c>
      <c r="L16" s="631">
        <v>0</v>
      </c>
      <c r="M16" s="631">
        <v>1102789.1502</v>
      </c>
      <c r="N16" s="631">
        <v>116047.4519</v>
      </c>
      <c r="O16" s="631">
        <v>413300.65440000012</v>
      </c>
      <c r="P16" s="631">
        <v>573441.04389999993</v>
      </c>
      <c r="Q16" s="631">
        <v>0</v>
      </c>
      <c r="R16" s="631">
        <v>8257</v>
      </c>
      <c r="S16" s="637">
        <v>0.11087116484335395</v>
      </c>
      <c r="T16" s="637">
        <v>0.13368594840155643</v>
      </c>
      <c r="U16" s="637">
        <v>0.10272893292309136</v>
      </c>
      <c r="V16" s="631">
        <v>110.12417245312504</v>
      </c>
    </row>
    <row r="17" spans="1:22" x14ac:dyDescent="0.35">
      <c r="A17" s="635">
        <v>8</v>
      </c>
      <c r="B17" s="638" t="s">
        <v>776</v>
      </c>
      <c r="C17" s="631">
        <v>148080088.10971206</v>
      </c>
      <c r="D17" s="631">
        <v>145570582.05555806</v>
      </c>
      <c r="E17" s="631">
        <v>976217.78457399993</v>
      </c>
      <c r="F17" s="631">
        <v>1533288.2695800001</v>
      </c>
      <c r="G17" s="631">
        <v>0</v>
      </c>
      <c r="H17" s="631">
        <v>149776052.85845235</v>
      </c>
      <c r="I17" s="631">
        <v>147011266.14912993</v>
      </c>
      <c r="J17" s="631">
        <v>1048987.99562658</v>
      </c>
      <c r="K17" s="631">
        <v>1715798.71369584</v>
      </c>
      <c r="L17" s="631">
        <v>0</v>
      </c>
      <c r="M17" s="631">
        <v>969513.15260000003</v>
      </c>
      <c r="N17" s="631">
        <v>132995.94000000003</v>
      </c>
      <c r="O17" s="631">
        <v>72746.96590000001</v>
      </c>
      <c r="P17" s="631">
        <v>763770.24670000002</v>
      </c>
      <c r="Q17" s="631">
        <v>0</v>
      </c>
      <c r="R17" s="631">
        <v>59698</v>
      </c>
      <c r="S17" s="637">
        <v>0.20931712473923092</v>
      </c>
      <c r="T17" s="637">
        <v>0.23193463503161527</v>
      </c>
      <c r="U17" s="637">
        <v>0.20410735534628469</v>
      </c>
      <c r="V17" s="631">
        <v>4.5060471456583313</v>
      </c>
    </row>
    <row r="18" spans="1:22" x14ac:dyDescent="0.35">
      <c r="A18" s="641">
        <v>9</v>
      </c>
      <c r="B18" s="642" t="s">
        <v>777</v>
      </c>
      <c r="C18" s="643">
        <v>0</v>
      </c>
      <c r="D18" s="643">
        <v>0</v>
      </c>
      <c r="E18" s="643">
        <v>0</v>
      </c>
      <c r="F18" s="643">
        <v>0</v>
      </c>
      <c r="G18" s="643">
        <v>0</v>
      </c>
      <c r="H18" s="643">
        <v>0</v>
      </c>
      <c r="I18" s="643">
        <v>0</v>
      </c>
      <c r="J18" s="643">
        <v>0</v>
      </c>
      <c r="K18" s="643">
        <v>0</v>
      </c>
      <c r="L18" s="643">
        <v>0</v>
      </c>
      <c r="M18" s="643">
        <v>0</v>
      </c>
      <c r="N18" s="643">
        <v>0</v>
      </c>
      <c r="O18" s="643">
        <v>0</v>
      </c>
      <c r="P18" s="643">
        <v>0</v>
      </c>
      <c r="Q18" s="643">
        <v>0</v>
      </c>
      <c r="R18" s="643">
        <v>0</v>
      </c>
      <c r="S18" s="644">
        <v>0</v>
      </c>
      <c r="T18" s="644">
        <v>0</v>
      </c>
      <c r="U18" s="644">
        <v>0</v>
      </c>
      <c r="V18" s="643">
        <v>0</v>
      </c>
    </row>
    <row r="19" spans="1:22" x14ac:dyDescent="0.35">
      <c r="A19" s="635">
        <v>10</v>
      </c>
      <c r="B19" s="645" t="s">
        <v>778</v>
      </c>
      <c r="C19" s="631">
        <v>10761946033.826136</v>
      </c>
      <c r="D19" s="631">
        <v>10147522981.311993</v>
      </c>
      <c r="E19" s="631">
        <v>482836744.02128208</v>
      </c>
      <c r="F19" s="631">
        <v>131586308.49285999</v>
      </c>
      <c r="G19" s="631">
        <v>0</v>
      </c>
      <c r="H19" s="631">
        <v>10906038132.986816</v>
      </c>
      <c r="I19" s="631">
        <v>10266245206.297243</v>
      </c>
      <c r="J19" s="631">
        <v>497679823.99227065</v>
      </c>
      <c r="K19" s="631">
        <v>142113102.69730169</v>
      </c>
      <c r="L19" s="631">
        <v>0</v>
      </c>
      <c r="M19" s="631">
        <v>201165490.55439991</v>
      </c>
      <c r="N19" s="631">
        <v>57203248.934799954</v>
      </c>
      <c r="O19" s="631">
        <v>57338689.505500019</v>
      </c>
      <c r="P19" s="631">
        <v>86623552.11409995</v>
      </c>
      <c r="Q19" s="631">
        <v>0</v>
      </c>
      <c r="R19" s="631">
        <v>847885</v>
      </c>
      <c r="S19" s="637">
        <v>0.14053363947198966</v>
      </c>
      <c r="T19" s="637">
        <v>0.1781374775442818</v>
      </c>
      <c r="U19" s="637">
        <v>0.12708962849527178</v>
      </c>
      <c r="V19" s="631">
        <v>91.0017230030371</v>
      </c>
    </row>
    <row r="20" spans="1:22" x14ac:dyDescent="0.35">
      <c r="A20" s="639">
        <v>10.1</v>
      </c>
      <c r="B20" s="640" t="s">
        <v>779</v>
      </c>
      <c r="C20" s="631">
        <v>0</v>
      </c>
      <c r="D20" s="631">
        <v>0</v>
      </c>
      <c r="E20" s="631">
        <v>0</v>
      </c>
      <c r="F20" s="631">
        <v>0</v>
      </c>
      <c r="G20" s="631">
        <v>0</v>
      </c>
      <c r="H20" s="631">
        <v>0</v>
      </c>
      <c r="I20" s="631">
        <v>0</v>
      </c>
      <c r="J20" s="631">
        <v>0</v>
      </c>
      <c r="K20" s="631">
        <v>0</v>
      </c>
      <c r="L20" s="631">
        <v>0</v>
      </c>
      <c r="M20" s="631">
        <v>0</v>
      </c>
      <c r="N20" s="631">
        <v>0</v>
      </c>
      <c r="O20" s="631">
        <v>0</v>
      </c>
      <c r="P20" s="631">
        <v>0</v>
      </c>
      <c r="Q20" s="631">
        <v>0</v>
      </c>
      <c r="R20" s="631">
        <v>0</v>
      </c>
      <c r="S20" s="637">
        <v>0</v>
      </c>
      <c r="T20" s="637">
        <v>0</v>
      </c>
      <c r="U20" s="637">
        <v>0</v>
      </c>
      <c r="V20" s="631">
        <v>0</v>
      </c>
    </row>
  </sheetData>
  <mergeCells count="9">
    <mergeCell ref="T5:T6"/>
    <mergeCell ref="U5:U6"/>
    <mergeCell ref="V5:V6"/>
    <mergeCell ref="A5:B6"/>
    <mergeCell ref="C5:G5"/>
    <mergeCell ref="H5:L5"/>
    <mergeCell ref="M5:Q5"/>
    <mergeCell ref="R5:R6"/>
    <mergeCell ref="S5:S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0149-E940-4ECC-9DEA-46CA637D94A8}">
  <sheetPr codeName="Sheet5">
    <tabColor theme="0" tint="-4.9989318521683403E-2"/>
  </sheetPr>
  <dimension ref="A1:H45"/>
  <sheetViews>
    <sheetView zoomScale="70" zoomScaleNormal="70" workbookViewId="0">
      <selection activeCell="B1" sqref="B1"/>
    </sheetView>
  </sheetViews>
  <sheetFormatPr defaultRowHeight="14.5" x14ac:dyDescent="0.35"/>
  <cols>
    <col min="2" max="2" width="66.6328125" customWidth="1"/>
    <col min="3" max="8" width="17.81640625" customWidth="1"/>
  </cols>
  <sheetData>
    <row r="1" spans="1:8" s="3" customFormat="1" ht="14" x14ac:dyDescent="0.3">
      <c r="A1" s="20" t="s">
        <v>45</v>
      </c>
      <c r="B1" s="21" t="str">
        <f>'Info '!C2</f>
        <v>JSC TBC Bank</v>
      </c>
      <c r="C1" s="21"/>
      <c r="D1" s="19"/>
      <c r="E1" s="19"/>
      <c r="F1" s="19"/>
      <c r="G1" s="19"/>
    </row>
    <row r="2" spans="1:8" s="3" customFormat="1" ht="14" x14ac:dyDescent="0.3">
      <c r="A2" s="20" t="s">
        <v>46</v>
      </c>
      <c r="B2" s="22">
        <f>'1. key ratios '!B2</f>
        <v>46112</v>
      </c>
      <c r="C2" s="21"/>
      <c r="D2" s="19"/>
      <c r="E2" s="19"/>
      <c r="F2" s="19"/>
      <c r="G2" s="19"/>
    </row>
    <row r="4" spans="1:8" x14ac:dyDescent="0.35">
      <c r="A4" s="659" t="s">
        <v>50</v>
      </c>
      <c r="B4" s="661" t="s">
        <v>157</v>
      </c>
      <c r="C4" s="663" t="s">
        <v>91</v>
      </c>
      <c r="D4" s="663"/>
      <c r="E4" s="663"/>
      <c r="F4" s="663" t="s">
        <v>92</v>
      </c>
      <c r="G4" s="663"/>
      <c r="H4" s="664"/>
    </row>
    <row r="5" spans="1:8" ht="15.5" customHeight="1" x14ac:dyDescent="0.35">
      <c r="A5" s="660"/>
      <c r="B5" s="662"/>
      <c r="C5" s="94" t="s">
        <v>93</v>
      </c>
      <c r="D5" s="94" t="s">
        <v>94</v>
      </c>
      <c r="E5" s="94" t="s">
        <v>95</v>
      </c>
      <c r="F5" s="94" t="s">
        <v>93</v>
      </c>
      <c r="G5" s="94" t="s">
        <v>94</v>
      </c>
      <c r="H5" s="94" t="s">
        <v>95</v>
      </c>
    </row>
    <row r="6" spans="1:8" x14ac:dyDescent="0.35">
      <c r="A6" s="95">
        <v>1</v>
      </c>
      <c r="B6" s="96" t="s">
        <v>158</v>
      </c>
      <c r="C6" s="67">
        <f>SUM(C7:C12)</f>
        <v>636497548.47000051</v>
      </c>
      <c r="D6" s="67">
        <f>SUM(D7:D12)</f>
        <v>278369560.48999995</v>
      </c>
      <c r="E6" s="68">
        <f>C6+D6</f>
        <v>914867108.96000051</v>
      </c>
      <c r="F6" s="67">
        <f>SUM(F7:F12)</f>
        <v>544816604.28999949</v>
      </c>
      <c r="G6" s="67">
        <f>SUM(G7:G12)</f>
        <v>268918109.36000001</v>
      </c>
      <c r="H6" s="68">
        <f>F6+G6</f>
        <v>813734713.6499995</v>
      </c>
    </row>
    <row r="7" spans="1:8" x14ac:dyDescent="0.35">
      <c r="A7" s="95">
        <v>1.1000000000000001</v>
      </c>
      <c r="B7" s="97" t="s">
        <v>101</v>
      </c>
      <c r="C7" s="67">
        <v>0</v>
      </c>
      <c r="D7" s="67">
        <v>0</v>
      </c>
      <c r="E7" s="68">
        <f t="shared" ref="E7:E45" si="0">C7+D7</f>
        <v>0</v>
      </c>
      <c r="F7" s="67">
        <v>0</v>
      </c>
      <c r="G7" s="67">
        <v>0</v>
      </c>
      <c r="H7" s="68">
        <f t="shared" ref="H7:H45" si="1">F7+G7</f>
        <v>0</v>
      </c>
    </row>
    <row r="8" spans="1:8" x14ac:dyDescent="0.35">
      <c r="A8" s="95">
        <v>1.2</v>
      </c>
      <c r="B8" s="97" t="s">
        <v>103</v>
      </c>
      <c r="C8" s="67">
        <v>0</v>
      </c>
      <c r="D8" s="67">
        <v>0</v>
      </c>
      <c r="E8" s="68">
        <f t="shared" si="0"/>
        <v>0</v>
      </c>
      <c r="F8" s="67">
        <v>0</v>
      </c>
      <c r="G8" s="67">
        <v>0</v>
      </c>
      <c r="H8" s="68">
        <f t="shared" si="1"/>
        <v>0</v>
      </c>
    </row>
    <row r="9" spans="1:8" ht="21.5" customHeight="1" x14ac:dyDescent="0.35">
      <c r="A9" s="95">
        <v>1.3</v>
      </c>
      <c r="B9" s="97" t="s">
        <v>159</v>
      </c>
      <c r="C9" s="67">
        <v>0</v>
      </c>
      <c r="D9" s="67">
        <v>0</v>
      </c>
      <c r="E9" s="68">
        <f t="shared" si="0"/>
        <v>0</v>
      </c>
      <c r="F9" s="67">
        <v>0</v>
      </c>
      <c r="G9" s="67">
        <v>0</v>
      </c>
      <c r="H9" s="68">
        <f t="shared" si="1"/>
        <v>0</v>
      </c>
    </row>
    <row r="10" spans="1:8" x14ac:dyDescent="0.35">
      <c r="A10" s="95">
        <v>1.4</v>
      </c>
      <c r="B10" s="97" t="s">
        <v>105</v>
      </c>
      <c r="C10" s="67">
        <v>98569428.030000031</v>
      </c>
      <c r="D10" s="67">
        <v>9345121.1800000016</v>
      </c>
      <c r="E10" s="68">
        <f t="shared" si="0"/>
        <v>107914549.21000004</v>
      </c>
      <c r="F10" s="67">
        <v>85192027.319999993</v>
      </c>
      <c r="G10" s="67">
        <v>12721882.089999998</v>
      </c>
      <c r="H10" s="68">
        <f t="shared" si="1"/>
        <v>97913909.409999996</v>
      </c>
    </row>
    <row r="11" spans="1:8" x14ac:dyDescent="0.35">
      <c r="A11" s="95">
        <v>1.5</v>
      </c>
      <c r="B11" s="97" t="s">
        <v>109</v>
      </c>
      <c r="C11" s="67">
        <v>537928120.44000041</v>
      </c>
      <c r="D11" s="67">
        <v>269024439.30999994</v>
      </c>
      <c r="E11" s="68">
        <f t="shared" si="0"/>
        <v>806952559.75000036</v>
      </c>
      <c r="F11" s="67">
        <v>459624576.96999955</v>
      </c>
      <c r="G11" s="67">
        <v>256196227.27000001</v>
      </c>
      <c r="H11" s="68">
        <f t="shared" si="1"/>
        <v>715820804.23999953</v>
      </c>
    </row>
    <row r="12" spans="1:8" x14ac:dyDescent="0.35">
      <c r="A12" s="95">
        <v>1.6</v>
      </c>
      <c r="B12" s="98" t="s">
        <v>160</v>
      </c>
      <c r="C12" s="67">
        <v>0</v>
      </c>
      <c r="D12" s="67">
        <v>0</v>
      </c>
      <c r="E12" s="68">
        <f t="shared" si="0"/>
        <v>0</v>
      </c>
      <c r="F12" s="67">
        <v>0</v>
      </c>
      <c r="G12" s="67">
        <v>0</v>
      </c>
      <c r="H12" s="68">
        <f t="shared" si="1"/>
        <v>0</v>
      </c>
    </row>
    <row r="13" spans="1:8" x14ac:dyDescent="0.35">
      <c r="A13" s="95">
        <v>2</v>
      </c>
      <c r="B13" s="99" t="s">
        <v>161</v>
      </c>
      <c r="C13" s="67">
        <f>SUM(C14:C17)</f>
        <v>-310617762.7100001</v>
      </c>
      <c r="D13" s="67">
        <f>SUM(D14:D17)</f>
        <v>-126630357.09000006</v>
      </c>
      <c r="E13" s="68">
        <f t="shared" si="0"/>
        <v>-437248119.80000019</v>
      </c>
      <c r="F13" s="67">
        <f>SUM(F14:F17)</f>
        <v>-301637909.43999994</v>
      </c>
      <c r="G13" s="67">
        <f>SUM(G14:G17)</f>
        <v>-135798687.97</v>
      </c>
      <c r="H13" s="68">
        <f t="shared" si="1"/>
        <v>-437436597.40999997</v>
      </c>
    </row>
    <row r="14" spans="1:8" x14ac:dyDescent="0.35">
      <c r="A14" s="95">
        <v>2.1</v>
      </c>
      <c r="B14" s="97" t="s">
        <v>162</v>
      </c>
      <c r="C14" s="67">
        <v>0</v>
      </c>
      <c r="D14" s="67">
        <v>0</v>
      </c>
      <c r="E14" s="68">
        <f t="shared" si="0"/>
        <v>0</v>
      </c>
      <c r="F14" s="67">
        <v>0</v>
      </c>
      <c r="G14" s="67">
        <v>0</v>
      </c>
      <c r="H14" s="68">
        <f t="shared" si="1"/>
        <v>0</v>
      </c>
    </row>
    <row r="15" spans="1:8" ht="24.5" customHeight="1" x14ac:dyDescent="0.35">
      <c r="A15" s="95">
        <v>2.2000000000000002</v>
      </c>
      <c r="B15" s="97" t="s">
        <v>163</v>
      </c>
      <c r="C15" s="67">
        <v>0</v>
      </c>
      <c r="D15" s="67">
        <v>0</v>
      </c>
      <c r="E15" s="68">
        <f t="shared" si="0"/>
        <v>0</v>
      </c>
      <c r="F15" s="67">
        <v>0</v>
      </c>
      <c r="G15" s="67">
        <v>0</v>
      </c>
      <c r="H15" s="68">
        <f t="shared" si="1"/>
        <v>0</v>
      </c>
    </row>
    <row r="16" spans="1:8" ht="20.5" customHeight="1" x14ac:dyDescent="0.35">
      <c r="A16" s="95">
        <v>2.2999999999999998</v>
      </c>
      <c r="B16" s="97" t="s">
        <v>164</v>
      </c>
      <c r="C16" s="67">
        <v>-310617762.7100001</v>
      </c>
      <c r="D16" s="67">
        <v>-126630357.09000006</v>
      </c>
      <c r="E16" s="68">
        <f t="shared" si="0"/>
        <v>-437248119.80000019</v>
      </c>
      <c r="F16" s="67">
        <v>-301637909.43999994</v>
      </c>
      <c r="G16" s="67">
        <v>-135798687.97</v>
      </c>
      <c r="H16" s="68">
        <f t="shared" si="1"/>
        <v>-437436597.40999997</v>
      </c>
    </row>
    <row r="17" spans="1:8" x14ac:dyDescent="0.35">
      <c r="A17" s="95">
        <v>2.4</v>
      </c>
      <c r="B17" s="97" t="s">
        <v>165</v>
      </c>
      <c r="C17" s="67">
        <v>0</v>
      </c>
      <c r="D17" s="67">
        <v>0</v>
      </c>
      <c r="E17" s="68">
        <f t="shared" si="0"/>
        <v>0</v>
      </c>
      <c r="F17" s="67">
        <v>0</v>
      </c>
      <c r="G17" s="67">
        <v>0</v>
      </c>
      <c r="H17" s="68">
        <f t="shared" si="1"/>
        <v>0</v>
      </c>
    </row>
    <row r="18" spans="1:8" x14ac:dyDescent="0.35">
      <c r="A18" s="95">
        <v>3</v>
      </c>
      <c r="B18" s="99" t="s">
        <v>166</v>
      </c>
      <c r="C18" s="67">
        <v>0</v>
      </c>
      <c r="D18" s="67">
        <v>0</v>
      </c>
      <c r="E18" s="68">
        <f t="shared" si="0"/>
        <v>0</v>
      </c>
      <c r="F18" s="67">
        <v>1900.64</v>
      </c>
      <c r="G18" s="67">
        <v>0</v>
      </c>
      <c r="H18" s="68">
        <f t="shared" si="1"/>
        <v>1900.64</v>
      </c>
    </row>
    <row r="19" spans="1:8" x14ac:dyDescent="0.35">
      <c r="A19" s="95">
        <v>4</v>
      </c>
      <c r="B19" s="99" t="s">
        <v>167</v>
      </c>
      <c r="C19" s="67">
        <v>137398949.44</v>
      </c>
      <c r="D19" s="67">
        <v>50446009.18</v>
      </c>
      <c r="E19" s="68">
        <f t="shared" si="0"/>
        <v>187844958.62</v>
      </c>
      <c r="F19" s="67">
        <v>117726820.99999997</v>
      </c>
      <c r="G19" s="67">
        <v>45309700.79999999</v>
      </c>
      <c r="H19" s="68">
        <f t="shared" si="1"/>
        <v>163036521.79999995</v>
      </c>
    </row>
    <row r="20" spans="1:8" x14ac:dyDescent="0.35">
      <c r="A20" s="95">
        <v>5</v>
      </c>
      <c r="B20" s="99" t="s">
        <v>168</v>
      </c>
      <c r="C20" s="67">
        <v>-71192976.270000011</v>
      </c>
      <c r="D20" s="67">
        <v>-45907615.690000005</v>
      </c>
      <c r="E20" s="68">
        <f t="shared" si="0"/>
        <v>-117100591.96000001</v>
      </c>
      <c r="F20" s="67">
        <v>-63155720.299999997</v>
      </c>
      <c r="G20" s="67">
        <v>-15396724.52</v>
      </c>
      <c r="H20" s="68">
        <f t="shared" si="1"/>
        <v>-78552444.819999993</v>
      </c>
    </row>
    <row r="21" spans="1:8" ht="24" customHeight="1" x14ac:dyDescent="0.35">
      <c r="A21" s="95">
        <v>6</v>
      </c>
      <c r="B21" s="99" t="s">
        <v>169</v>
      </c>
      <c r="C21" s="67">
        <v>6700272.9400000023</v>
      </c>
      <c r="D21" s="67">
        <v>3189914.57</v>
      </c>
      <c r="E21" s="68">
        <f t="shared" si="0"/>
        <v>9890187.5100000016</v>
      </c>
      <c r="F21" s="67">
        <v>5426051.1100000003</v>
      </c>
      <c r="G21" s="67">
        <v>2447201.430000002</v>
      </c>
      <c r="H21" s="68">
        <f t="shared" si="1"/>
        <v>7873252.5400000028</v>
      </c>
    </row>
    <row r="22" spans="1:8" ht="18.5" customHeight="1" x14ac:dyDescent="0.35">
      <c r="A22" s="95">
        <v>7</v>
      </c>
      <c r="B22" s="99" t="s">
        <v>170</v>
      </c>
      <c r="C22" s="67">
        <v>-8439798.6899999995</v>
      </c>
      <c r="D22" s="67">
        <v>6968041.4900000002</v>
      </c>
      <c r="E22" s="68">
        <f t="shared" si="0"/>
        <v>-1471757.1999999993</v>
      </c>
      <c r="F22" s="67">
        <v>0</v>
      </c>
      <c r="G22" s="67">
        <v>0</v>
      </c>
      <c r="H22" s="68">
        <f t="shared" si="1"/>
        <v>0</v>
      </c>
    </row>
    <row r="23" spans="1:8" ht="25.5" customHeight="1" x14ac:dyDescent="0.35">
      <c r="A23" s="95">
        <v>8</v>
      </c>
      <c r="B23" s="100" t="s">
        <v>171</v>
      </c>
      <c r="C23" s="67">
        <v>0</v>
      </c>
      <c r="D23" s="67">
        <v>0</v>
      </c>
      <c r="E23" s="68">
        <f t="shared" si="0"/>
        <v>0</v>
      </c>
      <c r="F23" s="67">
        <v>5500367.2000000011</v>
      </c>
      <c r="G23" s="67">
        <v>2314361.0099999998</v>
      </c>
      <c r="H23" s="68">
        <f t="shared" si="1"/>
        <v>7814728.2100000009</v>
      </c>
    </row>
    <row r="24" spans="1:8" ht="34.5" customHeight="1" x14ac:dyDescent="0.35">
      <c r="A24" s="95">
        <v>9</v>
      </c>
      <c r="B24" s="100" t="s">
        <v>172</v>
      </c>
      <c r="C24" s="67">
        <v>0</v>
      </c>
      <c r="D24" s="67">
        <v>0</v>
      </c>
      <c r="E24" s="68">
        <f t="shared" si="0"/>
        <v>0</v>
      </c>
      <c r="F24" s="67">
        <v>0</v>
      </c>
      <c r="G24" s="67">
        <v>0</v>
      </c>
      <c r="H24" s="68">
        <f t="shared" si="1"/>
        <v>0</v>
      </c>
    </row>
    <row r="25" spans="1:8" x14ac:dyDescent="0.35">
      <c r="A25" s="95">
        <v>10</v>
      </c>
      <c r="B25" s="99" t="s">
        <v>173</v>
      </c>
      <c r="C25" s="67">
        <v>74670681.969999999</v>
      </c>
      <c r="D25" s="67">
        <v>-501533.52</v>
      </c>
      <c r="E25" s="68">
        <f t="shared" si="0"/>
        <v>74169148.450000003</v>
      </c>
      <c r="F25" s="67">
        <v>84444569.789999962</v>
      </c>
      <c r="G25" s="67">
        <v>0</v>
      </c>
      <c r="H25" s="68">
        <f t="shared" si="1"/>
        <v>84444569.789999962</v>
      </c>
    </row>
    <row r="26" spans="1:8" x14ac:dyDescent="0.35">
      <c r="A26" s="95">
        <v>11</v>
      </c>
      <c r="B26" s="101" t="s">
        <v>174</v>
      </c>
      <c r="C26" s="67">
        <v>2010701.23</v>
      </c>
      <c r="D26" s="67">
        <v>0</v>
      </c>
      <c r="E26" s="68">
        <f t="shared" si="0"/>
        <v>2010701.23</v>
      </c>
      <c r="F26" s="67">
        <v>694860.55</v>
      </c>
      <c r="G26" s="67">
        <v>0</v>
      </c>
      <c r="H26" s="68">
        <f t="shared" si="1"/>
        <v>694860.55</v>
      </c>
    </row>
    <row r="27" spans="1:8" x14ac:dyDescent="0.35">
      <c r="A27" s="95">
        <v>12</v>
      </c>
      <c r="B27" s="99" t="s">
        <v>175</v>
      </c>
      <c r="C27" s="67">
        <v>975086.83000000007</v>
      </c>
      <c r="D27" s="67">
        <v>531738.56999999995</v>
      </c>
      <c r="E27" s="68">
        <f t="shared" si="0"/>
        <v>1506825.4</v>
      </c>
      <c r="F27" s="67">
        <v>188100.71</v>
      </c>
      <c r="G27" s="67">
        <v>210008.95999999999</v>
      </c>
      <c r="H27" s="68">
        <f t="shared" si="1"/>
        <v>398109.67</v>
      </c>
    </row>
    <row r="28" spans="1:8" x14ac:dyDescent="0.35">
      <c r="A28" s="95">
        <v>13</v>
      </c>
      <c r="B28" s="102" t="s">
        <v>176</v>
      </c>
      <c r="C28" s="67">
        <v>-26319380.480000008</v>
      </c>
      <c r="D28" s="67">
        <v>-17471727.140000001</v>
      </c>
      <c r="E28" s="68">
        <f t="shared" si="0"/>
        <v>-43791107.620000005</v>
      </c>
      <c r="F28" s="67">
        <v>-21427863.759999994</v>
      </c>
      <c r="G28" s="67">
        <v>-13626329.660000002</v>
      </c>
      <c r="H28" s="68">
        <f t="shared" si="1"/>
        <v>-35054193.419999994</v>
      </c>
    </row>
    <row r="29" spans="1:8" x14ac:dyDescent="0.35">
      <c r="A29" s="95">
        <v>14</v>
      </c>
      <c r="B29" s="103" t="s">
        <v>177</v>
      </c>
      <c r="C29" s="67">
        <f>SUM(C30:C31)</f>
        <v>-129325099.87</v>
      </c>
      <c r="D29" s="67">
        <f>SUM(D30:D31)</f>
        <v>-5376057.3900000006</v>
      </c>
      <c r="E29" s="68">
        <f t="shared" si="0"/>
        <v>-134701157.25999999</v>
      </c>
      <c r="F29" s="67">
        <f>SUM(F30:F31)</f>
        <v>-98781929.929999977</v>
      </c>
      <c r="G29" s="67">
        <f>SUM(G30:G31)</f>
        <v>-6757575.8100000005</v>
      </c>
      <c r="H29" s="68">
        <f t="shared" si="1"/>
        <v>-105539505.73999998</v>
      </c>
    </row>
    <row r="30" spans="1:8" x14ac:dyDescent="0.35">
      <c r="A30" s="95">
        <v>14.1</v>
      </c>
      <c r="B30" s="104" t="s">
        <v>178</v>
      </c>
      <c r="C30" s="67">
        <v>-117818893.98</v>
      </c>
      <c r="D30" s="67">
        <v>0</v>
      </c>
      <c r="E30" s="68">
        <f t="shared" si="0"/>
        <v>-117818893.98</v>
      </c>
      <c r="F30" s="67">
        <v>-91880698.579999983</v>
      </c>
      <c r="G30" s="67">
        <v>0</v>
      </c>
      <c r="H30" s="68">
        <f t="shared" si="1"/>
        <v>-91880698.579999983</v>
      </c>
    </row>
    <row r="31" spans="1:8" x14ac:dyDescent="0.35">
      <c r="A31" s="95">
        <v>14.2</v>
      </c>
      <c r="B31" s="104" t="s">
        <v>179</v>
      </c>
      <c r="C31" s="67">
        <v>-11506205.890000001</v>
      </c>
      <c r="D31" s="67">
        <v>-5376057.3900000006</v>
      </c>
      <c r="E31" s="68">
        <f t="shared" si="0"/>
        <v>-16882263.280000001</v>
      </c>
      <c r="F31" s="67">
        <v>-6901231.3499999996</v>
      </c>
      <c r="G31" s="67">
        <v>-6757575.8100000005</v>
      </c>
      <c r="H31" s="68">
        <f t="shared" si="1"/>
        <v>-13658807.16</v>
      </c>
    </row>
    <row r="32" spans="1:8" x14ac:dyDescent="0.35">
      <c r="A32" s="95">
        <v>15</v>
      </c>
      <c r="B32" s="99" t="s">
        <v>180</v>
      </c>
      <c r="C32" s="67">
        <v>-29588202.559999999</v>
      </c>
      <c r="D32" s="67">
        <v>0</v>
      </c>
      <c r="E32" s="68">
        <f t="shared" si="0"/>
        <v>-29588202.559999999</v>
      </c>
      <c r="F32" s="67">
        <v>-27953015.579999994</v>
      </c>
      <c r="G32" s="67">
        <v>0</v>
      </c>
      <c r="H32" s="68">
        <f t="shared" si="1"/>
        <v>-27953015.579999994</v>
      </c>
    </row>
    <row r="33" spans="1:8" ht="22.5" customHeight="1" x14ac:dyDescent="0.35">
      <c r="A33" s="95">
        <v>16</v>
      </c>
      <c r="B33" s="105" t="s">
        <v>181</v>
      </c>
      <c r="C33" s="67">
        <v>-166393.74999999994</v>
      </c>
      <c r="D33" s="67">
        <v>90362.76</v>
      </c>
      <c r="E33" s="68">
        <f t="shared" si="0"/>
        <v>-76030.989999999947</v>
      </c>
      <c r="F33" s="67">
        <v>34196.929999999986</v>
      </c>
      <c r="G33" s="67">
        <v>97100.82</v>
      </c>
      <c r="H33" s="68">
        <f t="shared" si="1"/>
        <v>131297.75</v>
      </c>
    </row>
    <row r="34" spans="1:8" x14ac:dyDescent="0.35">
      <c r="A34" s="95">
        <v>17</v>
      </c>
      <c r="B34" s="99" t="s">
        <v>182</v>
      </c>
      <c r="C34" s="67">
        <f>SUM(C35:C36)</f>
        <v>365987.34000000008</v>
      </c>
      <c r="D34" s="67">
        <f>SUM(D35:D36)</f>
        <v>221788.38</v>
      </c>
      <c r="E34" s="68">
        <f t="shared" si="0"/>
        <v>587775.72000000009</v>
      </c>
      <c r="F34" s="67">
        <f>SUM(F35:F36)</f>
        <v>220841.36000000004</v>
      </c>
      <c r="G34" s="67">
        <f>SUM(G35:G36)</f>
        <v>-265448.21999999986</v>
      </c>
      <c r="H34" s="68">
        <f t="shared" si="1"/>
        <v>-44606.859999999811</v>
      </c>
    </row>
    <row r="35" spans="1:8" x14ac:dyDescent="0.35">
      <c r="A35" s="95">
        <v>17.100000000000001</v>
      </c>
      <c r="B35" s="104" t="s">
        <v>183</v>
      </c>
      <c r="C35" s="67">
        <v>365987.34000000008</v>
      </c>
      <c r="D35" s="67">
        <v>221788.38</v>
      </c>
      <c r="E35" s="68">
        <f t="shared" si="0"/>
        <v>587775.72000000009</v>
      </c>
      <c r="F35" s="67">
        <v>220841.36000000004</v>
      </c>
      <c r="G35" s="67">
        <v>-265448.21999999986</v>
      </c>
      <c r="H35" s="68">
        <f t="shared" si="1"/>
        <v>-44606.859999999811</v>
      </c>
    </row>
    <row r="36" spans="1:8" x14ac:dyDescent="0.35">
      <c r="A36" s="95">
        <v>17.2</v>
      </c>
      <c r="B36" s="104" t="s">
        <v>184</v>
      </c>
      <c r="C36" s="67">
        <v>0</v>
      </c>
      <c r="D36" s="67">
        <v>0</v>
      </c>
      <c r="E36" s="68">
        <f t="shared" si="0"/>
        <v>0</v>
      </c>
      <c r="F36" s="67">
        <v>0</v>
      </c>
      <c r="G36" s="67">
        <v>0</v>
      </c>
      <c r="H36" s="68">
        <f t="shared" si="1"/>
        <v>0</v>
      </c>
    </row>
    <row r="37" spans="1:8" ht="41.5" customHeight="1" x14ac:dyDescent="0.35">
      <c r="A37" s="95">
        <v>18</v>
      </c>
      <c r="B37" s="106" t="s">
        <v>185</v>
      </c>
      <c r="C37" s="67">
        <f>SUM(C38:C39)</f>
        <v>-42402447.769999981</v>
      </c>
      <c r="D37" s="67">
        <f>SUM(D38:D39)</f>
        <v>2419172.9099999946</v>
      </c>
      <c r="E37" s="68">
        <f t="shared" si="0"/>
        <v>-39983274.859999985</v>
      </c>
      <c r="F37" s="67">
        <f>SUM(F38:F39)</f>
        <v>-46514180.269999996</v>
      </c>
      <c r="G37" s="107">
        <f>SUM(G38:G39)</f>
        <v>-4446187.9999999963</v>
      </c>
      <c r="H37" s="68">
        <f t="shared" si="1"/>
        <v>-50960368.269999996</v>
      </c>
    </row>
    <row r="38" spans="1:8" x14ac:dyDescent="0.35">
      <c r="A38" s="95">
        <v>18.100000000000001</v>
      </c>
      <c r="B38" s="108" t="s">
        <v>186</v>
      </c>
      <c r="C38" s="67">
        <v>158408.02000000002</v>
      </c>
      <c r="D38" s="67">
        <v>-101076.45999999999</v>
      </c>
      <c r="E38" s="68">
        <f t="shared" si="0"/>
        <v>57331.560000000027</v>
      </c>
      <c r="F38" s="67">
        <v>-232483.34000000023</v>
      </c>
      <c r="G38" s="67">
        <v>-28277.45</v>
      </c>
      <c r="H38" s="68">
        <f t="shared" si="1"/>
        <v>-260760.79000000024</v>
      </c>
    </row>
    <row r="39" spans="1:8" x14ac:dyDescent="0.35">
      <c r="A39" s="95">
        <v>18.2</v>
      </c>
      <c r="B39" s="108" t="s">
        <v>187</v>
      </c>
      <c r="C39" s="67">
        <v>-42560855.789999984</v>
      </c>
      <c r="D39" s="67">
        <v>2520249.3699999945</v>
      </c>
      <c r="E39" s="68">
        <f t="shared" si="0"/>
        <v>-40040606.419999987</v>
      </c>
      <c r="F39" s="67">
        <v>-46281696.929999992</v>
      </c>
      <c r="G39" s="67">
        <v>-4417910.5499999961</v>
      </c>
      <c r="H39" s="68">
        <f t="shared" si="1"/>
        <v>-50699607.479999989</v>
      </c>
    </row>
    <row r="40" spans="1:8" ht="24.5" customHeight="1" x14ac:dyDescent="0.35">
      <c r="A40" s="95">
        <v>19</v>
      </c>
      <c r="B40" s="106" t="s">
        <v>188</v>
      </c>
      <c r="C40" s="67">
        <v>0</v>
      </c>
      <c r="D40" s="67">
        <v>0</v>
      </c>
      <c r="E40" s="68">
        <f t="shared" si="0"/>
        <v>0</v>
      </c>
      <c r="F40" s="67">
        <v>0</v>
      </c>
      <c r="G40" s="67">
        <v>0</v>
      </c>
      <c r="H40" s="68">
        <f t="shared" si="1"/>
        <v>0</v>
      </c>
    </row>
    <row r="41" spans="1:8" ht="17.5" customHeight="1" x14ac:dyDescent="0.35">
      <c r="A41" s="95">
        <v>20</v>
      </c>
      <c r="B41" s="106" t="s">
        <v>189</v>
      </c>
      <c r="C41" s="67">
        <v>0</v>
      </c>
      <c r="D41" s="67">
        <v>0</v>
      </c>
      <c r="E41" s="68">
        <f t="shared" si="0"/>
        <v>0</v>
      </c>
      <c r="F41" s="67">
        <v>0</v>
      </c>
      <c r="G41" s="67">
        <v>0</v>
      </c>
      <c r="H41" s="68">
        <f t="shared" si="1"/>
        <v>0</v>
      </c>
    </row>
    <row r="42" spans="1:8" ht="26.5" customHeight="1" x14ac:dyDescent="0.35">
      <c r="A42" s="95">
        <v>21</v>
      </c>
      <c r="B42" s="106" t="s">
        <v>190</v>
      </c>
      <c r="C42" s="67">
        <v>0</v>
      </c>
      <c r="D42" s="67">
        <v>0</v>
      </c>
      <c r="E42" s="68">
        <f t="shared" si="0"/>
        <v>0</v>
      </c>
      <c r="F42" s="67">
        <v>0</v>
      </c>
      <c r="G42" s="67">
        <v>0</v>
      </c>
      <c r="H42" s="68">
        <f t="shared" si="1"/>
        <v>0</v>
      </c>
    </row>
    <row r="43" spans="1:8" x14ac:dyDescent="0.35">
      <c r="A43" s="95">
        <v>22</v>
      </c>
      <c r="B43" s="109" t="s">
        <v>191</v>
      </c>
      <c r="C43" s="67">
        <f>SUM(C6,C13,C18,C19,C20,C21,C22,C23,C24,C25,C26,C27,C28,C29,C32,C33,C34,C37,C40,C41,C42)</f>
        <v>240567166.12000042</v>
      </c>
      <c r="D43" s="67">
        <f>SUM(D6,D13,D18,D19,D20,D21,D22,D23,D24,D25,D26,D27,D28,D29,D32,D33,D34,D37,D40,D41,D42)</f>
        <v>146349297.51999989</v>
      </c>
      <c r="E43" s="68">
        <f t="shared" si="0"/>
        <v>386916463.64000034</v>
      </c>
      <c r="F43" s="67">
        <f>SUM(F6,F13,F18,F19,F20,F21,F22,F23,F24,F25,F26,F27,F28,F29,F32,F33,F34,F37,F40,F41,F42)</f>
        <v>199583694.29999959</v>
      </c>
      <c r="G43" s="67">
        <f>SUM(G6,G13,G18,G19,G20,G21,G22,G23,G24,G25,G26,G27,G28,G29,G32,G33,G34,G37,G40,G41,G42)</f>
        <v>143005528.19999999</v>
      </c>
      <c r="H43" s="68">
        <f t="shared" si="1"/>
        <v>342589222.49999958</v>
      </c>
    </row>
    <row r="44" spans="1:8" x14ac:dyDescent="0.35">
      <c r="A44" s="95">
        <v>23</v>
      </c>
      <c r="B44" s="109" t="s">
        <v>192</v>
      </c>
      <c r="C44" s="67">
        <v>-56613096.32</v>
      </c>
      <c r="D44" s="67">
        <v>0</v>
      </c>
      <c r="E44" s="68">
        <f t="shared" si="0"/>
        <v>-56613096.32</v>
      </c>
      <c r="F44" s="67">
        <v>-48217814.740000002</v>
      </c>
      <c r="G44" s="67">
        <v>0</v>
      </c>
      <c r="H44" s="68">
        <f t="shared" si="1"/>
        <v>-48217814.740000002</v>
      </c>
    </row>
    <row r="45" spans="1:8" x14ac:dyDescent="0.35">
      <c r="A45" s="95">
        <v>24</v>
      </c>
      <c r="B45" s="110" t="s">
        <v>193</v>
      </c>
      <c r="C45" s="67">
        <f>C43+C44</f>
        <v>183954069.80000043</v>
      </c>
      <c r="D45" s="67">
        <f>D43+D44</f>
        <v>146349297.51999989</v>
      </c>
      <c r="E45" s="68">
        <f t="shared" si="0"/>
        <v>330303367.32000029</v>
      </c>
      <c r="F45" s="67">
        <f>F43+F44</f>
        <v>151365879.55999959</v>
      </c>
      <c r="G45" s="67">
        <f>G43+G44</f>
        <v>143005528.19999999</v>
      </c>
      <c r="H45" s="68">
        <f t="shared" si="1"/>
        <v>294371407.75999957</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39BDB-DD99-4EE6-847C-3153248F0A03}">
  <sheetPr codeName="Sheet6">
    <tabColor theme="0" tint="-4.9989318521683403E-2"/>
  </sheetPr>
  <dimension ref="A1:H47"/>
  <sheetViews>
    <sheetView zoomScale="70" zoomScaleNormal="70" workbookViewId="0">
      <selection activeCell="B2" sqref="B2"/>
    </sheetView>
  </sheetViews>
  <sheetFormatPr defaultColWidth="8.81640625" defaultRowHeight="13.5" x14ac:dyDescent="0.35"/>
  <cols>
    <col min="1" max="1" width="8.81640625" style="92"/>
    <col min="2" max="2" width="87.6328125" style="58" bestFit="1" customWidth="1"/>
    <col min="3" max="8" width="15.453125" style="58" customWidth="1"/>
    <col min="9" max="16384" width="8.81640625" style="58"/>
  </cols>
  <sheetData>
    <row r="1" spans="1:8" x14ac:dyDescent="0.35">
      <c r="A1" s="54" t="s">
        <v>45</v>
      </c>
      <c r="B1" s="55" t="str">
        <f>'Info '!C2</f>
        <v>JSC TBC Bank</v>
      </c>
      <c r="C1" s="55"/>
    </row>
    <row r="2" spans="1:8" x14ac:dyDescent="0.35">
      <c r="A2" s="54" t="s">
        <v>46</v>
      </c>
      <c r="B2" s="59">
        <f>'1. key ratios '!B2</f>
        <v>46112</v>
      </c>
      <c r="C2" s="55"/>
    </row>
    <row r="3" spans="1:8" ht="14" thickBot="1" x14ac:dyDescent="0.4">
      <c r="A3" s="58"/>
    </row>
    <row r="4" spans="1:8" x14ac:dyDescent="0.35">
      <c r="A4" s="665" t="s">
        <v>50</v>
      </c>
      <c r="B4" s="666" t="s">
        <v>194</v>
      </c>
      <c r="C4" s="667" t="s">
        <v>91</v>
      </c>
      <c r="D4" s="667"/>
      <c r="E4" s="667"/>
      <c r="F4" s="667" t="s">
        <v>92</v>
      </c>
      <c r="G4" s="667"/>
      <c r="H4" s="668"/>
    </row>
    <row r="5" spans="1:8" x14ac:dyDescent="0.35">
      <c r="A5" s="665"/>
      <c r="B5" s="666"/>
      <c r="C5" s="94" t="s">
        <v>93</v>
      </c>
      <c r="D5" s="94" t="s">
        <v>94</v>
      </c>
      <c r="E5" s="94" t="s">
        <v>95</v>
      </c>
      <c r="F5" s="94" t="s">
        <v>93</v>
      </c>
      <c r="G5" s="94" t="s">
        <v>94</v>
      </c>
      <c r="H5" s="94" t="s">
        <v>95</v>
      </c>
    </row>
    <row r="6" spans="1:8" x14ac:dyDescent="0.35">
      <c r="A6" s="112">
        <v>1</v>
      </c>
      <c r="B6" s="113" t="s">
        <v>195</v>
      </c>
      <c r="C6" s="114">
        <v>270000000</v>
      </c>
      <c r="D6" s="114">
        <v>26998000</v>
      </c>
      <c r="E6" s="115">
        <f t="shared" ref="E6:E43" si="0">C6+D6</f>
        <v>296998000</v>
      </c>
      <c r="F6" s="114">
        <v>0</v>
      </c>
      <c r="G6" s="114">
        <v>0</v>
      </c>
      <c r="H6" s="116">
        <f t="shared" ref="H6:H43" si="1">F6+G6</f>
        <v>0</v>
      </c>
    </row>
    <row r="7" spans="1:8" x14ac:dyDescent="0.35">
      <c r="A7" s="112">
        <v>2</v>
      </c>
      <c r="B7" s="113" t="s">
        <v>196</v>
      </c>
      <c r="C7" s="114">
        <v>0</v>
      </c>
      <c r="D7" s="114">
        <v>0</v>
      </c>
      <c r="E7" s="115">
        <f t="shared" si="0"/>
        <v>0</v>
      </c>
      <c r="F7" s="114">
        <v>0</v>
      </c>
      <c r="G7" s="114">
        <v>0</v>
      </c>
      <c r="H7" s="116">
        <f t="shared" si="1"/>
        <v>0</v>
      </c>
    </row>
    <row r="8" spans="1:8" x14ac:dyDescent="0.35">
      <c r="A8" s="112">
        <v>3</v>
      </c>
      <c r="B8" s="113" t="s">
        <v>197</v>
      </c>
      <c r="C8" s="114">
        <f>C9+C10</f>
        <v>2723735839.3544798</v>
      </c>
      <c r="D8" s="114">
        <f>D9+D10</f>
        <v>9589340309.3049316</v>
      </c>
      <c r="E8" s="115">
        <f t="shared" si="0"/>
        <v>12313076148.659412</v>
      </c>
      <c r="F8" s="114">
        <f>F9+F10</f>
        <v>5063732259.7828808</v>
      </c>
      <c r="G8" s="114">
        <f>G9+G10</f>
        <v>6811664989.4064617</v>
      </c>
      <c r="H8" s="116">
        <f t="shared" si="1"/>
        <v>11875397249.189342</v>
      </c>
    </row>
    <row r="9" spans="1:8" x14ac:dyDescent="0.35">
      <c r="A9" s="112">
        <v>3.1</v>
      </c>
      <c r="B9" s="117" t="s">
        <v>198</v>
      </c>
      <c r="C9" s="114">
        <v>2425524455.6049399</v>
      </c>
      <c r="D9" s="114">
        <v>9285273738.4407997</v>
      </c>
      <c r="E9" s="115">
        <f t="shared" si="0"/>
        <v>11710798194.04574</v>
      </c>
      <c r="F9" s="114">
        <v>4524728101.1462803</v>
      </c>
      <c r="G9" s="114">
        <v>6444477529.2135401</v>
      </c>
      <c r="H9" s="116">
        <f t="shared" si="1"/>
        <v>10969205630.359821</v>
      </c>
    </row>
    <row r="10" spans="1:8" x14ac:dyDescent="0.35">
      <c r="A10" s="112">
        <v>3.2</v>
      </c>
      <c r="B10" s="117" t="s">
        <v>199</v>
      </c>
      <c r="C10" s="114">
        <v>298211383.74953997</v>
      </c>
      <c r="D10" s="114">
        <v>304066570.86413097</v>
      </c>
      <c r="E10" s="115">
        <f t="shared" si="0"/>
        <v>602277954.61367095</v>
      </c>
      <c r="F10" s="114">
        <v>539004158.63660002</v>
      </c>
      <c r="G10" s="114">
        <v>367187460.192922</v>
      </c>
      <c r="H10" s="116">
        <f t="shared" si="1"/>
        <v>906191618.82952201</v>
      </c>
    </row>
    <row r="11" spans="1:8" x14ac:dyDescent="0.35">
      <c r="A11" s="112">
        <v>4</v>
      </c>
      <c r="B11" s="113" t="s">
        <v>200</v>
      </c>
      <c r="C11" s="114">
        <f>C12+C13</f>
        <v>2718669897.8299999</v>
      </c>
      <c r="D11" s="114">
        <f>D12+D13</f>
        <v>0</v>
      </c>
      <c r="E11" s="115">
        <f t="shared" si="0"/>
        <v>2718669897.8299999</v>
      </c>
      <c r="F11" s="114">
        <f>F12+F13</f>
        <v>3538602933</v>
      </c>
      <c r="G11" s="114">
        <f>G12+G13</f>
        <v>0</v>
      </c>
      <c r="H11" s="116">
        <f t="shared" si="1"/>
        <v>3538602933</v>
      </c>
    </row>
    <row r="12" spans="1:8" x14ac:dyDescent="0.35">
      <c r="A12" s="112">
        <v>4.0999999999999996</v>
      </c>
      <c r="B12" s="117" t="s">
        <v>201</v>
      </c>
      <c r="C12" s="114">
        <v>2718669897.8299999</v>
      </c>
      <c r="D12" s="114">
        <v>0</v>
      </c>
      <c r="E12" s="115">
        <f t="shared" si="0"/>
        <v>2718669897.8299999</v>
      </c>
      <c r="F12" s="114">
        <v>3538602933</v>
      </c>
      <c r="G12" s="114">
        <v>0</v>
      </c>
      <c r="H12" s="116">
        <f t="shared" si="1"/>
        <v>3538602933</v>
      </c>
    </row>
    <row r="13" spans="1:8" x14ac:dyDescent="0.35">
      <c r="A13" s="112">
        <v>4.2</v>
      </c>
      <c r="B13" s="117" t="s">
        <v>202</v>
      </c>
      <c r="C13" s="114">
        <v>0</v>
      </c>
      <c r="D13" s="114">
        <v>0</v>
      </c>
      <c r="E13" s="115">
        <f t="shared" si="0"/>
        <v>0</v>
      </c>
      <c r="F13" s="114">
        <v>0</v>
      </c>
      <c r="G13" s="114">
        <v>0</v>
      </c>
      <c r="H13" s="116">
        <f t="shared" si="1"/>
        <v>0</v>
      </c>
    </row>
    <row r="14" spans="1:8" x14ac:dyDescent="0.35">
      <c r="A14" s="112">
        <v>5</v>
      </c>
      <c r="B14" s="113" t="s">
        <v>203</v>
      </c>
      <c r="C14" s="114">
        <f>C15+C16+C17+C23+C24+C25+C26</f>
        <v>14688575980.691072</v>
      </c>
      <c r="D14" s="114">
        <f>D15+D16+D17+D23+D24+D25+D26</f>
        <v>68415878044.451965</v>
      </c>
      <c r="E14" s="115">
        <f t="shared" si="0"/>
        <v>83104454025.143036</v>
      </c>
      <c r="F14" s="114">
        <f>F15+F16+F17+F23+F24+F25+F26</f>
        <v>39843597637.686836</v>
      </c>
      <c r="G14" s="114">
        <f>G15+G16+G17+G23+G24+G25+G26</f>
        <v>38210678029.560303</v>
      </c>
      <c r="H14" s="116">
        <f t="shared" si="1"/>
        <v>78054275667.247131</v>
      </c>
    </row>
    <row r="15" spans="1:8" x14ac:dyDescent="0.35">
      <c r="A15" s="112">
        <v>5.0999999999999996</v>
      </c>
      <c r="B15" s="118" t="s">
        <v>204</v>
      </c>
      <c r="C15" s="114">
        <v>366591745.66997701</v>
      </c>
      <c r="D15" s="114">
        <v>617861677.92850995</v>
      </c>
      <c r="E15" s="115">
        <f t="shared" si="0"/>
        <v>984453423.5984869</v>
      </c>
      <c r="F15" s="114">
        <v>363767093.40514702</v>
      </c>
      <c r="G15" s="114">
        <v>396600653.33739197</v>
      </c>
      <c r="H15" s="116">
        <f t="shared" si="1"/>
        <v>760367746.74253893</v>
      </c>
    </row>
    <row r="16" spans="1:8" x14ac:dyDescent="0.35">
      <c r="A16" s="112">
        <v>5.2</v>
      </c>
      <c r="B16" s="118" t="s">
        <v>205</v>
      </c>
      <c r="C16" s="114">
        <v>798735072.27216601</v>
      </c>
      <c r="D16" s="114">
        <v>3103154.5931569999</v>
      </c>
      <c r="E16" s="115">
        <f t="shared" si="0"/>
        <v>801838226.86532307</v>
      </c>
      <c r="F16" s="114">
        <v>335293410.39282</v>
      </c>
      <c r="G16" s="114">
        <v>1058223.766785</v>
      </c>
      <c r="H16" s="116">
        <f t="shared" si="1"/>
        <v>336351634.15960503</v>
      </c>
    </row>
    <row r="17" spans="1:8" x14ac:dyDescent="0.35">
      <c r="A17" s="112">
        <v>5.3</v>
      </c>
      <c r="B17" s="118" t="s">
        <v>206</v>
      </c>
      <c r="C17" s="114">
        <f>C18+C19+C20+C21+C22</f>
        <v>12967257.279982001</v>
      </c>
      <c r="D17" s="114">
        <f>D18+D19+D20+D21+D22</f>
        <v>45195485011.539314</v>
      </c>
      <c r="E17" s="115">
        <f t="shared" si="0"/>
        <v>45208452268.819298</v>
      </c>
      <c r="F17" s="114">
        <v>18586312305.232029</v>
      </c>
      <c r="G17" s="114">
        <v>21830449076.819241</v>
      </c>
      <c r="H17" s="116">
        <f t="shared" si="1"/>
        <v>40416761382.05127</v>
      </c>
    </row>
    <row r="18" spans="1:8" x14ac:dyDescent="0.35">
      <c r="A18" s="112" t="s">
        <v>207</v>
      </c>
      <c r="B18" s="119" t="s">
        <v>208</v>
      </c>
      <c r="C18" s="114">
        <v>2537703.2099899999</v>
      </c>
      <c r="D18" s="114">
        <v>20824666948.050701</v>
      </c>
      <c r="E18" s="115">
        <f t="shared" si="0"/>
        <v>20827204651.260693</v>
      </c>
      <c r="F18" s="114">
        <v>11281172293.715599</v>
      </c>
      <c r="G18" s="114">
        <v>6737683066.3575802</v>
      </c>
      <c r="H18" s="116">
        <f t="shared" si="1"/>
        <v>18018855360.073181</v>
      </c>
    </row>
    <row r="19" spans="1:8" x14ac:dyDescent="0.35">
      <c r="A19" s="112" t="s">
        <v>209</v>
      </c>
      <c r="B19" s="119" t="s">
        <v>210</v>
      </c>
      <c r="C19" s="114">
        <v>3375817</v>
      </c>
      <c r="D19" s="114">
        <v>14436207239.613199</v>
      </c>
      <c r="E19" s="115">
        <f t="shared" si="0"/>
        <v>14439583056.613199</v>
      </c>
      <c r="F19" s="114">
        <v>2587045256.3151498</v>
      </c>
      <c r="G19" s="114">
        <v>6370344458.4302998</v>
      </c>
      <c r="H19" s="116">
        <f t="shared" si="1"/>
        <v>8957389714.7454491</v>
      </c>
    </row>
    <row r="20" spans="1:8" x14ac:dyDescent="0.35">
      <c r="A20" s="112" t="s">
        <v>211</v>
      </c>
      <c r="B20" s="119" t="s">
        <v>212</v>
      </c>
      <c r="C20" s="114">
        <v>0</v>
      </c>
      <c r="D20" s="114">
        <v>0</v>
      </c>
      <c r="E20" s="115">
        <f t="shared" si="0"/>
        <v>0</v>
      </c>
      <c r="F20" s="114">
        <v>0</v>
      </c>
      <c r="G20" s="114">
        <v>0</v>
      </c>
      <c r="H20" s="116">
        <f t="shared" si="1"/>
        <v>0</v>
      </c>
    </row>
    <row r="21" spans="1:8" x14ac:dyDescent="0.35">
      <c r="A21" s="112" t="s">
        <v>213</v>
      </c>
      <c r="B21" s="119" t="s">
        <v>214</v>
      </c>
      <c r="C21" s="114">
        <v>6938837.0599920005</v>
      </c>
      <c r="D21" s="114">
        <v>9236188744.4810295</v>
      </c>
      <c r="E21" s="115">
        <f t="shared" si="0"/>
        <v>9243127581.5410213</v>
      </c>
      <c r="F21" s="114">
        <v>2446408715.04175</v>
      </c>
      <c r="G21" s="114">
        <v>5393789470.07967</v>
      </c>
      <c r="H21" s="116">
        <f t="shared" si="1"/>
        <v>7840198185.1214199</v>
      </c>
    </row>
    <row r="22" spans="1:8" x14ac:dyDescent="0.35">
      <c r="A22" s="112" t="s">
        <v>215</v>
      </c>
      <c r="B22" s="119" t="s">
        <v>216</v>
      </c>
      <c r="C22" s="114">
        <v>114900.01</v>
      </c>
      <c r="D22" s="114">
        <v>698422079.39438403</v>
      </c>
      <c r="E22" s="115">
        <f t="shared" si="0"/>
        <v>698536979.40438402</v>
      </c>
      <c r="F22" s="114">
        <v>2271686040.1595302</v>
      </c>
      <c r="G22" s="114">
        <v>3328632081.9516902</v>
      </c>
      <c r="H22" s="116">
        <f t="shared" si="1"/>
        <v>5600318122.1112204</v>
      </c>
    </row>
    <row r="23" spans="1:8" x14ac:dyDescent="0.35">
      <c r="A23" s="112">
        <v>5.4</v>
      </c>
      <c r="B23" s="118" t="s">
        <v>217</v>
      </c>
      <c r="C23" s="114">
        <v>7386700921.5395803</v>
      </c>
      <c r="D23" s="114">
        <v>9243554180.1097908</v>
      </c>
      <c r="E23" s="115">
        <f t="shared" si="0"/>
        <v>16630255101.649372</v>
      </c>
      <c r="F23" s="114">
        <v>10925523298.025801</v>
      </c>
      <c r="G23" s="114">
        <v>6571372938.8018799</v>
      </c>
      <c r="H23" s="116">
        <f t="shared" si="1"/>
        <v>17496896236.827682</v>
      </c>
    </row>
    <row r="24" spans="1:8" x14ac:dyDescent="0.35">
      <c r="A24" s="112">
        <v>5.5</v>
      </c>
      <c r="B24" s="118" t="s">
        <v>218</v>
      </c>
      <c r="C24" s="114">
        <v>5932933493.3196602</v>
      </c>
      <c r="D24" s="114">
        <v>10706096171.974701</v>
      </c>
      <c r="E24" s="115">
        <f t="shared" si="0"/>
        <v>16639029665.294361</v>
      </c>
      <c r="F24" s="114">
        <v>8156632804.10466</v>
      </c>
      <c r="G24" s="114">
        <v>8158422050.7814903</v>
      </c>
      <c r="H24" s="116">
        <f t="shared" si="1"/>
        <v>16315054854.88615</v>
      </c>
    </row>
    <row r="25" spans="1:8" x14ac:dyDescent="0.35">
      <c r="A25" s="112">
        <v>5.6</v>
      </c>
      <c r="B25" s="118" t="s">
        <v>219</v>
      </c>
      <c r="C25" s="114">
        <v>0</v>
      </c>
      <c r="D25" s="114">
        <v>9660704.0592780001</v>
      </c>
      <c r="E25" s="115">
        <f t="shared" si="0"/>
        <v>9660704.0592780001</v>
      </c>
      <c r="F25" s="114">
        <v>7120410.3522800002</v>
      </c>
      <c r="G25" s="114">
        <v>9962280</v>
      </c>
      <c r="H25" s="116">
        <f t="shared" si="1"/>
        <v>17082690.352279998</v>
      </c>
    </row>
    <row r="26" spans="1:8" x14ac:dyDescent="0.35">
      <c r="A26" s="112">
        <v>5.7</v>
      </c>
      <c r="B26" s="118" t="s">
        <v>216</v>
      </c>
      <c r="C26" s="114">
        <v>190647490.609707</v>
      </c>
      <c r="D26" s="114">
        <v>2640117144.24721</v>
      </c>
      <c r="E26" s="115">
        <f t="shared" si="0"/>
        <v>2830764634.8569169</v>
      </c>
      <c r="F26" s="114">
        <v>1468948316.1740999</v>
      </c>
      <c r="G26" s="114">
        <v>1242812806.05351</v>
      </c>
      <c r="H26" s="116">
        <f t="shared" si="1"/>
        <v>2711761122.2276096</v>
      </c>
    </row>
    <row r="27" spans="1:8" x14ac:dyDescent="0.35">
      <c r="A27" s="112">
        <v>6</v>
      </c>
      <c r="B27" s="120" t="s">
        <v>220</v>
      </c>
      <c r="C27" s="114">
        <v>385570272.68000001</v>
      </c>
      <c r="D27" s="114">
        <v>252591224.50846899</v>
      </c>
      <c r="E27" s="115">
        <f t="shared" si="0"/>
        <v>638161497.18846893</v>
      </c>
      <c r="F27" s="114">
        <v>329748052.30000001</v>
      </c>
      <c r="G27" s="114">
        <v>239150336.26799101</v>
      </c>
      <c r="H27" s="116">
        <f t="shared" si="1"/>
        <v>568898388.56799102</v>
      </c>
    </row>
    <row r="28" spans="1:8" x14ac:dyDescent="0.35">
      <c r="A28" s="112">
        <v>7</v>
      </c>
      <c r="B28" s="120" t="s">
        <v>221</v>
      </c>
      <c r="C28" s="114">
        <v>1224029031.1500001</v>
      </c>
      <c r="D28" s="114">
        <v>1331154465.0873899</v>
      </c>
      <c r="E28" s="115">
        <f t="shared" si="0"/>
        <v>2555183496.23739</v>
      </c>
      <c r="F28" s="114">
        <v>1323047036.4200001</v>
      </c>
      <c r="G28" s="114">
        <v>1297718452.7667799</v>
      </c>
      <c r="H28" s="116">
        <f t="shared" si="1"/>
        <v>2620765489.18678</v>
      </c>
    </row>
    <row r="29" spans="1:8" x14ac:dyDescent="0.35">
      <c r="A29" s="112">
        <v>8</v>
      </c>
      <c r="B29" s="120" t="s">
        <v>222</v>
      </c>
      <c r="C29" s="114">
        <v>40699325.020000003</v>
      </c>
      <c r="D29" s="114">
        <v>71356963.644452006</v>
      </c>
      <c r="E29" s="115">
        <f t="shared" si="0"/>
        <v>112056288.66445202</v>
      </c>
      <c r="F29" s="114">
        <v>49606356.490000002</v>
      </c>
      <c r="G29" s="114">
        <v>177251318.139476</v>
      </c>
      <c r="H29" s="116">
        <f t="shared" si="1"/>
        <v>226857674.62947601</v>
      </c>
    </row>
    <row r="30" spans="1:8" x14ac:dyDescent="0.35">
      <c r="A30" s="112">
        <v>9</v>
      </c>
      <c r="B30" s="121" t="s">
        <v>223</v>
      </c>
      <c r="C30" s="114">
        <f>C31+C32+C33+C34+C35+C36+C37</f>
        <v>2582249786.5500002</v>
      </c>
      <c r="D30" s="114">
        <f>D31+D32+D33+D34+D35+D36+D37</f>
        <v>6025372389.6540604</v>
      </c>
      <c r="E30" s="115">
        <f t="shared" si="0"/>
        <v>8607622176.2040596</v>
      </c>
      <c r="F30" s="114">
        <f>F31+F32+F33+F34+F35+F36+F37</f>
        <v>2330026820.3702998</v>
      </c>
      <c r="G30" s="114">
        <f>G31+G32+G33+G34+G35+G36+G37</f>
        <v>10157241760.213289</v>
      </c>
      <c r="H30" s="116">
        <f t="shared" si="1"/>
        <v>12487268580.58359</v>
      </c>
    </row>
    <row r="31" spans="1:8" x14ac:dyDescent="0.35">
      <c r="A31" s="112">
        <v>9.1</v>
      </c>
      <c r="B31" s="122" t="s">
        <v>224</v>
      </c>
      <c r="C31" s="114">
        <v>1513141426.0500002</v>
      </c>
      <c r="D31" s="114">
        <v>2672627135.2376127</v>
      </c>
      <c r="E31" s="115">
        <f t="shared" si="0"/>
        <v>4185768561.2876129</v>
      </c>
      <c r="F31" s="114">
        <v>1503838668.1982999</v>
      </c>
      <c r="G31" s="114">
        <v>4759493654.8302298</v>
      </c>
      <c r="H31" s="116">
        <f t="shared" si="1"/>
        <v>6263332323.0285301</v>
      </c>
    </row>
    <row r="32" spans="1:8" x14ac:dyDescent="0.35">
      <c r="A32" s="112">
        <v>9.1999999999999993</v>
      </c>
      <c r="B32" s="122" t="s">
        <v>225</v>
      </c>
      <c r="C32" s="114">
        <v>1069108360.5</v>
      </c>
      <c r="D32" s="114">
        <v>3123262254.4164476</v>
      </c>
      <c r="E32" s="115">
        <f t="shared" si="0"/>
        <v>4192370614.9164476</v>
      </c>
      <c r="F32" s="114">
        <v>826188152.17200005</v>
      </c>
      <c r="G32" s="114">
        <v>5370749371.8645601</v>
      </c>
      <c r="H32" s="116">
        <f t="shared" si="1"/>
        <v>6196937524.0365601</v>
      </c>
    </row>
    <row r="33" spans="1:8" x14ac:dyDescent="0.35">
      <c r="A33" s="112">
        <v>9.3000000000000007</v>
      </c>
      <c r="B33" s="122" t="s">
        <v>226</v>
      </c>
      <c r="C33" s="114">
        <v>0</v>
      </c>
      <c r="D33" s="114">
        <v>229483000</v>
      </c>
      <c r="E33" s="115">
        <f t="shared" si="0"/>
        <v>229483000</v>
      </c>
      <c r="F33" s="114">
        <v>0</v>
      </c>
      <c r="G33" s="114">
        <v>26998733.5185</v>
      </c>
      <c r="H33" s="116">
        <f t="shared" si="1"/>
        <v>26998733.5185</v>
      </c>
    </row>
    <row r="34" spans="1:8" x14ac:dyDescent="0.35">
      <c r="A34" s="112">
        <v>9.4</v>
      </c>
      <c r="B34" s="122" t="s">
        <v>227</v>
      </c>
      <c r="C34" s="114">
        <v>0</v>
      </c>
      <c r="D34" s="114">
        <v>0</v>
      </c>
      <c r="E34" s="115">
        <f t="shared" si="0"/>
        <v>0</v>
      </c>
      <c r="F34" s="114">
        <v>0</v>
      </c>
      <c r="G34" s="114">
        <v>0</v>
      </c>
      <c r="H34" s="116">
        <f t="shared" si="1"/>
        <v>0</v>
      </c>
    </row>
    <row r="35" spans="1:8" x14ac:dyDescent="0.35">
      <c r="A35" s="112">
        <v>9.5</v>
      </c>
      <c r="B35" s="122" t="s">
        <v>228</v>
      </c>
      <c r="C35" s="114">
        <v>0</v>
      </c>
      <c r="D35" s="114">
        <v>0</v>
      </c>
      <c r="E35" s="115">
        <f t="shared" si="0"/>
        <v>0</v>
      </c>
      <c r="F35" s="114">
        <v>0</v>
      </c>
      <c r="G35" s="114">
        <v>0</v>
      </c>
      <c r="H35" s="116">
        <f t="shared" si="1"/>
        <v>0</v>
      </c>
    </row>
    <row r="36" spans="1:8" x14ac:dyDescent="0.35">
      <c r="A36" s="112">
        <v>9.6</v>
      </c>
      <c r="B36" s="122" t="s">
        <v>229</v>
      </c>
      <c r="C36" s="114">
        <v>0</v>
      </c>
      <c r="D36" s="114">
        <v>0</v>
      </c>
      <c r="E36" s="115">
        <f t="shared" si="0"/>
        <v>0</v>
      </c>
      <c r="F36" s="114">
        <v>0</v>
      </c>
      <c r="G36" s="114">
        <v>0</v>
      </c>
      <c r="H36" s="116">
        <f t="shared" si="1"/>
        <v>0</v>
      </c>
    </row>
    <row r="37" spans="1:8" x14ac:dyDescent="0.35">
      <c r="A37" s="112">
        <v>9.6999999999999993</v>
      </c>
      <c r="B37" s="122" t="s">
        <v>230</v>
      </c>
      <c r="C37" s="114">
        <v>0</v>
      </c>
      <c r="D37" s="114">
        <v>0</v>
      </c>
      <c r="E37" s="115">
        <f t="shared" si="0"/>
        <v>0</v>
      </c>
      <c r="F37" s="114">
        <v>0</v>
      </c>
      <c r="G37" s="114">
        <v>0</v>
      </c>
      <c r="H37" s="116">
        <f t="shared" si="1"/>
        <v>0</v>
      </c>
    </row>
    <row r="38" spans="1:8" x14ac:dyDescent="0.35">
      <c r="A38" s="112">
        <v>10</v>
      </c>
      <c r="B38" s="113" t="s">
        <v>231</v>
      </c>
      <c r="C38" s="114">
        <f>C41+C42</f>
        <v>324456212.93000001</v>
      </c>
      <c r="D38" s="114">
        <f>D41+D42</f>
        <v>202272764.23874599</v>
      </c>
      <c r="E38" s="115">
        <f t="shared" si="0"/>
        <v>526728977.16874599</v>
      </c>
      <c r="F38" s="114">
        <f>F41+F42</f>
        <v>257053718.87</v>
      </c>
      <c r="G38" s="114">
        <f>G41+G42</f>
        <v>183545334.53315598</v>
      </c>
      <c r="H38" s="116">
        <f t="shared" si="1"/>
        <v>440599053.40315598</v>
      </c>
    </row>
    <row r="39" spans="1:8" x14ac:dyDescent="0.35">
      <c r="A39" s="112">
        <v>10.1</v>
      </c>
      <c r="B39" s="122" t="s">
        <v>232</v>
      </c>
      <c r="C39" s="114">
        <v>29765608.559999999</v>
      </c>
      <c r="D39" s="114">
        <v>5573177.0629160004</v>
      </c>
      <c r="E39" s="115">
        <f>C39+D39</f>
        <v>35338785.622915998</v>
      </c>
      <c r="F39" s="114">
        <v>18126561.34</v>
      </c>
      <c r="G39" s="114">
        <v>2646314.6790760001</v>
      </c>
      <c r="H39" s="116">
        <f t="shared" si="1"/>
        <v>20772876.019076001</v>
      </c>
    </row>
    <row r="40" spans="1:8" x14ac:dyDescent="0.35">
      <c r="A40" s="112">
        <v>10.199999999999999</v>
      </c>
      <c r="B40" s="122" t="s">
        <v>233</v>
      </c>
      <c r="C40" s="114">
        <v>100560115.76000001</v>
      </c>
      <c r="D40" s="114">
        <v>138540886.92841399</v>
      </c>
      <c r="E40" s="115">
        <f>C40+D40</f>
        <v>239101002.68841398</v>
      </c>
      <c r="F40" s="114">
        <v>72801010.200000003</v>
      </c>
      <c r="G40" s="114">
        <v>90917286.220546797</v>
      </c>
      <c r="H40" s="116">
        <f t="shared" si="1"/>
        <v>163718296.4205468</v>
      </c>
    </row>
    <row r="41" spans="1:8" x14ac:dyDescent="0.35">
      <c r="A41" s="112">
        <v>10.3</v>
      </c>
      <c r="B41" s="122" t="s">
        <v>234</v>
      </c>
      <c r="C41" s="114">
        <v>168222390.63</v>
      </c>
      <c r="D41" s="114">
        <v>43947986.347038001</v>
      </c>
      <c r="E41" s="115">
        <f t="shared" si="0"/>
        <v>212170376.977038</v>
      </c>
      <c r="F41" s="114">
        <v>129283644.83</v>
      </c>
      <c r="G41" s="114">
        <v>45616782.548977003</v>
      </c>
      <c r="H41" s="116">
        <f t="shared" si="1"/>
        <v>174900427.378977</v>
      </c>
    </row>
    <row r="42" spans="1:8" ht="25" x14ac:dyDescent="0.35">
      <c r="A42" s="112">
        <v>10.4</v>
      </c>
      <c r="B42" s="122" t="s">
        <v>235</v>
      </c>
      <c r="C42" s="114">
        <v>156233822.30000001</v>
      </c>
      <c r="D42" s="114">
        <v>158324777.89170799</v>
      </c>
      <c r="E42" s="115">
        <f t="shared" si="0"/>
        <v>314558600.19170797</v>
      </c>
      <c r="F42" s="114">
        <v>127770074.04000001</v>
      </c>
      <c r="G42" s="114">
        <v>137928551.98417899</v>
      </c>
      <c r="H42" s="116">
        <f t="shared" si="1"/>
        <v>265698626.02417898</v>
      </c>
    </row>
    <row r="43" spans="1:8" ht="14" thickBot="1" x14ac:dyDescent="0.4">
      <c r="A43" s="112">
        <v>11</v>
      </c>
      <c r="B43" s="123" t="s">
        <v>236</v>
      </c>
      <c r="C43" s="114">
        <v>1138813.2404999998</v>
      </c>
      <c r="D43" s="114">
        <v>71382828.650758207</v>
      </c>
      <c r="E43" s="115">
        <f t="shared" si="0"/>
        <v>72521641.89125821</v>
      </c>
      <c r="F43" s="114">
        <v>2095206.4100000001</v>
      </c>
      <c r="G43" s="114">
        <v>86103387.407580644</v>
      </c>
      <c r="H43" s="116">
        <f t="shared" si="1"/>
        <v>88198593.81758064</v>
      </c>
    </row>
    <row r="44" spans="1:8" x14ac:dyDescent="0.35">
      <c r="C44" s="124"/>
      <c r="D44" s="124"/>
      <c r="E44" s="124"/>
      <c r="F44" s="124"/>
      <c r="G44" s="124"/>
      <c r="H44" s="124"/>
    </row>
    <row r="45" spans="1:8" x14ac:dyDescent="0.35">
      <c r="C45" s="124"/>
      <c r="D45" s="124"/>
      <c r="E45" s="124"/>
      <c r="F45" s="124"/>
      <c r="G45" s="124"/>
      <c r="H45" s="124"/>
    </row>
    <row r="46" spans="1:8" x14ac:dyDescent="0.35">
      <c r="C46" s="124"/>
      <c r="D46" s="124"/>
      <c r="E46" s="124"/>
      <c r="F46" s="124"/>
      <c r="G46" s="124"/>
      <c r="H46" s="124"/>
    </row>
    <row r="47" spans="1:8" x14ac:dyDescent="0.35">
      <c r="C47" s="124"/>
      <c r="D47" s="124"/>
      <c r="E47" s="124"/>
      <c r="F47" s="124"/>
      <c r="G47" s="124"/>
      <c r="H47" s="124"/>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7C80E-2D4A-469A-9BFE-49E3FBAE8FFB}">
  <sheetPr codeName="Sheet7">
    <tabColor theme="0" tint="-4.9989318521683403E-2"/>
  </sheetPr>
  <dimension ref="A1:G29"/>
  <sheetViews>
    <sheetView zoomScale="80" zoomScaleNormal="80" workbookViewId="0">
      <pane xSplit="1" ySplit="4" topLeftCell="B5" activePane="bottomRight" state="frozen"/>
      <selection activeCell="B19" sqref="B19"/>
      <selection pane="topRight" activeCell="B19" sqref="B19"/>
      <selection pane="bottomLeft" activeCell="B19" sqref="B19"/>
      <selection pane="bottomRight" activeCell="B2" sqref="B2"/>
    </sheetView>
  </sheetViews>
  <sheetFormatPr defaultColWidth="9.1796875" defaultRowHeight="12.5" x14ac:dyDescent="0.25"/>
  <cols>
    <col min="1" max="1" width="9.54296875" style="19" bestFit="1" customWidth="1"/>
    <col min="2" max="2" width="93.54296875" style="19" customWidth="1"/>
    <col min="3" max="4" width="13.1796875" style="19" bestFit="1" customWidth="1"/>
    <col min="5" max="7" width="13.1796875" style="125" bestFit="1" customWidth="1"/>
    <col min="8" max="11" width="9.81640625" style="125" customWidth="1"/>
    <col min="12" max="16384" width="9.1796875" style="125"/>
  </cols>
  <sheetData>
    <row r="1" spans="1:7" x14ac:dyDescent="0.25">
      <c r="A1" s="20" t="s">
        <v>45</v>
      </c>
      <c r="B1" s="21" t="str">
        <f>'Info '!C2</f>
        <v>JSC TBC Bank</v>
      </c>
      <c r="C1" s="21"/>
    </row>
    <row r="2" spans="1:7" x14ac:dyDescent="0.25">
      <c r="A2" s="20" t="s">
        <v>46</v>
      </c>
      <c r="B2" s="22">
        <f>'1. key ratios '!B2</f>
        <v>46112</v>
      </c>
      <c r="C2" s="21"/>
    </row>
    <row r="3" spans="1:7" x14ac:dyDescent="0.25">
      <c r="A3" s="20"/>
      <c r="B3" s="21"/>
      <c r="C3" s="21"/>
    </row>
    <row r="4" spans="1:7" ht="15" customHeight="1" thickBot="1" x14ac:dyDescent="0.35">
      <c r="A4" s="19" t="s">
        <v>237</v>
      </c>
      <c r="B4" s="126" t="s">
        <v>238</v>
      </c>
      <c r="C4" s="127" t="s">
        <v>239</v>
      </c>
    </row>
    <row r="5" spans="1:7" ht="15" customHeight="1" x14ac:dyDescent="0.2">
      <c r="A5" s="128" t="s">
        <v>50</v>
      </c>
      <c r="B5" s="129"/>
      <c r="C5" s="27" t="str">
        <f>INT((MONTH($B$2))/3)&amp;"Q"&amp;"-"&amp;YEAR($B$2)</f>
        <v>1Q-2026</v>
      </c>
      <c r="D5" s="27" t="str">
        <f>IF(INT(MONTH($B$2))=3, "4"&amp;"Q"&amp;"-"&amp;YEAR($B$2)-1, IF(INT(MONTH($B$2))=6, "1"&amp;"Q"&amp;"-"&amp;YEAR($B$2), IF(INT(MONTH($B$2))=9, "2"&amp;"Q"&amp;"-"&amp;YEAR($B$2),IF(INT(MONTH($B$2))=12, "3"&amp;"Q"&amp;"-"&amp;YEAR($B$2), 0))))</f>
        <v>4Q-2025</v>
      </c>
      <c r="E5" s="27" t="str">
        <f>IF(INT(MONTH($B$2))=3, "3"&amp;"Q"&amp;"-"&amp;YEAR($B$2)-1, IF(INT(MONTH($B$2))=6, "4"&amp;"Q"&amp;"-"&amp;YEAR($B$2)-1, IF(INT(MONTH($B$2))=9, "1"&amp;"Q"&amp;"-"&amp;YEAR($B$2),IF(INT(MONTH($B$2))=12, "2"&amp;"Q"&amp;"-"&amp;YEAR($B$2), 0))))</f>
        <v>3Q-2025</v>
      </c>
      <c r="F5" s="27" t="str">
        <f>IF(INT(MONTH($B$2))=3, "2"&amp;"Q"&amp;"-"&amp;YEAR($B$2)-1, IF(INT(MONTH($B$2))=6, "3"&amp;"Q"&amp;"-"&amp;YEAR($B$2)-1, IF(INT(MONTH($B$2))=9, "4"&amp;"Q"&amp;"-"&amp;YEAR($B$2)-1,IF(INT(MONTH($B$2))=12, "1"&amp;"Q"&amp;"-"&amp;YEAR($B$2), 0))))</f>
        <v>2Q-2025</v>
      </c>
      <c r="G5" s="28" t="str">
        <f>IF(INT(MONTH($B$2))=3, "1"&amp;"Q"&amp;"-"&amp;YEAR($B$2)-1, IF(INT(MONTH($B$2))=6, "2"&amp;"Q"&amp;"-"&amp;YEAR($B$2)-1, IF(INT(MONTH($B$2))=9, "3"&amp;"Q"&amp;"-"&amp;YEAR($B$2)-1,IF(INT(MONTH($B$2))=12, "4"&amp;"Q"&amp;"-"&amp;YEAR($B$2)-1, 0))))</f>
        <v>1Q-2025</v>
      </c>
    </row>
    <row r="6" spans="1:7" ht="15" customHeight="1" x14ac:dyDescent="0.2">
      <c r="A6" s="130">
        <v>1</v>
      </c>
      <c r="B6" s="131" t="s">
        <v>240</v>
      </c>
      <c r="C6" s="132">
        <f>C7+C9+C10</f>
        <v>27550434745.915176</v>
      </c>
      <c r="D6" s="132">
        <f>D7+D9+D10</f>
        <v>26971742921.518513</v>
      </c>
      <c r="E6" s="132">
        <f>E7+E9+E10</f>
        <v>25982442633.218735</v>
      </c>
      <c r="F6" s="132">
        <f>F7+F9+F10</f>
        <v>25985506705.635128</v>
      </c>
      <c r="G6" s="132">
        <f>G7+G9+G10</f>
        <v>25259746533.333851</v>
      </c>
    </row>
    <row r="7" spans="1:7" ht="15" customHeight="1" x14ac:dyDescent="0.2">
      <c r="A7" s="130">
        <v>1.1000000000000001</v>
      </c>
      <c r="B7" s="131" t="s">
        <v>241</v>
      </c>
      <c r="C7" s="133">
        <v>26046355524.371708</v>
      </c>
      <c r="D7" s="134">
        <v>25561722971.679005</v>
      </c>
      <c r="E7" s="133">
        <v>24603521475.283283</v>
      </c>
      <c r="F7" s="133">
        <v>24502663587.026764</v>
      </c>
      <c r="G7" s="135">
        <v>23829551987.061119</v>
      </c>
    </row>
    <row r="8" spans="1:7" ht="13" x14ac:dyDescent="0.2">
      <c r="A8" s="130" t="s">
        <v>242</v>
      </c>
      <c r="B8" s="131" t="s">
        <v>243</v>
      </c>
      <c r="C8" s="133">
        <v>18577984.969999999</v>
      </c>
      <c r="D8" s="134">
        <v>16348820.109999999</v>
      </c>
      <c r="E8" s="133">
        <v>16348820.109999999</v>
      </c>
      <c r="F8" s="133">
        <v>26556743.758000001</v>
      </c>
      <c r="G8" s="135">
        <v>26556743.758000001</v>
      </c>
    </row>
    <row r="9" spans="1:7" ht="15" customHeight="1" x14ac:dyDescent="0.25">
      <c r="A9" s="130">
        <v>1.2</v>
      </c>
      <c r="B9" s="136" t="s">
        <v>194</v>
      </c>
      <c r="C9" s="133">
        <v>1351948457.3688564</v>
      </c>
      <c r="D9" s="134">
        <v>1259010201.9944844</v>
      </c>
      <c r="E9" s="133">
        <v>1217768761.1764164</v>
      </c>
      <c r="F9" s="133">
        <v>1347029859.7021906</v>
      </c>
      <c r="G9" s="135">
        <v>1337847586.9683013</v>
      </c>
    </row>
    <row r="10" spans="1:7" ht="15" customHeight="1" x14ac:dyDescent="0.2">
      <c r="A10" s="130">
        <v>1.3</v>
      </c>
      <c r="B10" s="131" t="s">
        <v>31</v>
      </c>
      <c r="C10" s="133">
        <v>152130764.1746144</v>
      </c>
      <c r="D10" s="134">
        <v>151009747.84502432</v>
      </c>
      <c r="E10" s="133">
        <v>161152396.75903311</v>
      </c>
      <c r="F10" s="133">
        <v>135813258.90617421</v>
      </c>
      <c r="G10" s="135">
        <v>92346959.304431513</v>
      </c>
    </row>
    <row r="11" spans="1:7" ht="15" customHeight="1" x14ac:dyDescent="0.2">
      <c r="A11" s="130">
        <v>2</v>
      </c>
      <c r="B11" s="131" t="s">
        <v>244</v>
      </c>
      <c r="C11" s="133">
        <v>250808834.25707346</v>
      </c>
      <c r="D11" s="134">
        <v>252216541.94504744</v>
      </c>
      <c r="E11" s="133">
        <v>209759815.21838444</v>
      </c>
      <c r="F11" s="133">
        <v>159393012.56365746</v>
      </c>
      <c r="G11" s="135">
        <v>283429785.00090438</v>
      </c>
    </row>
    <row r="12" spans="1:7" ht="15" customHeight="1" x14ac:dyDescent="0.2">
      <c r="A12" s="130">
        <v>3</v>
      </c>
      <c r="B12" s="131" t="s">
        <v>245</v>
      </c>
      <c r="C12" s="133">
        <v>4181737813.8375006</v>
      </c>
      <c r="D12" s="134">
        <v>4181737813.8375006</v>
      </c>
      <c r="E12" s="133">
        <v>3794626459.8384366</v>
      </c>
      <c r="F12" s="133">
        <v>3794626459.8384366</v>
      </c>
      <c r="G12" s="135">
        <v>3794626459.8384366</v>
      </c>
    </row>
    <row r="13" spans="1:7" ht="15" customHeight="1" thickBot="1" x14ac:dyDescent="0.25">
      <c r="A13" s="137">
        <v>4</v>
      </c>
      <c r="B13" s="138" t="s">
        <v>246</v>
      </c>
      <c r="C13" s="139">
        <f>C6+C11+C12</f>
        <v>31982981394.00975</v>
      </c>
      <c r="D13" s="140">
        <f>D6+D11+D12</f>
        <v>31405697277.301064</v>
      </c>
      <c r="E13" s="141">
        <f t="shared" ref="E13:G13" si="0">E6+E11+E12</f>
        <v>29986828908.275555</v>
      </c>
      <c r="F13" s="139">
        <f t="shared" si="0"/>
        <v>29939526178.03722</v>
      </c>
      <c r="G13" s="142">
        <f t="shared" si="0"/>
        <v>29337802778.173191</v>
      </c>
    </row>
    <row r="14" spans="1:7" x14ac:dyDescent="0.25">
      <c r="B14" s="143"/>
    </row>
    <row r="15" spans="1:7" x14ac:dyDescent="0.25">
      <c r="B15" s="143"/>
    </row>
    <row r="16" spans="1:7" x14ac:dyDescent="0.25">
      <c r="B16" s="143"/>
    </row>
    <row r="17" s="125" customFormat="1" ht="10" x14ac:dyDescent="0.2"/>
    <row r="18" s="125" customFormat="1" ht="10" x14ac:dyDescent="0.2"/>
    <row r="19" s="125" customFormat="1" ht="10" x14ac:dyDescent="0.2"/>
    <row r="20" s="125" customFormat="1" ht="10" x14ac:dyDescent="0.2"/>
    <row r="21" s="125" customFormat="1" ht="10" x14ac:dyDescent="0.2"/>
    <row r="22" s="125" customFormat="1" ht="10" x14ac:dyDescent="0.2"/>
    <row r="23" s="125" customFormat="1" ht="10" x14ac:dyDescent="0.2"/>
    <row r="24" s="125" customFormat="1" ht="10" x14ac:dyDescent="0.2"/>
    <row r="25" s="125" customFormat="1" ht="10" x14ac:dyDescent="0.2"/>
    <row r="26" s="125" customFormat="1" ht="10" x14ac:dyDescent="0.2"/>
    <row r="27" s="125" customFormat="1" ht="10" x14ac:dyDescent="0.2"/>
    <row r="28" s="125" customFormat="1" ht="10" x14ac:dyDescent="0.2"/>
    <row r="29" s="125" customFormat="1" ht="10" x14ac:dyDescent="0.2"/>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B187E-5AF7-41D9-BF37-EDCF233D8D3A}">
  <sheetPr codeName="Sheet8">
    <tabColor theme="0" tint="-4.9989318521683403E-2"/>
  </sheetPr>
  <dimension ref="A1:H37"/>
  <sheetViews>
    <sheetView zoomScale="80" zoomScaleNormal="80" workbookViewId="0">
      <pane xSplit="1" ySplit="4" topLeftCell="B5" activePane="bottomRight" state="frozen"/>
      <selection activeCell="B19" sqref="B19"/>
      <selection pane="topRight" activeCell="B19" sqref="B19"/>
      <selection pane="bottomLeft" activeCell="B19" sqref="B19"/>
      <selection pane="bottomRight" activeCell="B18" sqref="B18"/>
    </sheetView>
  </sheetViews>
  <sheetFormatPr defaultColWidth="9.1796875" defaultRowHeight="14" x14ac:dyDescent="0.3"/>
  <cols>
    <col min="1" max="1" width="9.54296875" style="19" bestFit="1" customWidth="1"/>
    <col min="2" max="2" width="65.54296875" style="19" customWidth="1"/>
    <col min="3" max="3" width="40.1796875" style="19" bestFit="1" customWidth="1"/>
    <col min="4" max="16384" width="9.1796875" style="3"/>
  </cols>
  <sheetData>
    <row r="1" spans="1:8" x14ac:dyDescent="0.3">
      <c r="A1" s="20" t="s">
        <v>45</v>
      </c>
      <c r="B1" s="21" t="str">
        <f>'Info '!C2</f>
        <v>JSC TBC Bank</v>
      </c>
    </row>
    <row r="2" spans="1:8" x14ac:dyDescent="0.3">
      <c r="A2" s="20" t="s">
        <v>46</v>
      </c>
      <c r="B2" s="22">
        <f>'1. key ratios '!B2</f>
        <v>46112</v>
      </c>
    </row>
    <row r="4" spans="1:8" ht="28" customHeight="1" thickBot="1" x14ac:dyDescent="0.35">
      <c r="A4" s="144" t="s">
        <v>247</v>
      </c>
      <c r="B4" s="145" t="s">
        <v>248</v>
      </c>
      <c r="C4" s="146"/>
    </row>
    <row r="5" spans="1:8" x14ac:dyDescent="0.3">
      <c r="A5" s="147"/>
      <c r="B5" s="148" t="s">
        <v>249</v>
      </c>
      <c r="C5" s="149" t="s">
        <v>250</v>
      </c>
    </row>
    <row r="6" spans="1:8" x14ac:dyDescent="0.3">
      <c r="A6" s="150">
        <v>1</v>
      </c>
      <c r="B6" s="151" t="s">
        <v>251</v>
      </c>
      <c r="C6" s="152" t="s">
        <v>252</v>
      </c>
    </row>
    <row r="7" spans="1:8" x14ac:dyDescent="0.3">
      <c r="A7" s="150">
        <v>2</v>
      </c>
      <c r="B7" s="151" t="s">
        <v>253</v>
      </c>
      <c r="C7" s="152" t="s">
        <v>254</v>
      </c>
    </row>
    <row r="8" spans="1:8" x14ac:dyDescent="0.3">
      <c r="A8" s="150">
        <v>3</v>
      </c>
      <c r="B8" s="151" t="s">
        <v>255</v>
      </c>
      <c r="C8" s="152" t="s">
        <v>254</v>
      </c>
    </row>
    <row r="9" spans="1:8" x14ac:dyDescent="0.3">
      <c r="A9" s="150">
        <v>4</v>
      </c>
      <c r="B9" s="151" t="s">
        <v>256</v>
      </c>
      <c r="C9" s="152" t="s">
        <v>254</v>
      </c>
    </row>
    <row r="10" spans="1:8" x14ac:dyDescent="0.3">
      <c r="A10" s="150">
        <v>5</v>
      </c>
      <c r="B10" s="151" t="s">
        <v>257</v>
      </c>
      <c r="C10" s="152" t="s">
        <v>254</v>
      </c>
    </row>
    <row r="11" spans="1:8" x14ac:dyDescent="0.3">
      <c r="A11" s="150">
        <v>6</v>
      </c>
      <c r="B11" s="151" t="s">
        <v>258</v>
      </c>
      <c r="C11" s="152" t="s">
        <v>254</v>
      </c>
    </row>
    <row r="12" spans="1:8" x14ac:dyDescent="0.3">
      <c r="A12" s="150">
        <v>7</v>
      </c>
      <c r="B12" s="151" t="s">
        <v>259</v>
      </c>
      <c r="C12" s="152" t="s">
        <v>254</v>
      </c>
      <c r="H12" s="153"/>
    </row>
    <row r="13" spans="1:8" x14ac:dyDescent="0.3">
      <c r="A13" s="150">
        <v>8</v>
      </c>
      <c r="B13" s="151" t="s">
        <v>260</v>
      </c>
      <c r="C13" s="152" t="s">
        <v>254</v>
      </c>
    </row>
    <row r="14" spans="1:8" x14ac:dyDescent="0.3">
      <c r="A14" s="150">
        <v>9</v>
      </c>
      <c r="B14" s="151" t="s">
        <v>261</v>
      </c>
      <c r="C14" s="152" t="s">
        <v>254</v>
      </c>
    </row>
    <row r="15" spans="1:8" x14ac:dyDescent="0.3">
      <c r="A15" s="150"/>
      <c r="B15" s="151"/>
      <c r="C15" s="152"/>
    </row>
    <row r="16" spans="1:8" x14ac:dyDescent="0.3">
      <c r="A16" s="150"/>
      <c r="B16" s="154"/>
      <c r="C16" s="155"/>
    </row>
    <row r="17" spans="1:3" x14ac:dyDescent="0.3">
      <c r="A17" s="150"/>
      <c r="B17" s="29" t="s">
        <v>262</v>
      </c>
      <c r="C17" s="156" t="s">
        <v>263</v>
      </c>
    </row>
    <row r="18" spans="1:3" x14ac:dyDescent="0.3">
      <c r="A18" s="150">
        <v>1</v>
      </c>
      <c r="B18" s="151" t="s">
        <v>264</v>
      </c>
      <c r="C18" s="157" t="s">
        <v>265</v>
      </c>
    </row>
    <row r="19" spans="1:3" x14ac:dyDescent="0.3">
      <c r="A19" s="150">
        <v>2</v>
      </c>
      <c r="B19" s="151" t="s">
        <v>266</v>
      </c>
      <c r="C19" s="157" t="s">
        <v>267</v>
      </c>
    </row>
    <row r="20" spans="1:3" x14ac:dyDescent="0.3">
      <c r="A20" s="150">
        <v>3</v>
      </c>
      <c r="B20" s="151" t="s">
        <v>268</v>
      </c>
      <c r="C20" s="157" t="s">
        <v>269</v>
      </c>
    </row>
    <row r="21" spans="1:3" x14ac:dyDescent="0.3">
      <c r="A21" s="150">
        <v>4</v>
      </c>
      <c r="B21" s="151" t="s">
        <v>270</v>
      </c>
      <c r="C21" s="157" t="s">
        <v>271</v>
      </c>
    </row>
    <row r="22" spans="1:3" x14ac:dyDescent="0.3">
      <c r="A22" s="150"/>
      <c r="B22" s="151"/>
      <c r="C22" s="157"/>
    </row>
    <row r="23" spans="1:3" x14ac:dyDescent="0.3">
      <c r="A23" s="150"/>
      <c r="B23" s="151"/>
      <c r="C23" s="157"/>
    </row>
    <row r="24" spans="1:3" x14ac:dyDescent="0.3">
      <c r="A24" s="150"/>
      <c r="B24" s="151"/>
      <c r="C24" s="157"/>
    </row>
    <row r="25" spans="1:3" x14ac:dyDescent="0.3">
      <c r="A25" s="150"/>
      <c r="B25" s="151"/>
      <c r="C25" s="157"/>
    </row>
    <row r="26" spans="1:3" x14ac:dyDescent="0.3">
      <c r="A26" s="150"/>
      <c r="B26" s="151"/>
      <c r="C26" s="157"/>
    </row>
    <row r="27" spans="1:3" ht="15.75" customHeight="1" x14ac:dyDescent="0.3">
      <c r="A27" s="150"/>
      <c r="B27" s="151"/>
      <c r="C27" s="158"/>
    </row>
    <row r="28" spans="1:3" ht="15.75" customHeight="1" x14ac:dyDescent="0.3">
      <c r="A28" s="150"/>
      <c r="B28" s="151"/>
      <c r="C28" s="158"/>
    </row>
    <row r="29" spans="1:3" ht="30" customHeight="1" x14ac:dyDescent="0.3">
      <c r="A29" s="150"/>
      <c r="B29" s="669" t="s">
        <v>272</v>
      </c>
      <c r="C29" s="670"/>
    </row>
    <row r="30" spans="1:3" ht="14.5" x14ac:dyDescent="0.35">
      <c r="A30" s="150">
        <v>1</v>
      </c>
      <c r="B30" s="159" t="s">
        <v>273</v>
      </c>
      <c r="C30" s="160">
        <v>0.99878075215747519</v>
      </c>
    </row>
    <row r="31" spans="1:3" ht="15.75" customHeight="1" x14ac:dyDescent="0.3">
      <c r="A31" s="150"/>
      <c r="B31" s="151"/>
      <c r="C31" s="152"/>
    </row>
    <row r="32" spans="1:3" ht="29.25" customHeight="1" x14ac:dyDescent="0.3">
      <c r="A32" s="150"/>
      <c r="B32" s="669" t="s">
        <v>274</v>
      </c>
      <c r="C32" s="670"/>
    </row>
    <row r="33" spans="1:3" ht="14.5" x14ac:dyDescent="0.35">
      <c r="A33" s="150">
        <v>1</v>
      </c>
      <c r="B33" s="151" t="s">
        <v>275</v>
      </c>
      <c r="C33" s="160">
        <v>9.6038555753984095E-2</v>
      </c>
    </row>
    <row r="34" spans="1:3" ht="14.5" x14ac:dyDescent="0.35">
      <c r="A34" s="150">
        <v>2</v>
      </c>
      <c r="B34" s="161" t="s">
        <v>276</v>
      </c>
      <c r="C34" s="160">
        <v>7.1958041061263231E-2</v>
      </c>
    </row>
    <row r="35" spans="1:3" ht="14.5" x14ac:dyDescent="0.35">
      <c r="A35" s="159">
        <v>3</v>
      </c>
      <c r="B35" s="161" t="s">
        <v>277</v>
      </c>
      <c r="C35" s="160">
        <v>6.4180096900130032E-2</v>
      </c>
    </row>
    <row r="36" spans="1:3" ht="14.5" x14ac:dyDescent="0.35">
      <c r="A36" s="161">
        <v>4</v>
      </c>
      <c r="B36" s="161" t="s">
        <v>278</v>
      </c>
      <c r="C36" s="160">
        <v>5.7352993683019229E-2</v>
      </c>
    </row>
    <row r="37" spans="1:3" ht="14.5" x14ac:dyDescent="0.35">
      <c r="A37" s="161">
        <v>5</v>
      </c>
      <c r="B37" s="161" t="s">
        <v>279</v>
      </c>
      <c r="C37" s="160">
        <v>5.3608900641339094E-2</v>
      </c>
    </row>
  </sheetData>
  <mergeCells count="2">
    <mergeCell ref="B29:C29"/>
    <mergeCell ref="B32:C32"/>
  </mergeCells>
  <dataValidations count="1">
    <dataValidation type="list" allowBlank="1" showInputMessage="1" showErrorMessage="1" sqref="C6:C15" xr:uid="{E66A4CED-653D-4F76-B942-8B70ADAB9B6F}">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A1CB-7CBD-4749-880C-2DF8E49FDF59}">
  <sheetPr codeName="Sheet9">
    <tabColor theme="0" tint="-4.9989318521683403E-2"/>
  </sheetPr>
  <dimension ref="A1:G53"/>
  <sheetViews>
    <sheetView zoomScale="80" zoomScaleNormal="80" workbookViewId="0">
      <pane xSplit="1" ySplit="5" topLeftCell="B20" activePane="bottomRight" state="frozen"/>
      <selection activeCell="B19" sqref="B19"/>
      <selection pane="topRight" activeCell="B19" sqref="B19"/>
      <selection pane="bottomLeft" activeCell="B19" sqref="B19"/>
      <selection pane="bottomRight" activeCell="B2" sqref="B2"/>
    </sheetView>
  </sheetViews>
  <sheetFormatPr defaultColWidth="9.1796875" defaultRowHeight="14" x14ac:dyDescent="0.3"/>
  <cols>
    <col min="1" max="1" width="9.54296875" style="19" bestFit="1" customWidth="1"/>
    <col min="2" max="2" width="54.1796875" style="19" customWidth="1"/>
    <col min="3" max="3" width="28" style="19" customWidth="1"/>
    <col min="4" max="4" width="22.453125" style="19" customWidth="1"/>
    <col min="5" max="5" width="22.1796875" style="19" customWidth="1"/>
    <col min="6" max="6" width="12" style="3" bestFit="1" customWidth="1"/>
    <col min="7" max="7" width="12.54296875" style="3" bestFit="1" customWidth="1"/>
    <col min="8" max="16384" width="9.1796875" style="3"/>
  </cols>
  <sheetData>
    <row r="1" spans="1:5" x14ac:dyDescent="0.3">
      <c r="A1" s="162" t="s">
        <v>45</v>
      </c>
      <c r="B1" s="21" t="str">
        <f>'Info '!C2</f>
        <v>JSC TBC Bank</v>
      </c>
    </row>
    <row r="2" spans="1:5" s="20" customFormat="1" ht="15.75" customHeight="1" x14ac:dyDescent="0.25">
      <c r="A2" s="162" t="s">
        <v>46</v>
      </c>
      <c r="B2" s="22">
        <f>'1. key ratios '!B2</f>
        <v>46112</v>
      </c>
    </row>
    <row r="3" spans="1:5" s="20" customFormat="1" ht="15.75" customHeight="1" x14ac:dyDescent="0.25">
      <c r="A3" s="162"/>
    </row>
    <row r="4" spans="1:5" s="20" customFormat="1" ht="15.75" customHeight="1" thickBot="1" x14ac:dyDescent="0.3">
      <c r="A4" s="163" t="s">
        <v>280</v>
      </c>
      <c r="B4" s="671" t="s">
        <v>17</v>
      </c>
      <c r="C4" s="672"/>
      <c r="D4" s="672"/>
      <c r="E4" s="672"/>
    </row>
    <row r="5" spans="1:5" s="168" customFormat="1" ht="17.5" customHeight="1" x14ac:dyDescent="0.35">
      <c r="A5" s="164"/>
      <c r="B5" s="165"/>
      <c r="C5" s="166" t="s">
        <v>281</v>
      </c>
      <c r="D5" s="166" t="s">
        <v>282</v>
      </c>
      <c r="E5" s="167" t="s">
        <v>283</v>
      </c>
    </row>
    <row r="6" spans="1:5" ht="14.5" customHeight="1" x14ac:dyDescent="0.3">
      <c r="A6" s="169"/>
      <c r="B6" s="673" t="s">
        <v>284</v>
      </c>
      <c r="C6" s="673" t="s">
        <v>285</v>
      </c>
      <c r="D6" s="674" t="s">
        <v>286</v>
      </c>
      <c r="E6" s="675"/>
    </row>
    <row r="7" spans="1:5" ht="99.65" customHeight="1" x14ac:dyDescent="0.3">
      <c r="A7" s="169"/>
      <c r="B7" s="666"/>
      <c r="C7" s="673"/>
      <c r="D7" s="170" t="s">
        <v>287</v>
      </c>
      <c r="E7" s="171" t="s">
        <v>288</v>
      </c>
    </row>
    <row r="8" spans="1:5" ht="20" x14ac:dyDescent="0.35">
      <c r="A8" s="172">
        <v>1</v>
      </c>
      <c r="B8" s="173" t="s">
        <v>97</v>
      </c>
      <c r="C8" s="174">
        <f>SUM(C9:C11)</f>
        <v>4486660152.9680004</v>
      </c>
      <c r="D8" s="174">
        <f>SUM(D9:D11)</f>
        <v>0</v>
      </c>
      <c r="E8" s="174">
        <f>SUM(E9:E11)</f>
        <v>4486660152.9680004</v>
      </c>
    </row>
    <row r="9" spans="1:5" ht="14.5" x14ac:dyDescent="0.35">
      <c r="A9" s="172">
        <v>1.1000000000000001</v>
      </c>
      <c r="B9" s="175" t="s">
        <v>98</v>
      </c>
      <c r="C9" s="174">
        <v>634971850.65050006</v>
      </c>
      <c r="D9" s="174">
        <v>0</v>
      </c>
      <c r="E9" s="174">
        <v>634971850.65050006</v>
      </c>
    </row>
    <row r="10" spans="1:5" ht="14.5" x14ac:dyDescent="0.35">
      <c r="A10" s="172">
        <v>1.2</v>
      </c>
      <c r="B10" s="175" t="s">
        <v>99</v>
      </c>
      <c r="C10" s="174">
        <v>2617723163.8748002</v>
      </c>
      <c r="D10" s="174">
        <v>0</v>
      </c>
      <c r="E10" s="174">
        <v>2617723163.8748002</v>
      </c>
    </row>
    <row r="11" spans="1:5" ht="14.5" x14ac:dyDescent="0.35">
      <c r="A11" s="172">
        <v>1.3</v>
      </c>
      <c r="B11" s="175" t="s">
        <v>100</v>
      </c>
      <c r="C11" s="174">
        <v>1233965138.4426999</v>
      </c>
      <c r="D11" s="174">
        <v>0</v>
      </c>
      <c r="E11" s="174">
        <v>1233965138.4426999</v>
      </c>
    </row>
    <row r="12" spans="1:5" ht="14.5" x14ac:dyDescent="0.35">
      <c r="A12" s="172">
        <v>2</v>
      </c>
      <c r="B12" s="176" t="s">
        <v>101</v>
      </c>
      <c r="C12" s="174">
        <v>82570278.733500004</v>
      </c>
      <c r="D12" s="174">
        <v>0</v>
      </c>
      <c r="E12" s="174">
        <v>82570278.733500004</v>
      </c>
    </row>
    <row r="13" spans="1:5" ht="14.5" x14ac:dyDescent="0.35">
      <c r="A13" s="172">
        <v>2.1</v>
      </c>
      <c r="B13" s="177" t="s">
        <v>102</v>
      </c>
      <c r="C13" s="174">
        <v>82570278.733500004</v>
      </c>
      <c r="D13" s="174">
        <v>0</v>
      </c>
      <c r="E13" s="174">
        <v>82570278.733500004</v>
      </c>
    </row>
    <row r="14" spans="1:5" ht="20" x14ac:dyDescent="0.35">
      <c r="A14" s="172">
        <v>3</v>
      </c>
      <c r="B14" s="178" t="s">
        <v>103</v>
      </c>
      <c r="C14" s="174">
        <v>0</v>
      </c>
      <c r="D14" s="174">
        <v>0</v>
      </c>
      <c r="E14" s="174">
        <v>0</v>
      </c>
    </row>
    <row r="15" spans="1:5" ht="14.5" x14ac:dyDescent="0.35">
      <c r="A15" s="172">
        <v>4</v>
      </c>
      <c r="B15" s="105" t="s">
        <v>104</v>
      </c>
      <c r="C15" s="174">
        <v>0</v>
      </c>
      <c r="D15" s="174">
        <v>0</v>
      </c>
      <c r="E15" s="174">
        <v>0</v>
      </c>
    </row>
    <row r="16" spans="1:5" ht="20" x14ac:dyDescent="0.35">
      <c r="A16" s="172">
        <v>5</v>
      </c>
      <c r="B16" s="179" t="s">
        <v>105</v>
      </c>
      <c r="C16" s="174">
        <f>SUM(C17:C19)</f>
        <v>5655092759.4157982</v>
      </c>
      <c r="D16" s="174">
        <f>SUM(D17:D19)</f>
        <v>0</v>
      </c>
      <c r="E16" s="174">
        <f>SUM(E17:E19)</f>
        <v>5655092759.4157982</v>
      </c>
    </row>
    <row r="17" spans="1:5" ht="14.5" x14ac:dyDescent="0.35">
      <c r="A17" s="172">
        <v>5.0999999999999996</v>
      </c>
      <c r="B17" s="104" t="s">
        <v>106</v>
      </c>
      <c r="C17" s="174">
        <v>1136704.51</v>
      </c>
      <c r="D17" s="174">
        <v>0</v>
      </c>
      <c r="E17" s="174">
        <v>1136704.51</v>
      </c>
    </row>
    <row r="18" spans="1:5" ht="14.5" x14ac:dyDescent="0.35">
      <c r="A18" s="172">
        <v>5.2</v>
      </c>
      <c r="B18" s="104" t="s">
        <v>107</v>
      </c>
      <c r="C18" s="174">
        <v>5653956054.905798</v>
      </c>
      <c r="D18" s="174">
        <v>0</v>
      </c>
      <c r="E18" s="174">
        <v>5653956054.905798</v>
      </c>
    </row>
    <row r="19" spans="1:5" ht="14.5" x14ac:dyDescent="0.35">
      <c r="A19" s="172">
        <v>5.3</v>
      </c>
      <c r="B19" s="180" t="s">
        <v>108</v>
      </c>
      <c r="C19" s="174">
        <v>0</v>
      </c>
      <c r="D19" s="174">
        <v>0</v>
      </c>
      <c r="E19" s="174">
        <v>0</v>
      </c>
    </row>
    <row r="20" spans="1:5" ht="14.5" x14ac:dyDescent="0.35">
      <c r="A20" s="172">
        <v>6</v>
      </c>
      <c r="B20" s="178" t="s">
        <v>109</v>
      </c>
      <c r="C20" s="174">
        <f>SUM(C21:C22)</f>
        <v>27411762862.644505</v>
      </c>
      <c r="D20" s="174">
        <f>SUM(D21:D22)</f>
        <v>0</v>
      </c>
      <c r="E20" s="174">
        <f>SUM(E21:E22)</f>
        <v>27411762862.644505</v>
      </c>
    </row>
    <row r="21" spans="1:5" ht="14.5" x14ac:dyDescent="0.35">
      <c r="A21" s="172">
        <v>6.1</v>
      </c>
      <c r="B21" s="104" t="s">
        <v>107</v>
      </c>
      <c r="C21" s="174">
        <v>0</v>
      </c>
      <c r="D21" s="174">
        <v>0</v>
      </c>
      <c r="E21" s="174">
        <v>0</v>
      </c>
    </row>
    <row r="22" spans="1:5" ht="14.5" x14ac:dyDescent="0.35">
      <c r="A22" s="172">
        <v>6.2</v>
      </c>
      <c r="B22" s="180" t="s">
        <v>108</v>
      </c>
      <c r="C22" s="174">
        <v>27411762862.644505</v>
      </c>
      <c r="D22" s="174">
        <v>0</v>
      </c>
      <c r="E22" s="174">
        <v>27411762862.644505</v>
      </c>
    </row>
    <row r="23" spans="1:5" ht="14.5" x14ac:dyDescent="0.35">
      <c r="A23" s="172">
        <v>7</v>
      </c>
      <c r="B23" s="176" t="s">
        <v>110</v>
      </c>
      <c r="C23" s="174">
        <v>23418969.109999999</v>
      </c>
      <c r="D23" s="174">
        <v>5062984.08</v>
      </c>
      <c r="E23" s="174">
        <v>18355985.030000001</v>
      </c>
    </row>
    <row r="24" spans="1:5" ht="14.5" x14ac:dyDescent="0.35">
      <c r="A24" s="172">
        <v>8</v>
      </c>
      <c r="B24" s="181" t="s">
        <v>111</v>
      </c>
      <c r="C24" s="174">
        <v>0</v>
      </c>
      <c r="D24" s="174">
        <v>0</v>
      </c>
      <c r="E24" s="174">
        <v>0</v>
      </c>
    </row>
    <row r="25" spans="1:5" ht="14.5" x14ac:dyDescent="0.35">
      <c r="A25" s="172">
        <v>9</v>
      </c>
      <c r="B25" s="105" t="s">
        <v>112</v>
      </c>
      <c r="C25" s="174">
        <f>SUM(C26:C27)</f>
        <v>762234586.2723</v>
      </c>
      <c r="D25" s="174">
        <f>SUM(D26:D27)</f>
        <v>0</v>
      </c>
      <c r="E25" s="174">
        <f>SUM(E26:E27)</f>
        <v>762234586.2723</v>
      </c>
    </row>
    <row r="26" spans="1:5" ht="14.5" x14ac:dyDescent="0.35">
      <c r="A26" s="172">
        <v>9.1</v>
      </c>
      <c r="B26" s="104" t="s">
        <v>113</v>
      </c>
      <c r="C26" s="174">
        <v>750975680.0323</v>
      </c>
      <c r="D26" s="174">
        <v>0</v>
      </c>
      <c r="E26" s="174">
        <v>750975680.0323</v>
      </c>
    </row>
    <row r="27" spans="1:5" ht="14.5" x14ac:dyDescent="0.35">
      <c r="A27" s="172">
        <v>9.1999999999999993</v>
      </c>
      <c r="B27" s="104" t="s">
        <v>114</v>
      </c>
      <c r="C27" s="174">
        <v>11258906.239999998</v>
      </c>
      <c r="D27" s="174">
        <v>0</v>
      </c>
      <c r="E27" s="174">
        <v>11258906.239999998</v>
      </c>
    </row>
    <row r="28" spans="1:5" ht="14.5" x14ac:dyDescent="0.35">
      <c r="A28" s="172">
        <v>10</v>
      </c>
      <c r="B28" s="105" t="s">
        <v>115</v>
      </c>
      <c r="C28" s="174">
        <f>SUM(C29:C30)</f>
        <v>456947692.20000005</v>
      </c>
      <c r="D28" s="174">
        <f>SUM(D29:D30)</f>
        <v>456947692.20000005</v>
      </c>
      <c r="E28" s="174">
        <f>SUM(E29:E30)</f>
        <v>0</v>
      </c>
    </row>
    <row r="29" spans="1:5" ht="14.5" x14ac:dyDescent="0.35">
      <c r="A29" s="172">
        <v>10.1</v>
      </c>
      <c r="B29" s="104" t="s">
        <v>116</v>
      </c>
      <c r="C29" s="174">
        <v>27502089.170000002</v>
      </c>
      <c r="D29" s="174">
        <v>27502089.170000002</v>
      </c>
      <c r="E29" s="174">
        <v>0</v>
      </c>
    </row>
    <row r="30" spans="1:5" ht="14.5" x14ac:dyDescent="0.35">
      <c r="A30" s="172">
        <v>10.199999999999999</v>
      </c>
      <c r="B30" s="104" t="s">
        <v>117</v>
      </c>
      <c r="C30" s="174">
        <v>429445603.03000003</v>
      </c>
      <c r="D30" s="174">
        <v>429445603.03000003</v>
      </c>
      <c r="E30" s="174">
        <v>0</v>
      </c>
    </row>
    <row r="31" spans="1:5" ht="14.5" x14ac:dyDescent="0.35">
      <c r="A31" s="172">
        <v>11</v>
      </c>
      <c r="B31" s="105" t="s">
        <v>118</v>
      </c>
      <c r="C31" s="174">
        <f>SUM(C32:C33)</f>
        <v>-7.0000000009313224E-2</v>
      </c>
      <c r="D31" s="174">
        <f>SUM(D32:D33)</f>
        <v>0</v>
      </c>
      <c r="E31" s="174">
        <f>SUM(E32:E33)</f>
        <v>-7.0000000009313224E-2</v>
      </c>
    </row>
    <row r="32" spans="1:5" ht="14.5" x14ac:dyDescent="0.35">
      <c r="A32" s="172">
        <v>11.1</v>
      </c>
      <c r="B32" s="104" t="s">
        <v>119</v>
      </c>
      <c r="C32" s="174">
        <v>-1.0000000009313226E-2</v>
      </c>
      <c r="D32" s="174">
        <v>0</v>
      </c>
      <c r="E32" s="174">
        <v>-1.0000000009313226E-2</v>
      </c>
    </row>
    <row r="33" spans="1:7" ht="14.5" x14ac:dyDescent="0.35">
      <c r="A33" s="172">
        <v>11.2</v>
      </c>
      <c r="B33" s="104" t="s">
        <v>120</v>
      </c>
      <c r="C33" s="174">
        <v>-0.06</v>
      </c>
      <c r="D33" s="174">
        <v>0</v>
      </c>
      <c r="E33" s="174">
        <v>-0.06</v>
      </c>
    </row>
    <row r="34" spans="1:7" ht="14.5" x14ac:dyDescent="0.35">
      <c r="A34" s="172">
        <v>13</v>
      </c>
      <c r="B34" s="105" t="s">
        <v>121</v>
      </c>
      <c r="C34" s="174">
        <v>867616962.40560007</v>
      </c>
      <c r="D34" s="174">
        <v>82570278.733500004</v>
      </c>
      <c r="E34" s="174">
        <v>785046683.67210007</v>
      </c>
    </row>
    <row r="35" spans="1:7" ht="14.5" x14ac:dyDescent="0.35">
      <c r="A35" s="172">
        <v>13.1</v>
      </c>
      <c r="B35" s="182" t="s">
        <v>122</v>
      </c>
      <c r="C35" s="174">
        <v>438801247.24000007</v>
      </c>
      <c r="D35" s="174">
        <v>0</v>
      </c>
      <c r="E35" s="174">
        <v>438801247.24000007</v>
      </c>
    </row>
    <row r="36" spans="1:7" ht="14.5" x14ac:dyDescent="0.35">
      <c r="A36" s="172">
        <v>13.2</v>
      </c>
      <c r="B36" s="182" t="s">
        <v>123</v>
      </c>
      <c r="C36" s="174">
        <v>0</v>
      </c>
      <c r="D36" s="174">
        <v>0</v>
      </c>
      <c r="E36" s="174">
        <v>0</v>
      </c>
    </row>
    <row r="37" spans="1:7" ht="26.5" thickBot="1" x14ac:dyDescent="0.35">
      <c r="A37" s="183"/>
      <c r="B37" s="184" t="s">
        <v>289</v>
      </c>
      <c r="C37" s="185">
        <f>SUM(C8,C12,C14,C15,C16,C20,C23,C24,C25,C28,C31,C34)</f>
        <v>39746304263.679703</v>
      </c>
      <c r="D37" s="185">
        <f>SUM(D8,D12,D14,D15,D16,D20,D23,D24,D25,D28,D31,D34)</f>
        <v>544580955.01349998</v>
      </c>
      <c r="E37" s="185">
        <f>SUM(E8,E12,E14,E15,E16,E20,E23,E24,E25,E28,E31,E34)</f>
        <v>39201723308.666199</v>
      </c>
    </row>
    <row r="38" spans="1:7" x14ac:dyDescent="0.3">
      <c r="A38" s="3"/>
      <c r="B38" s="3"/>
      <c r="C38" s="3"/>
      <c r="D38" s="3"/>
      <c r="E38" s="3"/>
    </row>
    <row r="39" spans="1:7" x14ac:dyDescent="0.3">
      <c r="A39" s="3"/>
      <c r="B39" s="3"/>
      <c r="C39" s="3"/>
      <c r="D39" s="3"/>
      <c r="E39" s="3"/>
    </row>
    <row r="41" spans="1:7" s="19" customFormat="1" x14ac:dyDescent="0.3">
      <c r="B41" s="186"/>
      <c r="F41" s="3"/>
      <c r="G41" s="3"/>
    </row>
    <row r="42" spans="1:7" s="19" customFormat="1" x14ac:dyDescent="0.3">
      <c r="B42" s="186"/>
      <c r="F42" s="3"/>
      <c r="G42" s="3"/>
    </row>
    <row r="43" spans="1:7" s="19" customFormat="1" x14ac:dyDescent="0.3">
      <c r="B43" s="186"/>
      <c r="F43" s="3"/>
      <c r="G43" s="3"/>
    </row>
    <row r="44" spans="1:7" s="19" customFormat="1" x14ac:dyDescent="0.3">
      <c r="B44" s="186"/>
      <c r="F44" s="3"/>
      <c r="G44" s="3"/>
    </row>
    <row r="45" spans="1:7" s="19" customFormat="1" x14ac:dyDescent="0.3">
      <c r="B45" s="186"/>
      <c r="F45" s="3"/>
      <c r="G45" s="3"/>
    </row>
    <row r="46" spans="1:7" s="19" customFormat="1" x14ac:dyDescent="0.3">
      <c r="B46" s="186"/>
      <c r="F46" s="3"/>
      <c r="G46" s="3"/>
    </row>
    <row r="47" spans="1:7" s="19" customFormat="1" x14ac:dyDescent="0.3">
      <c r="B47" s="186"/>
      <c r="F47" s="3"/>
      <c r="G47" s="3"/>
    </row>
    <row r="48" spans="1:7" s="19" customFormat="1" x14ac:dyDescent="0.3">
      <c r="B48" s="186"/>
      <c r="F48" s="3"/>
      <c r="G48" s="3"/>
    </row>
    <row r="49" spans="2:7" s="19" customFormat="1" x14ac:dyDescent="0.3">
      <c r="B49" s="186"/>
      <c r="F49" s="3"/>
      <c r="G49" s="3"/>
    </row>
    <row r="50" spans="2:7" s="19" customFormat="1" x14ac:dyDescent="0.3">
      <c r="B50" s="186"/>
      <c r="F50" s="3"/>
      <c r="G50" s="3"/>
    </row>
    <row r="51" spans="2:7" s="19" customFormat="1" x14ac:dyDescent="0.3">
      <c r="B51" s="186"/>
      <c r="F51" s="3"/>
      <c r="G51" s="3"/>
    </row>
    <row r="52" spans="2:7" s="19" customFormat="1" x14ac:dyDescent="0.3">
      <c r="B52" s="186"/>
      <c r="F52" s="3"/>
      <c r="G52" s="3"/>
    </row>
    <row r="53" spans="2:7" s="19" customFormat="1" x14ac:dyDescent="0.3">
      <c r="B53" s="186"/>
      <c r="F53" s="3"/>
      <c r="G53" s="3"/>
    </row>
  </sheetData>
  <mergeCells count="4">
    <mergeCell ref="B4:E4"/>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8366-B86D-46F4-8B0F-59FD3E3D927D}">
  <sheetPr codeName="Sheet10">
    <tabColor theme="0" tint="-4.9989318521683403E-2"/>
  </sheetPr>
  <dimension ref="A1:F33"/>
  <sheetViews>
    <sheetView zoomScale="80" zoomScaleNormal="80" workbookViewId="0">
      <pane xSplit="1" ySplit="4" topLeftCell="B5" activePane="bottomRight" state="frozen"/>
      <selection activeCell="B19" sqref="B19"/>
      <selection pane="topRight" activeCell="B19" sqref="B19"/>
      <selection pane="bottomLeft" activeCell="B19" sqref="B19"/>
      <selection pane="bottomRight" activeCell="B1" sqref="B1"/>
    </sheetView>
  </sheetViews>
  <sheetFormatPr defaultColWidth="9.1796875" defaultRowHeight="12.5" outlineLevelRow="1" x14ac:dyDescent="0.25"/>
  <cols>
    <col min="1" max="1" width="9.54296875" style="19" bestFit="1" customWidth="1"/>
    <col min="2" max="2" width="155.453125" style="19" customWidth="1"/>
    <col min="3" max="3" width="18.08984375" style="19" customWidth="1"/>
    <col min="4" max="4" width="25.453125" style="19" customWidth="1"/>
    <col min="5" max="5" width="24.1796875" style="19" customWidth="1"/>
    <col min="6" max="6" width="24" style="19" customWidth="1"/>
    <col min="7" max="7" width="10" style="19" bestFit="1" customWidth="1"/>
    <col min="8" max="8" width="12" style="19" bestFit="1" customWidth="1"/>
    <col min="9" max="9" width="12.54296875" style="19" bestFit="1" customWidth="1"/>
    <col min="10" max="16384" width="9.1796875" style="19"/>
  </cols>
  <sheetData>
    <row r="1" spans="1:6" x14ac:dyDescent="0.25">
      <c r="A1" s="20" t="s">
        <v>45</v>
      </c>
      <c r="B1" s="21" t="str">
        <f>'Info '!C2</f>
        <v>JSC TBC Bank</v>
      </c>
    </row>
    <row r="2" spans="1:6" s="20" customFormat="1" ht="15.75" customHeight="1" x14ac:dyDescent="0.25">
      <c r="A2" s="20" t="s">
        <v>46</v>
      </c>
      <c r="B2" s="22">
        <f>'1. key ratios '!B2</f>
        <v>46112</v>
      </c>
      <c r="C2" s="19"/>
      <c r="D2" s="19"/>
      <c r="E2" s="19"/>
      <c r="F2" s="19"/>
    </row>
    <row r="3" spans="1:6" s="20" customFormat="1" ht="15.75" customHeight="1" x14ac:dyDescent="0.25">
      <c r="C3" s="19"/>
      <c r="D3" s="19"/>
      <c r="E3" s="19"/>
      <c r="F3" s="19"/>
    </row>
    <row r="4" spans="1:6" s="20" customFormat="1" ht="13.5" thickBot="1" x14ac:dyDescent="0.35">
      <c r="A4" s="20" t="s">
        <v>290</v>
      </c>
      <c r="B4" s="187" t="s">
        <v>291</v>
      </c>
      <c r="C4" s="188" t="s">
        <v>239</v>
      </c>
      <c r="D4" s="19"/>
      <c r="E4" s="19"/>
      <c r="F4" s="19"/>
    </row>
    <row r="5" spans="1:6" ht="13" x14ac:dyDescent="0.3">
      <c r="A5" s="189">
        <v>1</v>
      </c>
      <c r="B5" s="190" t="s">
        <v>292</v>
      </c>
      <c r="C5" s="191">
        <f>'7. LI1 '!E37</f>
        <v>39201723308.666199</v>
      </c>
    </row>
    <row r="6" spans="1:6" x14ac:dyDescent="0.25">
      <c r="A6" s="192">
        <v>2.1</v>
      </c>
      <c r="B6" s="1" t="s">
        <v>293</v>
      </c>
      <c r="C6" s="193">
        <v>3299722895.2600002</v>
      </c>
    </row>
    <row r="7" spans="1:6" s="143" customFormat="1" outlineLevel="1" x14ac:dyDescent="0.25">
      <c r="A7" s="130">
        <v>2.2000000000000002</v>
      </c>
      <c r="B7" s="131" t="s">
        <v>294</v>
      </c>
      <c r="C7" s="194">
        <v>5095992729.4324036</v>
      </c>
    </row>
    <row r="8" spans="1:6" s="143" customFormat="1" ht="14.5" x14ac:dyDescent="0.3">
      <c r="A8" s="130">
        <v>3</v>
      </c>
      <c r="B8" s="195" t="s">
        <v>295</v>
      </c>
      <c r="C8" s="196">
        <f>SUM(C5:C7)</f>
        <v>47597438933.358604</v>
      </c>
    </row>
    <row r="9" spans="1:6" x14ac:dyDescent="0.25">
      <c r="A9" s="192">
        <v>4</v>
      </c>
      <c r="B9" s="197" t="s">
        <v>296</v>
      </c>
      <c r="C9" s="193">
        <v>0</v>
      </c>
    </row>
    <row r="10" spans="1:6" s="143" customFormat="1" outlineLevel="1" x14ac:dyDescent="0.25">
      <c r="A10" s="130">
        <v>5.0999999999999996</v>
      </c>
      <c r="B10" s="131" t="s">
        <v>297</v>
      </c>
      <c r="C10" s="194">
        <v>-1665257625.9029448</v>
      </c>
    </row>
    <row r="11" spans="1:6" s="143" customFormat="1" outlineLevel="1" x14ac:dyDescent="0.25">
      <c r="A11" s="130">
        <v>5.2</v>
      </c>
      <c r="B11" s="131" t="s">
        <v>298</v>
      </c>
      <c r="C11" s="194">
        <v>-5095992729.4324036</v>
      </c>
    </row>
    <row r="12" spans="1:6" s="143" customFormat="1" x14ac:dyDescent="0.25">
      <c r="A12" s="130">
        <v>6</v>
      </c>
      <c r="B12" s="198" t="s">
        <v>299</v>
      </c>
      <c r="C12" s="194">
        <v>0</v>
      </c>
    </row>
    <row r="13" spans="1:6" s="143" customFormat="1" ht="13.5" thickBot="1" x14ac:dyDescent="0.35">
      <c r="A13" s="137">
        <v>7</v>
      </c>
      <c r="B13" s="199" t="s">
        <v>300</v>
      </c>
      <c r="C13" s="200">
        <f>SUM(C8:C12)</f>
        <v>40836188578.023254</v>
      </c>
    </row>
    <row r="15" spans="1:6" x14ac:dyDescent="0.25">
      <c r="B15" s="143"/>
    </row>
    <row r="17" spans="1:2" ht="13.5" x14ac:dyDescent="0.35">
      <c r="A17" s="54"/>
      <c r="B17" s="201"/>
    </row>
    <row r="18" spans="1:2" ht="14.5" x14ac:dyDescent="0.3">
      <c r="A18" s="202"/>
      <c r="B18" s="203"/>
    </row>
    <row r="19" spans="1:2" ht="13" x14ac:dyDescent="0.3">
      <c r="A19" s="204"/>
      <c r="B19" s="205"/>
    </row>
    <row r="20" spans="1:2" ht="13" x14ac:dyDescent="0.25">
      <c r="A20" s="206"/>
      <c r="B20" s="207"/>
    </row>
    <row r="21" spans="1:2" ht="13" x14ac:dyDescent="0.3">
      <c r="A21" s="206"/>
      <c r="B21" s="203"/>
    </row>
    <row r="22" spans="1:2" ht="13" x14ac:dyDescent="0.25">
      <c r="A22" s="204"/>
      <c r="B22" s="208"/>
    </row>
    <row r="23" spans="1:2" ht="13" x14ac:dyDescent="0.25">
      <c r="A23" s="206"/>
      <c r="B23" s="207"/>
    </row>
    <row r="24" spans="1:2" ht="13" x14ac:dyDescent="0.25">
      <c r="A24" s="206"/>
      <c r="B24" s="207"/>
    </row>
    <row r="25" spans="1:2" ht="13" x14ac:dyDescent="0.3">
      <c r="A25" s="206"/>
      <c r="B25" s="209"/>
    </row>
    <row r="26" spans="1:2" ht="13" x14ac:dyDescent="0.3">
      <c r="A26" s="206"/>
      <c r="B26" s="203"/>
    </row>
    <row r="27" spans="1:2" x14ac:dyDescent="0.25">
      <c r="B27" s="186"/>
    </row>
    <row r="28" spans="1:2" x14ac:dyDescent="0.25">
      <c r="B28" s="186"/>
    </row>
    <row r="29" spans="1:2" x14ac:dyDescent="0.25">
      <c r="B29" s="186"/>
    </row>
    <row r="30" spans="1:2" x14ac:dyDescent="0.25">
      <c r="B30" s="186"/>
    </row>
    <row r="31" spans="1:2" x14ac:dyDescent="0.25">
      <c r="B31" s="186"/>
    </row>
    <row r="32" spans="1:2" x14ac:dyDescent="0.25">
      <c r="B32" s="186"/>
    </row>
    <row r="33" spans="2:2" x14ac:dyDescent="0.25">
      <c r="B33" s="186"/>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 Tushishvili</dc:creator>
  <cp:lastModifiedBy>Irina Pagava</cp:lastModifiedBy>
  <dcterms:created xsi:type="dcterms:W3CDTF">2026-04-28T10:36:09Z</dcterms:created>
  <dcterms:modified xsi:type="dcterms:W3CDTF">2026-05-06T12:47:10Z</dcterms:modified>
</cp:coreProperties>
</file>