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793500E8-9651-4A8B-AA60-3FB7FABCE7FE}" xr6:coauthVersionLast="47" xr6:coauthVersionMax="47" xr10:uidLastSave="{00000000-0000-0000-0000-000000000000}"/>
  <bookViews>
    <workbookView showHorizontalScroll="0" showVerticalScroll="0" xWindow="-120" yWindow="-120" windowWidth="29040" windowHeight="1599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0" i="115" l="1"/>
  <c r="C18" i="115" s="1"/>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8" i="112"/>
  <c r="H7" i="112"/>
  <c r="H21" i="112" s="1"/>
  <c r="G22" i="111"/>
  <c r="F22" i="111"/>
  <c r="E22" i="111"/>
  <c r="D22" i="111"/>
  <c r="C22" i="111"/>
  <c r="H21" i="111"/>
  <c r="H20" i="111"/>
  <c r="H19" i="111"/>
  <c r="H18" i="111"/>
  <c r="H22" i="111" s="1"/>
  <c r="H17" i="111"/>
  <c r="H16" i="111"/>
  <c r="H15" i="111"/>
  <c r="H14" i="111"/>
  <c r="H13" i="111"/>
  <c r="H12" i="111"/>
  <c r="H11" i="111"/>
  <c r="H10" i="111"/>
  <c r="H9" i="111"/>
  <c r="H8" i="111"/>
  <c r="Q33" i="92"/>
  <c r="I33" i="92"/>
  <c r="Q32" i="92"/>
  <c r="I32" i="92"/>
  <c r="Q31" i="92"/>
  <c r="I31" i="92"/>
  <c r="I30" i="92"/>
  <c r="Q29" i="92"/>
  <c r="I29" i="92"/>
  <c r="Q28" i="92"/>
  <c r="I28" i="92"/>
  <c r="Q27" i="92"/>
  <c r="Q26" i="92" s="1"/>
  <c r="I27" i="92"/>
  <c r="I26" i="92"/>
  <c r="Q25" i="92"/>
  <c r="I25" i="92"/>
  <c r="Q24" i="92"/>
  <c r="I24" i="92"/>
  <c r="Q23" i="92"/>
  <c r="Q22" i="92" s="1"/>
  <c r="I23" i="92"/>
  <c r="I22" i="92"/>
  <c r="Q21" i="92"/>
  <c r="I21" i="92"/>
  <c r="Q20" i="92"/>
  <c r="I20" i="92"/>
  <c r="Q19" i="92"/>
  <c r="I19" i="92"/>
  <c r="I18" i="92"/>
  <c r="Q17" i="92"/>
  <c r="I17" i="92"/>
  <c r="Q16" i="92"/>
  <c r="Q8"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O6" i="92" s="1"/>
  <c r="O34" i="92" s="1"/>
  <c r="N7" i="92"/>
  <c r="N6" i="92" s="1"/>
  <c r="N34" i="92" s="1"/>
  <c r="M7" i="92"/>
  <c r="M6" i="92" s="1"/>
  <c r="M34" i="92" s="1"/>
  <c r="L7" i="92"/>
  <c r="L6" i="92" s="1"/>
  <c r="L34" i="92" s="1"/>
  <c r="K7" i="92"/>
  <c r="J7" i="92"/>
  <c r="J6" i="92" s="1"/>
  <c r="J34" i="92" s="1"/>
  <c r="G7" i="92"/>
  <c r="F7" i="92"/>
  <c r="E7" i="92"/>
  <c r="E6" i="92" s="1"/>
  <c r="E34" i="92" s="1"/>
  <c r="D7" i="92"/>
  <c r="D6" i="92" s="1"/>
  <c r="D34" i="92" s="1"/>
  <c r="C7" i="92"/>
  <c r="C6" i="92" s="1"/>
  <c r="C34" i="92" s="1"/>
  <c r="K6" i="92"/>
  <c r="K34" i="92" s="1"/>
  <c r="F6" i="92"/>
  <c r="F34" i="92" s="1"/>
  <c r="G37" i="97"/>
  <c r="F37" i="97"/>
  <c r="E37" i="97"/>
  <c r="D37" i="97"/>
  <c r="C37" i="97"/>
  <c r="G21" i="97"/>
  <c r="F21" i="97"/>
  <c r="E21" i="97"/>
  <c r="D21" i="97"/>
  <c r="C21" i="97"/>
  <c r="F6" i="123"/>
  <c r="E6" i="123"/>
  <c r="D6" i="123"/>
  <c r="C6" i="123"/>
  <c r="H22" i="91"/>
  <c r="H21" i="91"/>
  <c r="H18" i="91"/>
  <c r="H17" i="91"/>
  <c r="H16" i="91"/>
  <c r="H15" i="91"/>
  <c r="H14" i="91"/>
  <c r="H13" i="91"/>
  <c r="H11" i="91"/>
  <c r="H10"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S22" i="90"/>
  <c r="R22" i="90"/>
  <c r="Q22" i="90"/>
  <c r="P22" i="90"/>
  <c r="O22" i="90"/>
  <c r="N22" i="90"/>
  <c r="M22" i="90"/>
  <c r="L22" i="90"/>
  <c r="K22" i="90"/>
  <c r="J22" i="90"/>
  <c r="I22" i="90"/>
  <c r="H22" i="90"/>
  <c r="G22" i="90"/>
  <c r="F22" i="90"/>
  <c r="E22" i="90"/>
  <c r="D22" i="90"/>
  <c r="C22" i="90"/>
  <c r="C62" i="69"/>
  <c r="C58" i="69"/>
  <c r="C67" i="69" s="1"/>
  <c r="C46" i="69"/>
  <c r="C40" i="69"/>
  <c r="C17" i="122"/>
  <c r="D17" i="122"/>
  <c r="E17" i="122"/>
  <c r="F17" i="122"/>
  <c r="B17" i="122"/>
  <c r="D13" i="122"/>
  <c r="E13" i="122"/>
  <c r="F13" i="122"/>
  <c r="C13" i="122"/>
  <c r="B13" i="122"/>
  <c r="B18" i="121"/>
  <c r="B11" i="121"/>
  <c r="B6" i="121"/>
  <c r="E6" i="109"/>
  <c r="H6" i="109"/>
  <c r="E7" i="109"/>
  <c r="H7" i="109"/>
  <c r="E8" i="109"/>
  <c r="H8" i="109"/>
  <c r="E9" i="109"/>
  <c r="H9" i="109"/>
  <c r="E10" i="109"/>
  <c r="H10" i="109"/>
  <c r="E11" i="109"/>
  <c r="H11" i="109"/>
  <c r="E12" i="109"/>
  <c r="H12" i="109"/>
  <c r="E13" i="109"/>
  <c r="H13" i="109"/>
  <c r="E14" i="109"/>
  <c r="H14" i="109"/>
  <c r="E15" i="109"/>
  <c r="H15" i="109"/>
  <c r="E16" i="109"/>
  <c r="H16" i="109"/>
  <c r="E17" i="109"/>
  <c r="H17" i="109"/>
  <c r="E18" i="109"/>
  <c r="H18" i="109"/>
  <c r="E19" i="109"/>
  <c r="H19" i="109"/>
  <c r="E20" i="109"/>
  <c r="H20" i="109"/>
  <c r="E21" i="109"/>
  <c r="H21" i="109"/>
  <c r="E22" i="109"/>
  <c r="H22" i="109"/>
  <c r="E23" i="109"/>
  <c r="H23" i="109"/>
  <c r="E24" i="109"/>
  <c r="H24" i="109"/>
  <c r="E25" i="109"/>
  <c r="H25" i="109"/>
  <c r="E26" i="109"/>
  <c r="H26" i="109"/>
  <c r="E27" i="109"/>
  <c r="H27" i="109"/>
  <c r="E28" i="109"/>
  <c r="H28" i="109"/>
  <c r="E29" i="109"/>
  <c r="H29" i="109"/>
  <c r="E30" i="109"/>
  <c r="H30" i="109"/>
  <c r="E31" i="109"/>
  <c r="H31" i="109"/>
  <c r="E32" i="109"/>
  <c r="H32" i="109"/>
  <c r="E33" i="109"/>
  <c r="H33" i="109"/>
  <c r="E34" i="109"/>
  <c r="H34" i="109"/>
  <c r="E35" i="109"/>
  <c r="H35" i="109"/>
  <c r="E36" i="109"/>
  <c r="H36" i="109"/>
  <c r="E37" i="109"/>
  <c r="H37" i="109"/>
  <c r="E38" i="109"/>
  <c r="H38" i="109"/>
  <c r="E39" i="109"/>
  <c r="H39" i="109"/>
  <c r="E40" i="109"/>
  <c r="H40" i="109"/>
  <c r="E41" i="109"/>
  <c r="H41" i="109"/>
  <c r="E42" i="109"/>
  <c r="H42" i="109"/>
  <c r="E43" i="109"/>
  <c r="H43" i="109"/>
  <c r="E44" i="109"/>
  <c r="H44" i="109"/>
  <c r="E45" i="109"/>
  <c r="H45" i="109"/>
  <c r="I9" i="92" l="1"/>
  <c r="I8" i="92"/>
  <c r="Q18" i="92"/>
  <c r="Q7" i="92"/>
  <c r="Q6" i="92" s="1"/>
  <c r="Q34" i="92" s="1"/>
  <c r="Q14" i="92"/>
  <c r="Q30" i="92"/>
  <c r="I7" i="92"/>
  <c r="I6" i="92" s="1"/>
  <c r="G6" i="92"/>
  <c r="G34" i="92" s="1"/>
  <c r="I34" i="92" s="1"/>
  <c r="P6" i="92"/>
  <c r="P34" i="92" s="1"/>
  <c r="C52" i="69"/>
  <c r="C68" i="69" s="1"/>
  <c r="B2" i="122"/>
  <c r="B1" i="122"/>
  <c r="B1" i="121"/>
  <c r="B2" i="121"/>
  <c r="B1" i="92" l="1"/>
  <c r="B2" i="92"/>
  <c r="B2" i="123"/>
  <c r="B1" i="123"/>
  <c r="E38" i="110" l="1"/>
  <c r="A2" i="121" l="1"/>
  <c r="A1" i="121"/>
  <c r="E12" i="122"/>
  <c r="D12" i="122"/>
  <c r="C12" i="122"/>
  <c r="B12" i="122"/>
  <c r="E11" i="122"/>
  <c r="D11" i="122"/>
  <c r="C11" i="122"/>
  <c r="B11" i="122"/>
  <c r="E10" i="122"/>
  <c r="D10" i="122"/>
  <c r="C10" i="122"/>
  <c r="B10" i="122"/>
  <c r="F9" i="122"/>
  <c r="E9" i="122"/>
  <c r="D9" i="122"/>
  <c r="C9" i="122"/>
  <c r="B9" i="122"/>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29" i="69" l="1"/>
  <c r="C26" i="69"/>
  <c r="C23" i="69"/>
  <c r="C18" i="69"/>
  <c r="C14" i="69"/>
  <c r="C6" i="69"/>
  <c r="E37" i="88"/>
  <c r="D37" i="88"/>
  <c r="C37" i="88"/>
  <c r="C35" i="69" l="1"/>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H30" i="110" l="1"/>
  <c r="H8" i="110"/>
  <c r="E14" i="110"/>
  <c r="E17" i="110"/>
  <c r="B1" i="97" l="1"/>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D6" i="86" l="1"/>
  <c r="D13" i="86"/>
  <c r="B19" i="121" l="1"/>
  <c r="C6" i="86"/>
  <c r="C13" i="86" s="1"/>
  <c r="G22" i="91" l="1"/>
  <c r="F22" i="91"/>
  <c r="E22" i="91"/>
  <c r="D22" i="91"/>
  <c r="C22" i="91"/>
  <c r="C5" i="73" l="1"/>
  <c r="B8" i="121" l="1"/>
  <c r="B9" i="121"/>
  <c r="C8" i="73" l="1"/>
  <c r="C13" i="73" s="1"/>
  <c r="B10" i="121"/>
  <c r="B7" i="121" s="1"/>
  <c r="B16" i="121" l="1"/>
  <c r="B14" i="121" s="1"/>
  <c r="B23" i="121" l="1"/>
  <c r="B21" i="121"/>
  <c r="B22" i="121"/>
</calcChain>
</file>

<file path=xl/sharedStrings.xml><?xml version="1.0" encoding="utf-8"?>
<sst xmlns="http://schemas.openxmlformats.org/spreadsheetml/2006/main" count="1264" uniqueCount="789">
  <si>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</si>
  <si>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</si>
  <si>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</si>
  <si>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</si>
  <si>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</si>
  <si>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</si>
  <si>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</si>
  <si>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</si>
  <si>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</si>
  <si>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</si>
  <si>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</si>
  <si>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</si>
  <si>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</si>
  <si>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</si>
  <si>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</si>
  <si>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</si>
  <si>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</si>
  <si>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</si>
  <si>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</si>
  <si>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</si>
  <si>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</si>
  <si>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</si>
  <si>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</si>
  <si>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</si>
  <si>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</si>
  <si>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</si>
  <si>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</si>
  <si>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</si>
  <si>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</si>
  <si>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</si>
  <si>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</si>
  <si>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</si>
  <si>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</si>
  <si>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</si>
  <si>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</si>
  <si>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</si>
  <si>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</si>
  <si>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</si>
  <si>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</si>
  <si>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</si>
  <si>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</si>
  <si>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</si>
  <si>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</si>
  <si>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</si>
  <si>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</si>
  <si>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</si>
  <si>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</si>
  <si>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</si>
  <si>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</si>
  <si>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</si>
  <si>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</si>
  <si>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</si>
  <si>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</si>
  <si>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</si>
  <si>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</si>
  <si>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</si>
  <si>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</si>
  <si>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</si>
  <si>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</si>
  <si>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</si>
  <si>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</si>
  <si>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</si>
  <si>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</si>
  <si>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</si>
  <si>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</si>
  <si>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</si>
  <si>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</si>
  <si>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</si>
  <si>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</si>
  <si>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</si>
  <si>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</si>
  <si>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</si>
  <si>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</si>
  <si>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</si>
  <si>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</si>
  <si>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</si>
  <si>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</si>
  <si>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</si>
  <si>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</si>
  <si>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</si>
  <si>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</si>
  <si>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</si>
  <si>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</si>
  <si>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</si>
  <si>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</si>
  <si>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</si>
  <si>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</si>
  <si>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</si>
  <si>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</si>
  <si>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</si>
  <si>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</si>
  <si>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</si>
  <si>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</si>
  <si>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</si>
  <si>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</si>
  <si>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</si>
  <si>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</si>
  <si>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</si>
  <si>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</si>
  <si>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</si>
  <si>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</si>
  <si>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</si>
  <si>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</si>
  <si>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</si>
  <si>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</si>
  <si>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</si>
  <si>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</si>
  <si>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</si>
  <si>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</si>
  <si>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</si>
  <si>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</si>
  <si>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</si>
  <si>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</si>
  <si>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</si>
  <si>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</si>
  <si>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</si>
  <si>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</si>
  <si>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</si>
  <si>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</si>
  <si>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</si>
  <si>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</si>
  <si>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</si>
  <si>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</si>
  <si>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</si>
  <si>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</si>
  <si>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</si>
  <si>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</si>
  <si>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</si>
  <si>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</si>
  <si>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</si>
  <si>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</si>
  <si>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</si>
  <si>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</si>
  <si>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</si>
  <si>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</si>
  <si>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</si>
  <si>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</si>
  <si>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</si>
  <si>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</si>
  <si>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</si>
  <si>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</si>
  <si>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</si>
  <si>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</si>
  <si>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</si>
  <si>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</si>
  <si>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</si>
  <si>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</si>
  <si>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</si>
  <si>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</si>
  <si>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</si>
  <si>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</si>
  <si>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</si>
  <si>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</si>
  <si>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</si>
  <si>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</si>
  <si>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</si>
  <si>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</si>
  <si>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</si>
  <si>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</si>
  <si>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</si>
  <si>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</si>
  <si>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</si>
  <si>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</si>
  <si>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</si>
  <si>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</si>
  <si>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</si>
  <si>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</si>
  <si>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</si>
  <si>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</si>
  <si>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</si>
  <si>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</si>
  <si>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</si>
  <si>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</si>
  <si>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</si>
  <si>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</si>
  <si>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</si>
  <si>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</si>
  <si>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</si>
  <si>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</si>
  <si>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</si>
  <si>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</si>
  <si>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</si>
  <si>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</si>
  <si>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</si>
  <si>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</si>
  <si>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</si>
  <si>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</si>
  <si>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</si>
  <si>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</si>
  <si>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</si>
  <si>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</si>
  <si>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</si>
  <si>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</si>
  <si>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</si>
  <si>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</si>
  <si>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</si>
  <si>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</si>
  <si>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</si>
  <si>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</si>
  <si>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</si>
  <si>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</si>
  <si>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</si>
  <si>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</si>
  <si>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</si>
  <si>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</si>
  <si>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</si>
  <si>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</si>
  <si>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</si>
  <si>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</si>
  <si>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</si>
  <si>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</si>
  <si>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</si>
  <si>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</si>
  <si>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</si>
  <si>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</si>
  <si>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</si>
  <si>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</si>
  <si>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</si>
  <si>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</si>
  <si>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</si>
  <si>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</si>
  <si>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</si>
  <si>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</si>
  <si>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</si>
  <si>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</si>
  <si>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</si>
  <si>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</si>
  <si>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</si>
  <si>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</si>
  <si>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</si>
  <si>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</si>
  <si>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</si>
  <si>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</si>
  <si>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</si>
  <si>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</si>
  <si>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</si>
  <si>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</si>
  <si>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</si>
  <si>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</si>
  <si>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</si>
  <si>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</si>
  <si>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</si>
  <si>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</si>
  <si>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</si>
  <si>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</si>
  <si>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</si>
  <si>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</si>
  <si>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</si>
  <si>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</si>
  <si>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</si>
  <si>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</si>
  <si>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</si>
  <si>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</si>
  <si>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</si>
  <si>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</si>
  <si>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</si>
  <si>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</si>
  <si>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</si>
  <si>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</si>
  <si>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</si>
  <si>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</si>
  <si>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</si>
  <si>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</si>
  <si>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</si>
  <si>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</si>
  <si>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</si>
  <si>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</si>
  <si>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</si>
  <si>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</si>
  <si>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</si>
  <si>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</si>
  <si>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</si>
  <si>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</si>
  <si>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</si>
  <si>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</si>
  <si>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</si>
  <si>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</si>
  <si>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</si>
  <si>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</si>
  <si>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</si>
  <si>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</si>
  <si>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</si>
  <si>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</si>
  <si>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</si>
  <si>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</si>
  <si>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</si>
  <si>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</si>
  <si>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</si>
  <si>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</si>
  <si>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</si>
  <si>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</si>
  <si>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</si>
  <si>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</si>
  <si>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</si>
  <si>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</si>
  <si>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</si>
  <si>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</si>
  <si>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</si>
  <si>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</si>
  <si>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</si>
  <si>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</si>
  <si>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</si>
  <si>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</si>
  <si>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</si>
  <si>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</si>
  <si>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</si>
  <si>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</si>
  <si>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</si>
  <si>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</si>
  <si>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</si>
  <si>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</si>
  <si>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</si>
  <si>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</si>
  <si>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</si>
  <si>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</si>
  <si>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</si>
  <si>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</si>
  <si>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</si>
  <si>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</si>
  <si>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</si>
  <si>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</si>
  <si>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</si>
  <si>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</si>
  <si>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</si>
  <si>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</si>
  <si>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</si>
  <si>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</si>
  <si>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</si>
  <si>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</si>
  <si>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</si>
  <si>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</si>
  <si>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</si>
  <si>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</si>
  <si>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</si>
  <si>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</si>
  <si>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</si>
  <si>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</si>
  <si>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</si>
  <si>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</si>
  <si>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</si>
  <si>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</si>
  <si>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</si>
  <si>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</si>
  <si>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</si>
  <si>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</si>
  <si>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</si>
  <si>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</si>
  <si>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</si>
  <si>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</si>
  <si>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</si>
  <si>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</si>
  <si>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</si>
  <si>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</si>
  <si>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</si>
  <si>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</si>
  <si>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</si>
  <si>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</si>
  <si>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</si>
  <si>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</si>
  <si>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</si>
  <si>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</si>
  <si>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</si>
  <si>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</si>
  <si>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</si>
  <si>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</si>
  <si>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</si>
  <si>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</si>
  <si>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</si>
  <si>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</si>
  <si>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</si>
  <si>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</si>
  <si>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</si>
  <si>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</si>
  <si>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</si>
  <si>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</si>
  <si>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</si>
  <si>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</si>
  <si>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</si>
  <si>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</si>
  <si>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</si>
  <si>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</si>
  <si>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</si>
  <si>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</si>
  <si>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</si>
  <si>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</si>
  <si>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</si>
  <si>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</si>
  <si>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</si>
  <si>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</si>
  <si>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</si>
  <si>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</si>
  <si>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</si>
  <si>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</si>
  <si>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</si>
  <si>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</si>
  <si>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</si>
  <si>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</si>
  <si>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</si>
  <si>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</si>
  <si>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</si>
  <si>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</si>
  <si>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</si>
  <si>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</si>
  <si>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</si>
  <si>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</si>
  <si>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</si>
  <si>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</si>
  <si>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</si>
  <si>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</si>
  <si>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</si>
  <si>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</si>
  <si>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</si>
  <si>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</si>
  <si>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</si>
  <si>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</si>
  <si>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</si>
  <si>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</si>
  <si>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</si>
  <si>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</si>
  <si>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</si>
  <si>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</si>
  <si>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</si>
  <si>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</si>
  <si>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</si>
  <si>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</si>
  <si>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</si>
  <si>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</si>
  <si>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</si>
  <si>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</si>
  <si>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</si>
  <si>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</si>
  <si>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</si>
  <si>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</si>
  <si>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</si>
  <si>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</si>
  <si>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</si>
  <si>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</si>
  <si>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</si>
  <si>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</si>
  <si>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</si>
  <si>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</si>
  <si>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</si>
  <si>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</si>
  <si>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</si>
  <si>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</si>
  <si>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</si>
  <si>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</si>
  <si>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</si>
  <si>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</si>
  <si>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</si>
  <si>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</si>
  <si>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</si>
  <si>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</si>
  <si>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</si>
  <si>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</si>
  <si>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</si>
  <si>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</si>
  <si>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</si>
  <si>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</si>
  <si>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</si>
  <si>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</si>
  <si>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</si>
  <si>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</si>
  <si>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</si>
  <si>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</si>
  <si>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</si>
  <si>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</si>
  <si>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</si>
  <si>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</si>
  <si>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</si>
  <si>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</si>
  <si>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</si>
  <si>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</si>
  <si>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</si>
  <si>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</si>
  <si>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</si>
  <si>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</si>
  <si>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</si>
  <si>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</si>
  <si>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</si>
  <si>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</si>
  <si>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</si>
  <si>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</si>
  <si>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</si>
  <si>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</si>
  <si>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</si>
  <si>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</si>
  <si>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</si>
  <si>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</si>
  <si>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</si>
  <si>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</si>
  <si>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</si>
  <si>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</si>
  <si>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</si>
  <si>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</si>
  <si>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</si>
  <si>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</si>
  <si>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</si>
  <si>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</si>
  <si>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</si>
  <si>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</si>
  <si>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</si>
  <si>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</si>
  <si>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</si>
  <si>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</si>
  <si>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</si>
  <si>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</si>
  <si>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</si>
  <si>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</si>
  <si>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</si>
  <si>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</si>
  <si>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</si>
  <si>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</si>
  <si>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</si>
  <si>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</si>
  <si>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</si>
  <si>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</si>
  <si>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</si>
  <si>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</si>
  <si>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</si>
  <si>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</si>
  <si>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</si>
  <si>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</si>
  <si>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</si>
  <si>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</si>
  <si>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</si>
  <si>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</si>
  <si>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</si>
  <si>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</si>
  <si>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</si>
  <si>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</si>
  <si>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</si>
  <si>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</si>
  <si>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</si>
  <si>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</si>
  <si>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</si>
  <si>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</si>
  <si>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</si>
  <si>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</si>
  <si>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</si>
  <si>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</si>
  <si>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</si>
  <si>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</si>
  <si>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</si>
  <si>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</si>
  <si>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</si>
  <si>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</si>
  <si>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</si>
  <si>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</si>
  <si>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</si>
  <si>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</si>
  <si>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</si>
  <si>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</si>
  <si>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</si>
  <si>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</si>
  <si>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</si>
  <si>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</si>
  <si>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</si>
  <si>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</si>
  <si>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</si>
  <si>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</si>
  <si>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</si>
  <si>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</si>
  <si>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</si>
  <si>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</si>
  <si>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</si>
  <si>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</si>
  <si>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</si>
  <si>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</si>
  <si>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</si>
  <si>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</si>
  <si>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</si>
  <si>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</si>
  <si>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</si>
  <si>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</si>
  <si>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</si>
  <si>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</si>
  <si>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</si>
  <si>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</si>
  <si>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</si>
  <si>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</si>
  <si>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</si>
  <si>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</si>
  <si>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</si>
  <si>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</si>
  <si>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</si>
  <si>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</si>
  <si>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</si>
  <si>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</si>
  <si>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</si>
  <si>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</si>
  <si>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</si>
  <si>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</si>
  <si>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</si>
  <si>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</si>
  <si>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</si>
  <si>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</si>
  <si>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</si>
  <si>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</si>
  <si>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</si>
  <si>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</si>
  <si>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</si>
  <si>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</si>
  <si>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</si>
  <si>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</si>
  <si>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</si>
  <si>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</si>
  <si>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</si>
  <si>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</si>
  <si>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</si>
  <si>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</si>
  <si>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</si>
  <si>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</si>
  <si>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</si>
  <si>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</si>
  <si>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</si>
  <si>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</si>
  <si>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</si>
  <si>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</si>
  <si>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</si>
  <si>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</si>
  <si>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</si>
  <si>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</si>
  <si>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</si>
  <si>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</si>
  <si>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</si>
  <si>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</si>
  <si>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</si>
  <si>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</si>
  <si>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</si>
  <si>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</si>
  <si>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</si>
  <si>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</si>
  <si>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</si>
  <si>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</si>
  <si>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</si>
  <si>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</si>
  <si>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</si>
  <si>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</si>
  <si>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</si>
  <si>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</si>
  <si>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</si>
  <si>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</si>
  <si>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</si>
  <si>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</si>
  <si>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</si>
  <si>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</si>
  <si>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</si>
  <si>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</si>
  <si>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</si>
  <si>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</si>
  <si>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</si>
  <si>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</si>
  <si>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</si>
  <si>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</si>
  <si>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</si>
  <si>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</si>
  <si>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</si>
  <si>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</si>
  <si>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</si>
  <si>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</si>
  <si>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</si>
  <si>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</si>
  <si>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</si>
  <si>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</si>
  <si>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</si>
  <si>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</si>
  <si>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</si>
  <si>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</si>
  <si>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</si>
  <si>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</si>
  <si>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</si>
  <si>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</si>
  <si>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</si>
  <si>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</si>
  <si>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</si>
  <si>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</si>
  <si>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</si>
  <si>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</si>
  <si>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</si>
  <si>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</si>
  <si>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</si>
  <si>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</si>
  <si>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</si>
  <si>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</si>
  <si>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</si>
  <si>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</si>
  <si>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</si>
  <si>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</si>
  <si>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</si>
  <si>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</si>
  <si>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</si>
  <si>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</si>
  <si>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</si>
  <si>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</si>
  <si>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</si>
  <si>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</si>
  <si>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</si>
  <si>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</si>
  <si>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</si>
  <si>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</si>
  <si>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</si>
  <si>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</si>
  <si>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</si>
  <si>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</si>
  <si>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</si>
  <si>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</si>
  <si>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</si>
  <si>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</si>
  <si>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</si>
  <si>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</si>
  <si>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</si>
  <si>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</si>
  <si>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</si>
  <si>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</si>
  <si>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</si>
  <si>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</si>
  <si>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</si>
  <si>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</si>
  <si>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</si>
  <si>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</si>
  <si>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</si>
  <si>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</si>
  <si>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</si>
  <si>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</si>
  <si>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</si>
  <si>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</si>
  <si>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</si>
  <si>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</si>
  <si>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</si>
  <si>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</si>
  <si>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</si>
  <si>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</si>
  <si>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</si>
  <si>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</si>
  <si>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</si>
  <si>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</si>
  <si>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</si>
  <si>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</si>
  <si>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</si>
  <si>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</si>
  <si>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</si>
  <si>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</si>
  <si>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</si>
  <si>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</si>
  <si>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</si>
  <si>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</si>
  <si>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</si>
  <si>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</si>
  <si>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</si>
  <si>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</si>
  <si>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</si>
  <si>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TBC Bank</t>
  </si>
  <si>
    <t>Arne Berggren</t>
  </si>
  <si>
    <t>Vakhtang Butskhrikidze</t>
  </si>
  <si>
    <t>www.tbcbank.com.ge</t>
  </si>
  <si>
    <t>Sten Arne Berggren</t>
  </si>
  <si>
    <t>Independent chair</t>
  </si>
  <si>
    <t>Tsira Kemularia</t>
  </si>
  <si>
    <t>Independent member</t>
  </si>
  <si>
    <t xml:space="preserve">Efthymios Kyriakopoulos </t>
  </si>
  <si>
    <t>Eran Klein</t>
  </si>
  <si>
    <t>Per Anders Jorgen Fasth</t>
  </si>
  <si>
    <t>Venera Suknidze</t>
  </si>
  <si>
    <t>Rajeev Lochan Sawhey</t>
  </si>
  <si>
    <t xml:space="preserve">Janet Hackman </t>
  </si>
  <si>
    <t>CEO</t>
  </si>
  <si>
    <t>Tornike Gogichaishvili</t>
  </si>
  <si>
    <t>Deputy CEO, Retail and MSME Banking</t>
  </si>
  <si>
    <t>Nino Masurashvili</t>
  </si>
  <si>
    <t>Deputy CEO, Chief Risk Officer</t>
  </si>
  <si>
    <t>Giorgi Megrelishvili</t>
  </si>
  <si>
    <t>Deputy CEO, Chief Financial Officer</t>
  </si>
  <si>
    <t>George Tkhelidze</t>
  </si>
  <si>
    <t>Deputy CEO, Corporate and Investment Banking</t>
  </si>
  <si>
    <t>TBC Bank Group PLC</t>
  </si>
  <si>
    <t>Mamuka Khazaradze</t>
  </si>
  <si>
    <t>Dunross &amp; Co.</t>
  </si>
  <si>
    <t>Badri Japaridze</t>
  </si>
  <si>
    <t>BlackRock</t>
  </si>
  <si>
    <t>Fidelity International</t>
  </si>
  <si>
    <t>In Lari</t>
  </si>
  <si>
    <t>Table 9 (Capital), N2</t>
  </si>
  <si>
    <t>Table 9 (Capital), N3</t>
  </si>
  <si>
    <t>Table 9 (Capital), N12</t>
  </si>
  <si>
    <t>Table 9 (Capital), N5</t>
  </si>
  <si>
    <t>Table 9 (Capital), N4</t>
  </si>
  <si>
    <t>Table 9 (Capital), N11</t>
  </si>
  <si>
    <t xml:space="preserve">*Share capital as defined by the Law on Commercial 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</si>
</sst>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5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20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8" fillId="0" borderId="0"/>
    <xf numFmtId="0" fontId="145"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2" applyFont="0" applyBorder="0">
      <alignment horizontal="center" wrapText="1"/>
    </xf>
    <xf numFmtId="3" fontId="2" fillId="74" borderId="121"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6" fillId="0" borderId="0" applyFont="0" applyFill="0" applyBorder="0" applyAlignment="0" applyProtection="0"/>
    <xf numFmtId="8" fontId="147" fillId="0" borderId="0" applyFont="0" applyFill="0" applyBorder="0" applyAlignment="0" applyProtection="0"/>
    <xf numFmtId="8"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3" fontId="146" fillId="0" borderId="0" applyFont="0" applyFill="0" applyBorder="0" applyAlignment="0" applyProtection="0"/>
    <xf numFmtId="203" fontId="146" fillId="0" borderId="0" applyFont="0" applyFill="0" applyBorder="0" applyAlignment="0" applyProtection="0"/>
    <xf numFmtId="7" fontId="146" fillId="0" borderId="0" applyFont="0" applyFill="0" applyBorder="0" applyAlignment="0" applyProtection="0"/>
    <xf numFmtId="7" fontId="146" fillId="0" borderId="0" applyFont="0" applyFill="0" applyBorder="0" applyAlignment="0" applyProtection="0"/>
    <xf numFmtId="204" fontId="146" fillId="0" borderId="0" applyFont="0" applyFill="0" applyBorder="0" applyAlignment="0" applyProtection="0"/>
    <xf numFmtId="204"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5" fontId="102" fillId="0" borderId="0"/>
    <xf numFmtId="205" fontId="102" fillId="0" borderId="0"/>
    <xf numFmtId="205" fontId="102" fillId="0" borderId="0"/>
    <xf numFmtId="205" fontId="102" fillId="0" borderId="0"/>
    <xf numFmtId="0" fontId="102" fillId="0" borderId="0"/>
    <xf numFmtId="205" fontId="102" fillId="0" borderId="0"/>
    <xf numFmtId="5" fontId="147" fillId="0" borderId="0" applyFont="0" applyFill="0" applyBorder="0" applyAlignment="0" applyProtection="0"/>
    <xf numFmtId="5"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10" fontId="147" fillId="0" borderId="0" applyFont="0" applyFill="0" applyBorder="0" applyAlignment="0" applyProtection="0"/>
    <xf numFmtId="10" fontId="147" fillId="0" borderId="0" applyFon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2" fillId="0" borderId="0" applyNumberForma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206" fontId="151" fillId="0" borderId="0" applyFont="0" applyFill="0" applyBorder="0" applyAlignment="0" applyProtection="0"/>
    <xf numFmtId="0" fontId="19" fillId="0" borderId="0" applyFont="0" applyFill="0" applyBorder="0" applyAlignment="0" applyProtection="0"/>
    <xf numFmtId="207" fontId="152" fillId="0" borderId="0" applyFont="0" applyFill="0" applyBorder="0" applyAlignment="0" applyProtection="0"/>
    <xf numFmtId="208" fontId="152" fillId="0" borderId="0" applyFont="0" applyFill="0" applyBorder="0" applyAlignment="0" applyProtection="0"/>
    <xf numFmtId="209" fontId="152" fillId="0" borderId="0" applyFont="0" applyFill="0" applyBorder="0" applyAlignment="0" applyProtection="0"/>
    <xf numFmtId="210" fontId="152" fillId="0" borderId="0" applyFont="0" applyFill="0" applyBorder="0" applyAlignment="0" applyProtection="0"/>
    <xf numFmtId="0" fontId="152" fillId="0" borderId="0"/>
    <xf numFmtId="0" fontId="19" fillId="0" borderId="0" applyFont="0" applyFill="0" applyBorder="0" applyAlignment="0" applyProtection="0"/>
    <xf numFmtId="211" fontId="151" fillId="0" borderId="0" applyFont="0" applyFill="0" applyBorder="0" applyAlignment="0" applyProtection="0"/>
    <xf numFmtId="0" fontId="147"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3"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2" fillId="0"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156" fillId="0" borderId="0"/>
    <xf numFmtId="0" fontId="156"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6" fillId="0" borderId="0"/>
    <xf numFmtId="0" fontId="2" fillId="0" borderId="0"/>
    <xf numFmtId="0" fontId="2" fillId="0" borderId="0">
      <alignment horizontal="left" wrapText="1"/>
    </xf>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85"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7" fillId="0" borderId="0"/>
    <xf numFmtId="0" fontId="2" fillId="85" borderId="0"/>
    <xf numFmtId="0" fontId="2" fillId="0" borderId="0"/>
    <xf numFmtId="0" fontId="2" fillId="0" borderId="0"/>
    <xf numFmtId="0" fontId="2" fillId="0" borderId="0" applyFont="0" applyFill="0" applyBorder="0" applyAlignment="0" applyProtection="0"/>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60" fillId="89"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6" fillId="0" borderId="0"/>
    <xf numFmtId="0" fontId="156" fillId="0" borderId="0"/>
    <xf numFmtId="0" fontId="156" fillId="0" borderId="0"/>
    <xf numFmtId="0" fontId="156"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6"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6"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1" fillId="0" borderId="13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6" fillId="0" borderId="0"/>
    <xf numFmtId="0" fontId="156" fillId="0" borderId="0"/>
    <xf numFmtId="0" fontId="2" fillId="0" borderId="0"/>
    <xf numFmtId="0" fontId="156" fillId="0" borderId="0"/>
    <xf numFmtId="0" fontId="156" fillId="0" borderId="0"/>
    <xf numFmtId="0" fontId="156" fillId="0" borderId="0"/>
    <xf numFmtId="0" fontId="8" fillId="0" borderId="0"/>
    <xf numFmtId="0" fontId="157" fillId="0" borderId="0"/>
    <xf numFmtId="0" fontId="2" fillId="0" borderId="0"/>
    <xf numFmtId="0" fontId="2" fillId="85"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156" fillId="0" borderId="0"/>
    <xf numFmtId="0" fontId="156"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4" fillId="86" borderId="13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6"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1" fillId="0" borderId="137" applyNumberFormat="0" applyFill="0" applyAlignment="0" applyProtection="0"/>
    <xf numFmtId="0" fontId="161"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2"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61" fillId="0" borderId="137" applyNumberFormat="0" applyFill="0" applyAlignment="0" applyProtection="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2" fillId="0" borderId="0">
      <alignment horizontal="left" wrapText="1"/>
    </xf>
    <xf numFmtId="0" fontId="163"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2" fillId="0" borderId="138" applyNumberFormat="0" applyFill="0" applyProtection="0">
      <alignment horizontal="center"/>
    </xf>
    <xf numFmtId="0" fontId="163"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3" fillId="0" borderId="138" applyNumberFormat="0" applyFill="0" applyProtection="0">
      <alignment horizontal="center"/>
    </xf>
    <xf numFmtId="0" fontId="164" fillId="0" borderId="138" applyNumberFormat="0" applyFill="0" applyProtection="0">
      <alignment horizontal="center"/>
    </xf>
    <xf numFmtId="0" fontId="164"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2"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138" applyNumberFormat="0" applyFill="0" applyProtection="0">
      <alignment horizontal="center"/>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lignment horizontal="left" wrapText="1"/>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56" fillId="0" borderId="0"/>
    <xf numFmtId="0" fontId="156" fillId="0" borderId="0"/>
    <xf numFmtId="0" fontId="2" fillId="0" borderId="0"/>
    <xf numFmtId="0" fontId="2" fillId="0" borderId="0"/>
    <xf numFmtId="0" fontId="156" fillId="0" borderId="0"/>
    <xf numFmtId="0" fontId="156"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156" fillId="0" borderId="0"/>
    <xf numFmtId="0" fontId="2" fillId="0" borderId="0"/>
    <xf numFmtId="0" fontId="154" fillId="86" borderId="136" quotePrefix="1" applyNumberFormat="0" applyFont="0" applyFill="0" applyBorder="0" applyAlignment="0" applyProtection="0">
      <alignment horizontal="centerContinuous" vertical="justify"/>
      <protection locked="0" hidden="1"/>
    </xf>
    <xf numFmtId="0" fontId="155" fillId="87" borderId="136" quotePrefix="1" applyNumberFormat="0" applyFont="0" applyFill="0" applyBorder="0">
      <protection locked="0" hidden="1"/>
    </xf>
    <xf numFmtId="0" fontId="2" fillId="0" borderId="0"/>
    <xf numFmtId="0" fontId="2" fillId="0" borderId="0"/>
    <xf numFmtId="0" fontId="2" fillId="0" borderId="0"/>
    <xf numFmtId="0" fontId="158"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8" fillId="0" borderId="0">
      <alignment horizontal="left" vertical="center"/>
    </xf>
    <xf numFmtId="0" fontId="156" fillId="0" borderId="0"/>
    <xf numFmtId="0" fontId="168"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9" fillId="0" borderId="0"/>
    <xf numFmtId="1" fontId="170" fillId="0" borderId="13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1" fillId="0" borderId="0" applyFill="0" applyBorder="0" applyAlignment="0" applyProtection="0"/>
    <xf numFmtId="239" fontId="171" fillId="0" borderId="0" applyFill="0" applyBorder="0" applyAlignment="0" applyProtection="0"/>
    <xf numFmtId="239"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2" fillId="0" borderId="67"/>
    <xf numFmtId="0" fontId="158"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0" fontId="147" fillId="0" borderId="0" applyFont="0" applyFill="0" applyBorder="0" applyAlignment="0" applyProtection="0"/>
    <xf numFmtId="14" fontId="173" fillId="0" borderId="0" applyFill="0" applyBorder="0" applyProtection="0">
      <alignment horizontal="right"/>
    </xf>
    <xf numFmtId="16" fontId="173" fillId="0" borderId="0" applyFill="0" applyBorder="0" applyProtection="0">
      <alignment horizontal="right"/>
    </xf>
    <xf numFmtId="18" fontId="173" fillId="0" borderId="0" applyFill="0" applyBorder="0" applyProtection="0">
      <alignment horizontal="right"/>
    </xf>
    <xf numFmtId="16" fontId="173" fillId="0" borderId="0" applyFill="0" applyBorder="0" applyProtection="0">
      <alignment horizontal="right"/>
    </xf>
    <xf numFmtId="22" fontId="173" fillId="0" borderId="0" applyFill="0" applyBorder="0" applyProtection="0">
      <alignment horizontal="right"/>
    </xf>
    <xf numFmtId="14" fontId="173" fillId="0" borderId="0" applyFill="0" applyBorder="0" applyProtection="0">
      <alignment horizontal="right"/>
    </xf>
    <xf numFmtId="20" fontId="173" fillId="0" borderId="0" applyFill="0" applyBorder="0" applyProtection="0">
      <alignment horizontal="right"/>
    </xf>
    <xf numFmtId="16" fontId="173" fillId="0" borderId="0" applyFill="0" applyBorder="0" applyProtection="0">
      <alignment horizontal="right"/>
    </xf>
    <xf numFmtId="16" fontId="173" fillId="0" borderId="0" applyFill="0" applyBorder="0" applyProtection="0">
      <alignment horizontal="right"/>
    </xf>
    <xf numFmtId="14"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4"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6" fillId="101" borderId="0" applyNumberFormat="0" applyFont="0" applyBorder="0" applyProtection="0"/>
    <xf numFmtId="0" fontId="28" fillId="0" borderId="105" applyBorder="0"/>
    <xf numFmtId="0" fontId="28" fillId="0" borderId="105"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4"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0" fontId="19" fillId="0" borderId="100" applyFont="0" applyFill="0" applyBorder="0" applyAlignment="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0" fontId="177" fillId="0" borderId="0" applyNumberForma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0" fontId="178" fillId="96" borderId="13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9" fillId="88" borderId="121" applyNumberFormat="0" applyFont="0" applyAlignment="0"/>
    <xf numFmtId="3" fontId="179" fillId="88" borderId="121" applyNumberFormat="0" applyFont="0" applyAlignment="0"/>
    <xf numFmtId="3" fontId="179" fillId="88" borderId="121" applyNumberFormat="0" applyFont="0" applyAlignment="0"/>
    <xf numFmtId="3" fontId="179" fillId="88" borderId="121" applyNumberFormat="0" applyFont="0" applyAlignment="0"/>
    <xf numFmtId="3" fontId="179" fillId="88" borderId="121" applyNumberFormat="0" applyFont="0" applyAlignment="0"/>
    <xf numFmtId="0" fontId="15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247" fontId="177" fillId="107" borderId="121" applyNumberFormat="0" applyFill="0" applyBorder="0" applyAlignment="0" applyProtection="0"/>
    <xf numFmtId="0"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0"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247" fontId="177" fillId="107" borderId="121" applyNumberFormat="0" applyFill="0" applyBorder="0" applyAlignment="0" applyProtection="0"/>
    <xf numFmtId="0" fontId="177" fillId="107" borderId="121" applyNumberFormat="0" applyFill="0" applyBorder="0" applyAlignment="0" applyProtection="0"/>
    <xf numFmtId="0" fontId="180" fillId="0" borderId="14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1" fillId="108" borderId="141" applyNumberFormat="0" applyAlignment="0" applyProtection="0"/>
    <xf numFmtId="0" fontId="181" fillId="108" borderId="141" applyNumberFormat="0" applyAlignment="0" applyProtection="0"/>
    <xf numFmtId="0" fontId="182" fillId="0" borderId="0" applyNumberFormat="0" applyFill="0" applyAlignment="0"/>
    <xf numFmtId="0" fontId="183" fillId="0" borderId="142" applyNumberFormat="0" applyFont="0" applyFill="0" applyAlignment="0"/>
    <xf numFmtId="248"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21" fillId="63" borderId="143" applyNumberFormat="0" applyAlignment="0" applyProtection="0"/>
    <xf numFmtId="0" fontId="185" fillId="0" borderId="0" applyNumberFormat="0" applyFill="0" applyBorder="0" applyAlignment="0">
      <alignment horizontal="right"/>
    </xf>
    <xf numFmtId="38" fontId="186"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7"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8" fillId="0" borderId="0" applyFont="0" applyFill="0" applyBorder="0" applyAlignment="0" applyProtection="0"/>
    <xf numFmtId="250" fontId="189" fillId="0" borderId="0"/>
    <xf numFmtId="0" fontId="190" fillId="0" borderId="144"/>
    <xf numFmtId="251" fontId="2" fillId="0" borderId="0"/>
    <xf numFmtId="0" fontId="190" fillId="0" borderId="145"/>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81" fillId="108" borderId="146">
      <alignment horizontal="center" vertical="center"/>
    </xf>
    <xf numFmtId="0" fontId="181" fillId="108" borderId="146">
      <alignment horizontal="center" vertical="center"/>
    </xf>
    <xf numFmtId="0" fontId="194" fillId="0" borderId="0" applyProtection="0">
      <alignment horizontal="center"/>
    </xf>
    <xf numFmtId="0" fontId="194"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45" fillId="0" borderId="0" applyNumberFormat="0" applyFill="0" applyBorder="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0" fontId="2" fillId="0" borderId="105" applyNumberFormat="0" applyFill="0" applyAlignment="0" applyProtection="0"/>
    <xf numFmtId="172" fontId="158" fillId="0" borderId="0">
      <alignment vertical="top"/>
    </xf>
    <xf numFmtId="172" fontId="158" fillId="0" borderId="0">
      <alignment vertical="top"/>
    </xf>
    <xf numFmtId="172" fontId="158" fillId="0" borderId="0">
      <alignment vertical="top"/>
    </xf>
    <xf numFmtId="0" fontId="45" fillId="0" borderId="0" applyNumberFormat="0" applyFill="0" applyBorder="0" applyProtection="0">
      <alignment horizontal="right"/>
    </xf>
    <xf numFmtId="172" fontId="197" fillId="0" borderId="0">
      <alignment horizontal="right"/>
    </xf>
    <xf numFmtId="172" fontId="197" fillId="0" borderId="0">
      <alignment horizontal="right"/>
    </xf>
    <xf numFmtId="172" fontId="197" fillId="0" borderId="0">
      <alignment horizontal="right"/>
    </xf>
    <xf numFmtId="0" fontId="197" fillId="0" borderId="0">
      <alignment horizontal="left"/>
    </xf>
    <xf numFmtId="0" fontId="198" fillId="74" borderId="0" applyNumberFormat="0" applyBorder="0" applyAlignment="0" applyProtection="0"/>
    <xf numFmtId="252" fontId="102" fillId="0" borderId="141" applyNumberFormat="0" applyFont="0" applyFill="0" applyAlignment="0">
      <alignment vertical="center"/>
    </xf>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252" fontId="102" fillId="0" borderId="141" applyNumberFormat="0" applyFont="0" applyFill="0" applyAlignment="0">
      <alignment vertical="center"/>
    </xf>
    <xf numFmtId="0" fontId="102" fillId="0" borderId="141" applyNumberFormat="0" applyFont="0" applyFill="0"/>
    <xf numFmtId="0" fontId="102" fillId="0" borderId="141" applyNumberFormat="0" applyFont="0" applyFill="0"/>
    <xf numFmtId="252" fontId="102" fillId="0" borderId="141" applyNumberFormat="0" applyFont="0" applyFill="0" applyAlignment="0">
      <alignment vertical="center"/>
    </xf>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102" fillId="0" borderId="141" applyNumberFormat="0" applyFont="0" applyFill="0"/>
    <xf numFmtId="0" fontId="2" fillId="72" borderId="0"/>
    <xf numFmtId="0" fontId="199" fillId="0" borderId="1" applyNumberFormat="0" applyFont="0" applyFill="0" applyAlignment="0" applyProtection="0"/>
    <xf numFmtId="0" fontId="199" fillId="0" borderId="147" applyNumberFormat="0" applyFont="0" applyFill="0" applyAlignment="0" applyProtection="0"/>
    <xf numFmtId="0" fontId="147" fillId="0" borderId="105" applyNumberFormat="0" applyFont="0" applyFill="0" applyAlignment="0" applyProtection="0"/>
    <xf numFmtId="0" fontId="147" fillId="0" borderId="105" applyNumberFormat="0" applyFont="0" applyFill="0" applyAlignment="0" applyProtection="0"/>
    <xf numFmtId="0" fontId="147" fillId="0" borderId="69" applyNumberFormat="0" applyFont="0" applyFill="0" applyAlignment="0" applyProtection="0"/>
    <xf numFmtId="0" fontId="147" fillId="0" borderId="69" applyNumberFormat="0" applyFont="0" applyFill="0" applyAlignment="0" applyProtection="0"/>
    <xf numFmtId="0" fontId="147" fillId="0" borderId="69" applyNumberFormat="0" applyFont="0" applyFill="0" applyAlignment="0" applyProtection="0"/>
    <xf numFmtId="0" fontId="147" fillId="0" borderId="67" applyNumberFormat="0" applyFont="0" applyFill="0" applyAlignment="0" applyProtection="0"/>
    <xf numFmtId="0" fontId="147" fillId="0" borderId="67" applyNumberFormat="0" applyFont="0" applyFill="0" applyAlignment="0" applyProtection="0"/>
    <xf numFmtId="0" fontId="147" fillId="0" borderId="101" applyNumberFormat="0" applyFont="0" applyFill="0" applyAlignment="0" applyProtection="0"/>
    <xf numFmtId="0" fontId="147" fillId="0" borderId="101" applyNumberFormat="0" applyFont="0" applyFill="0" applyAlignment="0" applyProtection="0"/>
    <xf numFmtId="0" fontId="147" fillId="0" borderId="101" applyNumberFormat="0" applyFont="0" applyFill="0" applyAlignment="0" applyProtection="0"/>
    <xf numFmtId="0" fontId="147" fillId="0" borderId="101" applyNumberFormat="0" applyFont="0" applyFill="0" applyAlignment="0" applyProtection="0"/>
    <xf numFmtId="0" fontId="147" fillId="0" borderId="101" applyNumberFormat="0" applyFont="0" applyFill="0" applyAlignment="0" applyProtection="0"/>
    <xf numFmtId="0" fontId="147" fillId="0" borderId="101"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0" fontId="29"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0"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7" fontId="8"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8" fontId="200"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4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9" fontId="200"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01" fillId="109" borderId="143" applyNumberFormat="0" applyAlignment="0" applyProtection="0"/>
    <xf numFmtId="0" fontId="143" fillId="8" borderId="31" applyNumberFormat="0" applyAlignment="0" applyProtection="0"/>
    <xf numFmtId="3" fontId="45" fillId="41" borderId="69">
      <protection hidden="1"/>
    </xf>
    <xf numFmtId="0" fontId="201"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01"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01" fillId="109" borderId="143" applyNumberFormat="0" applyAlignment="0" applyProtection="0"/>
    <xf numFmtId="0" fontId="201"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40" fontId="147" fillId="0" borderId="0" applyFont="0" applyFill="0" applyBorder="0" applyAlignment="0" applyProtection="0"/>
    <xf numFmtId="40" fontId="147"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2" fillId="0" borderId="69" applyBorder="0"/>
    <xf numFmtId="260" fontId="203"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vertical="center"/>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xf>
    <xf numFmtId="3" fontId="204" fillId="69" borderId="121" applyFont="0" applyFill="0" applyProtection="0">
      <alignment horizontal="right" vertical="center"/>
    </xf>
    <xf numFmtId="10" fontId="205" fillId="0" borderId="0">
      <alignment vertical="center"/>
    </xf>
    <xf numFmtId="3" fontId="205"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6" fillId="0" borderId="148"/>
    <xf numFmtId="201" fontId="207" fillId="0" borderId="0" applyFont="0" applyFill="0" applyBorder="0" applyAlignment="0" applyProtection="0"/>
    <xf numFmtId="0" fontId="208" fillId="0" borderId="0"/>
    <xf numFmtId="0" fontId="208" fillId="0" borderId="0"/>
    <xf numFmtId="0" fontId="208" fillId="0" borderId="0"/>
    <xf numFmtId="0" fontId="208" fillId="0" borderId="0"/>
    <xf numFmtId="261" fontId="2" fillId="0" borderId="0"/>
    <xf numFmtId="261" fontId="2" fillId="0" borderId="0"/>
    <xf numFmtId="261" fontId="2" fillId="0" borderId="0"/>
    <xf numFmtId="261" fontId="2" fillId="0" borderId="0"/>
    <xf numFmtId="217" fontId="209" fillId="0" borderId="0">
      <alignment horizontal="right" vertical="center" wrapText="1"/>
    </xf>
    <xf numFmtId="217" fontId="209" fillId="0" borderId="0">
      <alignment horizontal="right" vertical="center" wrapText="1"/>
    </xf>
    <xf numFmtId="217" fontId="209"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4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38" fontId="210"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1" fillId="0" borderId="0">
      <alignment horizontal="center"/>
      <protection locked="0"/>
    </xf>
    <xf numFmtId="0" fontId="2" fillId="0" borderId="0" applyFont="0" applyFill="0" applyBorder="0" applyAlignment="0" applyProtection="0"/>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0" fillId="0" borderId="0" applyFont="0" applyFill="0" applyBorder="0" applyAlignment="0" applyProtection="0">
      <alignment horizontal="right"/>
    </xf>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3" fontId="160"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2">
      <alignment vertical="center"/>
    </xf>
    <xf numFmtId="221" fontId="146" fillId="0" borderId="0" applyFont="0" applyFill="0" applyBorder="0" applyAlignment="0" applyProtection="0"/>
    <xf numFmtId="221" fontId="146" fillId="0" borderId="0" applyFont="0" applyFill="0" applyBorder="0" applyAlignment="0" applyProtection="0"/>
    <xf numFmtId="3" fontId="207" fillId="0" borderId="132">
      <alignment vertical="center"/>
    </xf>
    <xf numFmtId="39"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2">
      <alignment vertical="center"/>
    </xf>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3" fillId="111" borderId="0" applyBorder="0">
      <alignment horizontal="left"/>
    </xf>
    <xf numFmtId="0" fontId="214" fillId="114" borderId="0" applyNumberFormat="0" applyBorder="0">
      <alignment horizontal="left"/>
    </xf>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3" fontId="207" fillId="0" borderId="132">
      <alignment vertical="center"/>
    </xf>
    <xf numFmtId="0" fontId="29" fillId="73" borderId="149" applyNumberFormat="0" applyFont="0" applyAlignment="0" applyProtection="0"/>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71" fillId="73" borderId="14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5" fillId="0" borderId="0" applyFill="0" applyBorder="0">
      <alignment horizontal="left"/>
    </xf>
    <xf numFmtId="0" fontId="216"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7" fillId="0" borderId="0" applyNumberFormat="0" applyAlignment="0">
      <alignment horizontal="left"/>
    </xf>
    <xf numFmtId="0" fontId="218" fillId="0" borderId="125" applyNumberFormat="0" applyFill="0" applyBorder="0" applyAlignment="0" applyProtection="0">
      <alignment horizontal="center"/>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8" fillId="0" borderId="125" applyNumberFormat="0" applyFill="0" applyBorder="0" applyAlignment="0" applyProtection="0">
      <alignment horizontal="center"/>
      <protection locked="0"/>
    </xf>
    <xf numFmtId="0" fontId="218" fillId="0" borderId="125" applyNumberFormat="0" applyFill="0" applyBorder="0" applyAlignment="0" applyProtection="0">
      <alignment horizontal="center"/>
      <protection locked="0"/>
    </xf>
    <xf numFmtId="3" fontId="207" fillId="0" borderId="132">
      <alignment vertical="center"/>
    </xf>
    <xf numFmtId="0" fontId="218" fillId="0" borderId="125" applyNumberFormat="0" applyFill="0" applyBorder="0" applyAlignment="0" applyProtection="0">
      <alignment horizontal="center"/>
      <protection locked="0"/>
    </xf>
    <xf numFmtId="0" fontId="218" fillId="0" borderId="125" applyNumberFormat="0" applyFill="0" applyBorder="0" applyAlignment="0" applyProtection="0">
      <alignment horizontal="center"/>
      <protection locked="0"/>
    </xf>
    <xf numFmtId="3" fontId="207" fillId="0" borderId="132">
      <alignment vertical="center"/>
    </xf>
    <xf numFmtId="0" fontId="219" fillId="0" borderId="125" applyNumberFormat="0" applyFill="0" applyBorder="0">
      <protection locked="0"/>
    </xf>
    <xf numFmtId="0" fontId="219" fillId="0" borderId="125" applyNumberFormat="0" applyFill="0" applyBorder="0">
      <protection locked="0"/>
    </xf>
    <xf numFmtId="3" fontId="207" fillId="0" borderId="132">
      <alignment vertical="center"/>
    </xf>
    <xf numFmtId="0" fontId="219" fillId="0" borderId="125" applyNumberFormat="0" applyFill="0" applyBorder="0">
      <protection locked="0"/>
    </xf>
    <xf numFmtId="0" fontId="219" fillId="0" borderId="125" applyNumberFormat="0" applyFill="0" applyBorder="0">
      <protection locked="0"/>
    </xf>
    <xf numFmtId="3" fontId="207" fillId="0" borderId="132">
      <alignment vertical="center"/>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0" fontId="219" fillId="0" borderId="125" applyNumberFormat="0" applyFill="0" applyBorder="0">
      <protection locked="0"/>
    </xf>
    <xf numFmtId="3" fontId="207" fillId="0" borderId="132">
      <alignment vertical="center"/>
    </xf>
    <xf numFmtId="3" fontId="220" fillId="0" borderId="150" applyNumberFormat="0" applyAlignment="0">
      <alignment vertical="center"/>
    </xf>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3" fontId="207" fillId="0" borderId="132">
      <alignment vertical="center"/>
    </xf>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20" fillId="0" borderId="150" applyNumberFormat="0"/>
    <xf numFmtId="0" fontId="2" fillId="0" borderId="0" applyFont="0" applyFill="0" applyBorder="0" applyAlignment="0" applyProtection="0"/>
    <xf numFmtId="265" fontId="221"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7" fillId="0" borderId="13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21"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3" fontId="207"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0" fillId="0" borderId="0" applyFont="0" applyFill="0" applyBorder="0" applyAlignment="0" applyProtection="0">
      <alignment horizontal="right"/>
    </xf>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267" fontId="160" fillId="0" borderId="0" applyFont="0" applyFill="0" applyBorder="0" applyAlignment="0" applyProtection="0">
      <alignment horizontal="right"/>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2">
      <alignment vertical="center"/>
    </xf>
    <xf numFmtId="3" fontId="207" fillId="0" borderId="132">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3" fontId="207" fillId="0" borderId="132">
      <alignment vertical="center"/>
    </xf>
    <xf numFmtId="3" fontId="207" fillId="0" borderId="132">
      <alignment vertical="center"/>
    </xf>
    <xf numFmtId="267" fontId="160" fillId="0" borderId="0" applyFont="0" applyFill="0" applyBorder="0" applyProtection="0"/>
    <xf numFmtId="267" fontId="160" fillId="0" borderId="0" applyFont="0" applyFill="0" applyBorder="0" applyProtection="0"/>
    <xf numFmtId="3" fontId="207" fillId="0" borderId="132">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2">
      <alignment vertical="center"/>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267" fontId="160" fillId="0" borderId="0" applyFont="0" applyFill="0" applyBorder="0" applyProtection="0"/>
    <xf numFmtId="3" fontId="207" fillId="0" borderId="132">
      <alignment vertical="center"/>
    </xf>
    <xf numFmtId="267" fontId="160" fillId="0" borderId="0" applyFont="0" applyFill="0" applyBorder="0" applyProtection="0"/>
    <xf numFmtId="267" fontId="160" fillId="0" borderId="0" applyFont="0" applyFill="0" applyBorder="0" applyProtection="0"/>
    <xf numFmtId="3" fontId="207" fillId="0" borderId="132">
      <alignment vertical="center"/>
    </xf>
    <xf numFmtId="197" fontId="2" fillId="0" borderId="0" applyFont="0" applyFill="0" applyBorder="0" applyAlignment="0" applyProtection="0"/>
    <xf numFmtId="3" fontId="207" fillId="0" borderId="132">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7" fillId="0" borderId="132">
      <alignment vertical="center"/>
    </xf>
    <xf numFmtId="3" fontId="207" fillId="0" borderId="132">
      <alignment vertical="center"/>
    </xf>
    <xf numFmtId="268" fontId="222" fillId="0" borderId="0"/>
    <xf numFmtId="0" fontId="2" fillId="0" borderId="0" applyNumberFormat="0" applyFont="0" applyFill="0" applyBorder="0" applyAlignment="0" applyProtection="0"/>
    <xf numFmtId="268" fontId="222" fillId="0" borderId="0"/>
    <xf numFmtId="3" fontId="207" fillId="0" borderId="132">
      <alignment vertical="center"/>
    </xf>
    <xf numFmtId="268" fontId="222" fillId="0" borderId="0"/>
    <xf numFmtId="3" fontId="207" fillId="0" borderId="132">
      <alignment vertical="center"/>
    </xf>
    <xf numFmtId="268" fontId="222" fillId="0" borderId="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268" fontId="222" fillId="0" borderId="0"/>
    <xf numFmtId="268" fontId="222" fillId="0" borderId="0"/>
    <xf numFmtId="3" fontId="207" fillId="0" borderId="132">
      <alignment vertical="center"/>
    </xf>
    <xf numFmtId="3" fontId="207" fillId="0" borderId="132">
      <alignment vertical="center"/>
    </xf>
    <xf numFmtId="0" fontId="222" fillId="0" borderId="0"/>
    <xf numFmtId="0" fontId="2" fillId="0" borderId="0" applyNumberFormat="0" applyFont="0" applyFill="0" applyBorder="0" applyAlignment="0" applyProtection="0"/>
    <xf numFmtId="3" fontId="207" fillId="0" borderId="132">
      <alignment vertical="center"/>
    </xf>
    <xf numFmtId="0" fontId="222" fillId="0" borderId="0"/>
    <xf numFmtId="3" fontId="207" fillId="0" borderId="132">
      <alignment vertical="center"/>
    </xf>
    <xf numFmtId="0" fontId="222" fillId="0" borderId="0"/>
    <xf numFmtId="3" fontId="207" fillId="0" borderId="132">
      <alignment vertical="center"/>
    </xf>
    <xf numFmtId="0" fontId="222" fillId="0" borderId="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22" fillId="0" borderId="0"/>
    <xf numFmtId="0" fontId="222" fillId="0" borderId="0"/>
    <xf numFmtId="3" fontId="207" fillId="0" borderId="132">
      <alignment vertical="center"/>
    </xf>
    <xf numFmtId="3" fontId="207" fillId="0" borderId="132">
      <alignment vertical="center"/>
    </xf>
    <xf numFmtId="0" fontId="222" fillId="0" borderId="0"/>
    <xf numFmtId="3" fontId="207" fillId="0" borderId="132">
      <alignment vertical="center"/>
    </xf>
    <xf numFmtId="0" fontId="222" fillId="0" borderId="0"/>
    <xf numFmtId="0" fontId="222" fillId="0" borderId="0"/>
    <xf numFmtId="3" fontId="207" fillId="0" borderId="132">
      <alignment vertical="center"/>
    </xf>
    <xf numFmtId="3" fontId="207" fillId="0" borderId="132">
      <alignment vertical="center"/>
    </xf>
    <xf numFmtId="0" fontId="222" fillId="0" borderId="0"/>
    <xf numFmtId="3" fontId="207" fillId="0" borderId="132">
      <alignment vertical="center"/>
    </xf>
    <xf numFmtId="268" fontId="222" fillId="0" borderId="0"/>
    <xf numFmtId="3" fontId="207" fillId="0" borderId="132">
      <alignment vertical="center"/>
    </xf>
    <xf numFmtId="268" fontId="222" fillId="0" borderId="0"/>
    <xf numFmtId="268" fontId="222" fillId="0" borderId="0"/>
    <xf numFmtId="3" fontId="207" fillId="0" borderId="132">
      <alignment vertical="center"/>
    </xf>
    <xf numFmtId="3" fontId="207" fillId="0" borderId="132">
      <alignment vertical="center"/>
    </xf>
    <xf numFmtId="0" fontId="222" fillId="0" borderId="0"/>
    <xf numFmtId="0" fontId="222" fillId="0" borderId="0"/>
    <xf numFmtId="3" fontId="207" fillId="0" borderId="132">
      <alignment vertical="center"/>
    </xf>
    <xf numFmtId="0" fontId="222" fillId="0" borderId="0"/>
    <xf numFmtId="3" fontId="207" fillId="0" borderId="132">
      <alignment vertical="center"/>
    </xf>
    <xf numFmtId="0" fontId="222" fillId="0" borderId="0"/>
    <xf numFmtId="3" fontId="207" fillId="0" borderId="132">
      <alignment vertical="center"/>
    </xf>
    <xf numFmtId="0" fontId="222" fillId="0" borderId="0"/>
    <xf numFmtId="3" fontId="207" fillId="0" borderId="132">
      <alignment vertical="center"/>
    </xf>
    <xf numFmtId="3" fontId="207" fillId="0" borderId="132">
      <alignment vertical="center"/>
    </xf>
    <xf numFmtId="0" fontId="222" fillId="0" borderId="0"/>
    <xf numFmtId="3" fontId="207" fillId="0" borderId="132">
      <alignment vertical="center"/>
    </xf>
    <xf numFmtId="0" fontId="222" fillId="0" borderId="0"/>
    <xf numFmtId="0" fontId="222" fillId="0" borderId="0"/>
    <xf numFmtId="3" fontId="207" fillId="0" borderId="132">
      <alignment vertical="center"/>
    </xf>
    <xf numFmtId="3" fontId="207" fillId="0" borderId="132">
      <alignment vertical="center"/>
    </xf>
    <xf numFmtId="0" fontId="222" fillId="0" borderId="0"/>
    <xf numFmtId="3" fontId="207" fillId="0" borderId="132">
      <alignment vertical="center"/>
    </xf>
    <xf numFmtId="268" fontId="222" fillId="0" borderId="0"/>
    <xf numFmtId="268" fontId="222" fillId="0" borderId="0"/>
    <xf numFmtId="3" fontId="207" fillId="0" borderId="132">
      <alignment vertical="center"/>
    </xf>
    <xf numFmtId="268" fontId="222" fillId="0" borderId="0"/>
    <xf numFmtId="3" fontId="207" fillId="0" borderId="132">
      <alignment vertical="center"/>
    </xf>
    <xf numFmtId="268" fontId="222" fillId="0" borderId="0"/>
    <xf numFmtId="3" fontId="207" fillId="0" borderId="132">
      <alignment vertical="center"/>
    </xf>
    <xf numFmtId="268" fontId="222" fillId="0" borderId="0"/>
    <xf numFmtId="3" fontId="207" fillId="0" borderId="132">
      <alignment vertical="center"/>
    </xf>
    <xf numFmtId="3" fontId="207" fillId="0" borderId="132">
      <alignment vertical="center"/>
    </xf>
    <xf numFmtId="268" fontId="222" fillId="0" borderId="0"/>
    <xf numFmtId="3" fontId="207" fillId="0" borderId="132">
      <alignment vertical="center"/>
    </xf>
    <xf numFmtId="268" fontId="222" fillId="0" borderId="0"/>
    <xf numFmtId="268" fontId="222" fillId="0" borderId="0"/>
    <xf numFmtId="3" fontId="207" fillId="0" borderId="132">
      <alignment vertical="center"/>
    </xf>
    <xf numFmtId="3" fontId="207" fillId="0" borderId="132">
      <alignment vertical="center"/>
    </xf>
    <xf numFmtId="268" fontId="222" fillId="0" borderId="0"/>
    <xf numFmtId="3" fontId="207" fillId="0" borderId="132">
      <alignment vertical="center"/>
    </xf>
    <xf numFmtId="268" fontId="222" fillId="0" borderId="0"/>
    <xf numFmtId="3" fontId="207" fillId="0" borderId="132">
      <alignment vertical="center"/>
    </xf>
    <xf numFmtId="0" fontId="223" fillId="0" borderId="0" applyNumberFormat="0" applyFont="0" applyBorder="0" applyAlignment="0"/>
    <xf numFmtId="0" fontId="223"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1" applyNumberFormat="0" applyFont="0" applyBorder="0" applyAlignment="0" applyProtection="0">
      <alignment horizontal="centerContinuous"/>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2" fillId="0" borderId="0" applyNumberFormat="0" applyFont="0" applyFill="0" applyBorder="0" applyAlignment="0" applyProtection="0"/>
    <xf numFmtId="0" fontId="9" fillId="69" borderId="151" applyNumberFormat="0" applyFont="0" applyBorder="0" applyProtection="0"/>
    <xf numFmtId="3" fontId="207" fillId="0" borderId="132">
      <alignment vertical="center"/>
    </xf>
    <xf numFmtId="0" fontId="2" fillId="0" borderId="0" applyNumberFormat="0" applyFont="0" applyFill="0" applyBorder="0" applyAlignment="0" applyProtection="0"/>
    <xf numFmtId="0" fontId="9" fillId="69" borderId="151" applyNumberFormat="0" applyFont="0" applyBorder="0" applyProtection="0"/>
    <xf numFmtId="3" fontId="207" fillId="0" borderId="132">
      <alignment vertical="center"/>
    </xf>
    <xf numFmtId="0" fontId="9" fillId="69" borderId="151" applyNumberFormat="0" applyFont="0" applyBorder="0" applyProtection="0"/>
    <xf numFmtId="0" fontId="9" fillId="69" borderId="151" applyNumberFormat="0" applyFont="0" applyBorder="0" applyProtection="0"/>
    <xf numFmtId="3" fontId="207" fillId="0" borderId="132">
      <alignment vertical="center"/>
    </xf>
    <xf numFmtId="0" fontId="9" fillId="69" borderId="151" applyNumberFormat="0" applyFont="0" applyBorder="0" applyProtection="0"/>
    <xf numFmtId="0" fontId="9" fillId="69" borderId="151" applyNumberFormat="0" applyFont="0" applyBorder="0" applyProtection="0"/>
    <xf numFmtId="3" fontId="207" fillId="0" borderId="132">
      <alignment vertical="center"/>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7" fillId="0" borderId="132">
      <alignment vertical="center"/>
    </xf>
    <xf numFmtId="0" fontId="185" fillId="0" borderId="0" applyNumberFormat="0" applyBorder="0" applyAlignment="0">
      <alignment horizontal="center"/>
    </xf>
    <xf numFmtId="0" fontId="185" fillId="117" borderId="0" applyNumberFormat="0" applyBorder="0" applyAlignment="0">
      <alignment horizontal="center"/>
    </xf>
    <xf numFmtId="0" fontId="181" fillId="118" borderId="0" applyNumberFormat="0" applyBorder="0" applyAlignment="0"/>
    <xf numFmtId="0" fontId="224"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25" fillId="119" borderId="100" applyNumberFormat="0" applyBorder="0">
      <alignment horizontal="left"/>
    </xf>
    <xf numFmtId="0" fontId="225" fillId="119" borderId="100" applyNumberFormat="0" applyBorder="0">
      <alignment horizontal="left"/>
    </xf>
    <xf numFmtId="3" fontId="207" fillId="0" borderId="132">
      <alignment vertical="center"/>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0" fontId="225" fillId="119" borderId="100" applyNumberFormat="0" applyBorder="0">
      <alignment horizontal="left"/>
    </xf>
    <xf numFmtId="3" fontId="207" fillId="0" borderId="132">
      <alignment vertical="center"/>
    </xf>
    <xf numFmtId="14" fontId="226" fillId="0" borderId="0"/>
    <xf numFmtId="271" fontId="209" fillId="0" borderId="0">
      <alignment horizontal="left" vertical="center" wrapText="1"/>
    </xf>
    <xf numFmtId="271" fontId="209" fillId="0" borderId="0">
      <alignment horizontal="left" vertical="center" wrapText="1"/>
    </xf>
    <xf numFmtId="271" fontId="209" fillId="0" borderId="0">
      <alignment horizontal="left" vertical="center" wrapText="1"/>
    </xf>
    <xf numFmtId="17" fontId="209" fillId="0" borderId="0">
      <alignment horizontal="left" vertical="center" wrapText="1"/>
    </xf>
    <xf numFmtId="0" fontId="2" fillId="0" borderId="0" applyNumberFormat="0" applyFont="0" applyFill="0" applyBorder="0" applyAlignment="0" applyProtection="0"/>
    <xf numFmtId="21" fontId="209" fillId="0" borderId="0">
      <alignment horizontal="left" vertical="center" wrapText="1"/>
    </xf>
    <xf numFmtId="19" fontId="209" fillId="0" borderId="0">
      <alignment horizontal="left" vertical="center" wrapText="1"/>
    </xf>
    <xf numFmtId="3" fontId="207" fillId="0" borderId="132">
      <alignment vertical="center"/>
    </xf>
    <xf numFmtId="0" fontId="209" fillId="0" borderId="0">
      <alignment horizontal="left" vertical="center" wrapText="1"/>
    </xf>
    <xf numFmtId="3" fontId="207" fillId="0" borderId="132">
      <alignment vertical="center"/>
    </xf>
    <xf numFmtId="0" fontId="209" fillId="0" borderId="0">
      <alignment horizontal="left" vertical="center" wrapText="1"/>
    </xf>
    <xf numFmtId="19" fontId="209" fillId="0" borderId="0">
      <alignment horizontal="left" vertical="center" wrapText="1"/>
    </xf>
    <xf numFmtId="19" fontId="209" fillId="0" borderId="0">
      <alignment horizontal="left" vertical="center" wrapText="1"/>
    </xf>
    <xf numFmtId="17" fontId="209"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6" fillId="0" borderId="0"/>
    <xf numFmtId="273" fontId="160"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7" fillId="0" borderId="132">
      <alignment vertical="center"/>
    </xf>
    <xf numFmtId="22" fontId="29" fillId="0" borderId="0" applyFill="0" applyBorder="0" applyAlignment="0"/>
    <xf numFmtId="3" fontId="207" fillId="0" borderId="13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7" fillId="0" borderId="132">
      <alignment vertical="center"/>
    </xf>
    <xf numFmtId="172" fontId="199" fillId="0" borderId="0" applyFont="0" applyFill="0" applyBorder="0" applyProtection="0">
      <alignment horizontal="right"/>
    </xf>
    <xf numFmtId="179" fontId="158"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7"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2">
      <alignment vertical="center"/>
    </xf>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2">
      <alignment vertical="center"/>
    </xf>
    <xf numFmtId="0" fontId="229"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7"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7" fillId="0" borderId="132">
      <alignment vertical="center"/>
    </xf>
    <xf numFmtId="0" fontId="2" fillId="0" borderId="69" applyFill="0" applyProtection="0">
      <alignment horizontal="centerContinuous"/>
    </xf>
    <xf numFmtId="0" fontId="2" fillId="0" borderId="69" applyFill="0" applyProtection="0">
      <alignment horizontal="centerContinuous"/>
    </xf>
    <xf numFmtId="3" fontId="207" fillId="0" borderId="132">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07"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07"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07"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07" fillId="0" borderId="132">
      <alignment vertical="center"/>
    </xf>
    <xf numFmtId="275" fontId="2" fillId="0" borderId="69" applyFill="0" applyProtection="0">
      <alignment horizontal="centerContinuous"/>
    </xf>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230" fillId="120" borderId="12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230" fillId="120" borderId="12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3" fontId="231" fillId="121"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9"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0" fillId="0" borderId="15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3" fillId="1" borderId="0" applyNumberFormat="0" applyBorder="0" applyAlignment="0" applyProtection="0"/>
    <xf numFmtId="0" fontId="10" fillId="0" borderId="0"/>
    <xf numFmtId="0" fontId="10" fillId="0" borderId="0"/>
    <xf numFmtId="0" fontId="10" fillId="0" borderId="0"/>
    <xf numFmtId="0" fontId="10" fillId="0" borderId="0"/>
    <xf numFmtId="0"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17" fontId="235" fillId="117" borderId="100"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36" fillId="0" borderId="135" applyNumberFormat="0" applyAlignment="0">
      <protection locked="0"/>
    </xf>
    <xf numFmtId="0" fontId="49" fillId="42" borderId="143" applyNumberFormat="0" applyAlignment="0" applyProtection="0"/>
    <xf numFmtId="0" fontId="10" fillId="0" borderId="0"/>
    <xf numFmtId="0" fontId="10" fillId="0" borderId="0"/>
    <xf numFmtId="0" fontId="49" fillId="42" borderId="143" applyNumberFormat="0" applyAlignment="0" applyProtection="0"/>
    <xf numFmtId="0" fontId="49" fillId="42" borderId="143" applyNumberFormat="0" applyAlignment="0" applyProtection="0"/>
    <xf numFmtId="0" fontId="49" fillId="42" borderId="143" applyNumberFormat="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216"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2" fillId="0" borderId="0" applyFont="0" applyFill="0" applyBorder="0" applyAlignment="0">
      <alignment vertical="center"/>
    </xf>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3"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85" fontId="237" fillId="0" borderId="0">
      <alignment horizontal="right" vertical="top"/>
    </xf>
    <xf numFmtId="286" fontId="238" fillId="0" borderId="0" applyBorder="0">
      <alignment horizontal="right" vertical="top"/>
    </xf>
    <xf numFmtId="286" fontId="238" fillId="0" borderId="0" applyBorder="0">
      <alignment horizontal="right" vertical="top"/>
    </xf>
    <xf numFmtId="3" fontId="207" fillId="0" borderId="132">
      <alignment vertical="center"/>
    </xf>
    <xf numFmtId="287" fontId="20" fillId="0" borderId="0">
      <alignment horizontal="right" vertical="top"/>
    </xf>
    <xf numFmtId="288" fontId="153" fillId="0" borderId="0" applyBorder="0">
      <alignment horizontal="right" vertical="top"/>
    </xf>
    <xf numFmtId="288" fontId="153" fillId="0" borderId="0" applyBorder="0">
      <alignment horizontal="right" vertical="top"/>
    </xf>
    <xf numFmtId="3" fontId="207" fillId="0" borderId="132">
      <alignment vertical="center"/>
    </xf>
    <xf numFmtId="287" fontId="237" fillId="0" borderId="0">
      <alignment horizontal="right" vertical="top"/>
    </xf>
    <xf numFmtId="288" fontId="238" fillId="0" borderId="0" applyBorder="0">
      <alignment horizontal="right" vertical="top"/>
    </xf>
    <xf numFmtId="288" fontId="238" fillId="0" borderId="0" applyBorder="0">
      <alignment horizontal="right" vertical="top"/>
    </xf>
    <xf numFmtId="3" fontId="207" fillId="0" borderId="132">
      <alignment vertical="center"/>
    </xf>
    <xf numFmtId="289" fontId="20" fillId="0" borderId="0" applyFill="0" applyBorder="0">
      <alignment horizontal="right" vertical="top"/>
    </xf>
    <xf numFmtId="290" fontId="20" fillId="0" borderId="0" applyFill="0" applyBorder="0">
      <alignment horizontal="right" vertical="top"/>
    </xf>
    <xf numFmtId="212" fontId="153" fillId="0" borderId="0" applyFill="0" applyBorder="0">
      <alignment horizontal="right" vertical="top"/>
    </xf>
    <xf numFmtId="212" fontId="153" fillId="0" borderId="0" applyFill="0" applyBorder="0">
      <alignment horizontal="right" vertical="top"/>
    </xf>
    <xf numFmtId="3" fontId="207" fillId="0" borderId="132">
      <alignment vertical="center"/>
    </xf>
    <xf numFmtId="291" fontId="20" fillId="0" borderId="0" applyFill="0" applyBorder="0">
      <alignment horizontal="right" vertical="top"/>
    </xf>
    <xf numFmtId="292" fontId="153" fillId="0" borderId="0" applyFill="0" applyBorder="0">
      <alignment horizontal="right" vertical="top"/>
    </xf>
    <xf numFmtId="292" fontId="153" fillId="0" borderId="0" applyFill="0" applyBorder="0">
      <alignment horizontal="right" vertical="top"/>
    </xf>
    <xf numFmtId="3" fontId="207" fillId="0" borderId="132">
      <alignment vertical="center"/>
    </xf>
    <xf numFmtId="293" fontId="20" fillId="0" borderId="0" applyFill="0" applyBorder="0">
      <alignment horizontal="right" vertical="top"/>
    </xf>
    <xf numFmtId="294" fontId="153" fillId="0" borderId="0" applyFill="0" applyBorder="0">
      <alignment horizontal="right" vertical="top"/>
    </xf>
    <xf numFmtId="294" fontId="153" fillId="0" borderId="0" applyFill="0" applyBorder="0">
      <alignment horizontal="right" vertical="top"/>
    </xf>
    <xf numFmtId="3" fontId="207" fillId="0" borderId="132">
      <alignment vertical="center"/>
    </xf>
    <xf numFmtId="295" fontId="20" fillId="0" borderId="0" applyFill="0" applyBorder="0">
      <alignment horizontal="right" vertical="top"/>
    </xf>
    <xf numFmtId="296" fontId="153" fillId="0" borderId="0" applyFill="0" applyBorder="0">
      <alignment horizontal="right" vertical="top"/>
    </xf>
    <xf numFmtId="296" fontId="153" fillId="0" borderId="0" applyFill="0" applyBorder="0">
      <alignment horizontal="right" vertical="top"/>
    </xf>
    <xf numFmtId="3" fontId="207" fillId="0" borderId="132">
      <alignment vertical="center"/>
    </xf>
    <xf numFmtId="0" fontId="239" fillId="0" borderId="0">
      <alignment horizontal="left"/>
    </xf>
    <xf numFmtId="0" fontId="240" fillId="0" borderId="0">
      <alignment horizontal="center" wrapText="1"/>
    </xf>
    <xf numFmtId="0" fontId="239"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3">
      <alignment horizontal="right" wrapText="1"/>
    </xf>
    <xf numFmtId="0" fontId="239" fillId="0" borderId="153">
      <alignment horizontal="right" wrapText="1"/>
    </xf>
    <xf numFmtId="0" fontId="239" fillId="0" borderId="153">
      <alignment horizontal="right" wrapText="1"/>
    </xf>
    <xf numFmtId="0" fontId="2" fillId="0" borderId="0" applyNumberFormat="0" applyFont="0" applyFill="0" applyBorder="0" applyAlignment="0" applyProtection="0"/>
    <xf numFmtId="0" fontId="239"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3">
      <alignment horizontal="right" wrapText="1"/>
    </xf>
    <xf numFmtId="0" fontId="239" fillId="0" borderId="153">
      <alignment horizontal="right" wrapText="1"/>
    </xf>
    <xf numFmtId="0" fontId="239"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297" fontId="241" fillId="0" borderId="15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3">
      <alignment horizontal="right"/>
    </xf>
    <xf numFmtId="297" fontId="241" fillId="0" borderId="153">
      <alignment horizontal="right"/>
    </xf>
    <xf numFmtId="297" fontId="241" fillId="0" borderId="153">
      <alignment horizontal="right"/>
    </xf>
    <xf numFmtId="0" fontId="2" fillId="0" borderId="0" applyNumberFormat="0" applyFont="0" applyFill="0" applyBorder="0" applyAlignment="0" applyProtection="0"/>
    <xf numFmtId="0" fontId="242" fillId="0" borderId="0">
      <alignment vertical="center"/>
    </xf>
    <xf numFmtId="298" fontId="242" fillId="0" borderId="0">
      <alignment horizontal="left" vertical="center"/>
    </xf>
    <xf numFmtId="299" fontId="243" fillId="0" borderId="0">
      <alignment vertical="center"/>
    </xf>
    <xf numFmtId="0" fontId="42" fillId="0" borderId="0">
      <alignment vertical="center"/>
    </xf>
    <xf numFmtId="297" fontId="241" fillId="0" borderId="15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3">
      <alignment horizontal="left"/>
    </xf>
    <xf numFmtId="297" fontId="241" fillId="0" borderId="153">
      <alignment horizontal="left"/>
    </xf>
    <xf numFmtId="0" fontId="2" fillId="0" borderId="0" applyNumberFormat="0" applyFont="0" applyFill="0" applyBorder="0" applyAlignment="0" applyProtection="0"/>
    <xf numFmtId="297" fontId="215" fillId="0" borderId="0" applyFill="0" applyBorder="0">
      <alignment vertical="top"/>
    </xf>
    <xf numFmtId="297" fontId="226" fillId="0" borderId="0" applyFill="0" applyBorder="0" applyProtection="0">
      <alignment vertical="top"/>
    </xf>
    <xf numFmtId="297" fontId="244" fillId="0" borderId="0">
      <alignment vertical="top"/>
    </xf>
    <xf numFmtId="297" fontId="153" fillId="0" borderId="0">
      <alignment horizontal="center"/>
    </xf>
    <xf numFmtId="297" fontId="245" fillId="0" borderId="15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5" fillId="0" borderId="153">
      <alignment horizontal="center"/>
    </xf>
    <xf numFmtId="297" fontId="245" fillId="0" borderId="15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196" fontId="153"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196" fontId="153"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8" fillId="0" borderId="0"/>
    <xf numFmtId="297"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7" fillId="0" borderId="132">
      <alignment vertical="center"/>
    </xf>
    <xf numFmtId="297" fontId="247"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3" fillId="0" borderId="0" applyFill="0" applyBorder="0">
      <alignment horizontal="left" vertical="top" wrapText="1"/>
    </xf>
    <xf numFmtId="0" fontId="153" fillId="0" borderId="0" applyFill="0" applyBorder="0">
      <alignment horizontal="left" vertical="top" wrapText="1"/>
    </xf>
    <xf numFmtId="3" fontId="207" fillId="0" borderId="132">
      <alignment vertical="center"/>
    </xf>
    <xf numFmtId="0" fontId="248" fillId="0" borderId="0">
      <alignment horizontal="left" vertical="top" wrapText="1"/>
    </xf>
    <xf numFmtId="0" fontId="249" fillId="0" borderId="0">
      <alignment horizontal="left" vertical="top" wrapText="1"/>
    </xf>
    <xf numFmtId="0" fontId="238" fillId="0" borderId="0">
      <alignment horizontal="left" vertical="top" wrapText="1"/>
    </xf>
    <xf numFmtId="3" fontId="250" fillId="85" borderId="69">
      <alignment horizontal="centerContinuous"/>
    </xf>
    <xf numFmtId="0" fontId="163" fillId="0" borderId="62" applyNumberFormat="0" applyFill="0" applyBorder="0" applyAlignment="0"/>
    <xf numFmtId="300" fontId="251" fillId="0" borderId="0"/>
    <xf numFmtId="0" fontId="2" fillId="0" borderId="0" applyNumberFormat="0" applyFont="0" applyFill="0" applyBorder="0" applyAlignment="0" applyProtection="0"/>
    <xf numFmtId="0" fontId="10" fillId="0" borderId="0"/>
    <xf numFmtId="38" fontId="199" fillId="0" borderId="0"/>
    <xf numFmtId="301" fontId="252"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7" fillId="0" borderId="132">
      <alignment vertical="center"/>
    </xf>
    <xf numFmtId="0" fontId="10" fillId="0" borderId="0"/>
    <xf numFmtId="0" fontId="253" fillId="0" borderId="0" applyFill="0" applyBorder="0" applyProtection="0">
      <alignment horizontal="left"/>
    </xf>
    <xf numFmtId="0" fontId="254" fillId="68" borderId="0"/>
    <xf numFmtId="37" fontId="255" fillId="68" borderId="0" applyNumberFormat="0" applyBorder="0" applyAlignment="0" applyProtection="0"/>
    <xf numFmtId="295" fontId="255" fillId="68" borderId="0" applyNumberFormat="0" applyBorder="0" applyAlignment="0" applyProtection="0"/>
    <xf numFmtId="3" fontId="207" fillId="0" borderId="132">
      <alignment vertical="center"/>
    </xf>
    <xf numFmtId="0" fontId="256"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7"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03" fontId="2" fillId="0" borderId="0" applyFont="0" applyFill="0" applyBorder="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71" borderId="101" applyNumberFormat="0" applyFont="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57" fillId="0" borderId="0">
      <alignment horizontal="centerContinuous" vertical="center"/>
    </xf>
    <xf numFmtId="304" fontId="2" fillId="0" borderId="0" applyFont="0" applyFill="0" applyBorder="0" applyAlignment="0" applyProtection="0"/>
    <xf numFmtId="0" fontId="216" fillId="115" borderId="0">
      <alignment horizontal="left"/>
    </xf>
    <xf numFmtId="1" fontId="258" fillId="0" borderId="155">
      <alignment horizontal="left"/>
    </xf>
    <xf numFmtId="248" fontId="259"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1" fillId="123" borderId="0" applyNumberFormat="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39" fontId="171" fillId="123" borderId="0" applyNumberFormat="0" applyBorder="0" applyAlignment="0" applyProtection="0"/>
    <xf numFmtId="0" fontId="2" fillId="0" borderId="0" applyNumberFormat="0" applyFont="0" applyFill="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2">
      <alignment vertical="center"/>
    </xf>
    <xf numFmtId="38" fontId="171"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45" fillId="113" borderId="123"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3" applyAlignment="0" applyProtection="0"/>
    <xf numFmtId="0" fontId="45" fillId="113" borderId="123" applyAlignment="0" applyProtection="0"/>
    <xf numFmtId="0" fontId="2" fillId="0" borderId="0" applyNumberFormat="0" applyFont="0" applyFill="0" applyBorder="0" applyAlignment="0" applyProtection="0"/>
    <xf numFmtId="0" fontId="2" fillId="68" borderId="121"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Protection="0">
      <alignment horizontal="center" vertic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3" fontId="207" fillId="0" borderId="13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0" fontId="2" fillId="68" borderId="121" applyNumberFormat="0" applyFont="0" applyBorder="0" applyAlignment="0" applyProtection="0">
      <alignment horizontal="center"/>
    </xf>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45" fillId="68" borderId="135"/>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125" borderId="100"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5" fillId="111" borderId="0" applyBorder="0" applyAlignment="0"/>
    <xf numFmtId="306" fontId="160"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41" fillId="126" borderId="122" applyNumberFormat="0" applyFont="0" applyBorder="0" applyAlignment="0">
      <alignment horizontal="centerContinuous"/>
    </xf>
    <xf numFmtId="0" fontId="260" fillId="0" borderId="0" applyProtection="0">
      <alignment horizontal="right"/>
    </xf>
    <xf numFmtId="0" fontId="260" fillId="0" borderId="0" applyProtection="0">
      <alignment horizontal="right"/>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41" fillId="126" borderId="122" applyNumberFormat="0" applyFont="0" applyBorder="0" applyAlignment="0">
      <alignment horizontal="centerContinuous"/>
    </xf>
    <xf numFmtId="0" fontId="260"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37" fillId="0" borderId="123">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61"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2" fillId="0" borderId="156" applyNumberFormat="0" applyFill="0" applyAlignment="0" applyProtection="0"/>
    <xf numFmtId="0" fontId="262" fillId="0" borderId="156" applyNumberFormat="0" applyFill="0" applyAlignment="0" applyProtection="0"/>
    <xf numFmtId="0" fontId="262" fillId="0" borderId="156"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10" fillId="0" borderId="0"/>
    <xf numFmtId="0" fontId="10" fillId="0" borderId="0"/>
    <xf numFmtId="0" fontId="10" fillId="0" borderId="0"/>
    <xf numFmtId="0" fontId="10" fillId="0" borderId="0"/>
    <xf numFmtId="0" fontId="264" fillId="0" borderId="157" applyNumberFormat="0" applyFill="0" applyAlignment="0" applyProtection="0"/>
    <xf numFmtId="0" fontId="264" fillId="0" borderId="157" applyNumberFormat="0" applyFill="0" applyAlignment="0" applyProtection="0"/>
    <xf numFmtId="0" fontId="264" fillId="0" borderId="157" applyNumberFormat="0" applyFill="0" applyAlignment="0" applyProtection="0"/>
    <xf numFmtId="0" fontId="263"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6" fillId="0" borderId="158" applyNumberFormat="0" applyFill="0" applyAlignment="0" applyProtection="0"/>
    <xf numFmtId="0" fontId="266" fillId="0" borderId="158" applyNumberFormat="0" applyFill="0" applyAlignment="0" applyProtection="0"/>
    <xf numFmtId="0" fontId="266" fillId="0" borderId="15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33"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1"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1" applyFont="0" applyProtection="0">
      <alignment horizontal="right"/>
    </xf>
    <xf numFmtId="0" fontId="10" fillId="0" borderId="0"/>
    <xf numFmtId="3" fontId="2" fillId="70" borderId="121" applyFont="0" applyProtection="0">
      <alignment horizontal="right"/>
    </xf>
    <xf numFmtId="0" fontId="2" fillId="0" borderId="0" applyNumberFormat="0" applyFont="0" applyFill="0" applyBorder="0" applyAlignment="0" applyProtection="0"/>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70" borderId="121" applyFont="0" applyProtection="0">
      <alignment horizontal="right"/>
    </xf>
    <xf numFmtId="0" fontId="10" fillId="0" borderId="0"/>
    <xf numFmtId="10" fontId="2" fillId="70" borderId="121" applyFont="0" applyProtection="0">
      <alignment horizontal="right"/>
    </xf>
    <xf numFmtId="0" fontId="2" fillId="0" borderId="0" applyNumberFormat="0" applyFont="0" applyFill="0" applyBorder="0" applyAlignment="0" applyProtection="0"/>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10"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70" borderId="121" applyFont="0" applyProtection="0">
      <alignment horizontal="right"/>
    </xf>
    <xf numFmtId="0" fontId="10" fillId="0" borderId="0"/>
    <xf numFmtId="9" fontId="2" fillId="70" borderId="121" applyFont="0" applyProtection="0">
      <alignment horizontal="right"/>
    </xf>
    <xf numFmtId="0" fontId="2" fillId="0" borderId="0" applyNumberFormat="0" applyFont="0" applyFill="0" applyBorder="0" applyAlignment="0" applyProtection="0"/>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9" fontId="2" fillId="70" borderId="121" applyFont="0" applyProtection="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70" borderId="122"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2" applyNumberFormat="0" applyFont="0" applyBorder="0" applyAlignment="0" applyProtection="0">
      <alignment horizontal="left"/>
    </xf>
    <xf numFmtId="0" fontId="2" fillId="0" borderId="0" applyNumberFormat="0" applyFont="0" applyFill="0" applyBorder="0" applyAlignment="0" applyProtection="0"/>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3" fontId="207" fillId="0" borderId="132">
      <alignment vertical="center"/>
    </xf>
    <xf numFmtId="0" fontId="2" fillId="0" borderId="0" applyNumberFormat="0" applyFont="0" applyFill="0" applyBorder="0" applyAlignment="0" applyProtection="0"/>
    <xf numFmtId="0" fontId="10" fillId="0" borderId="0"/>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0" fontId="2" fillId="70" borderId="122" applyNumberFormat="0" applyFont="0" applyBorder="0" applyAlignment="0" applyProtection="0">
      <alignment horizontal="left"/>
    </xf>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7" fontId="255" fillId="0" borderId="0" applyNumberFormat="0" applyBorder="0" applyAlignment="0" applyProtection="0"/>
    <xf numFmtId="295" fontId="255" fillId="0" borderId="0" applyNumberFormat="0" applyBorder="0" applyAlignment="0" applyProtection="0"/>
    <xf numFmtId="3" fontId="207" fillId="0" borderId="132">
      <alignment vertical="center"/>
    </xf>
    <xf numFmtId="37" fontId="45" fillId="0" borderId="0"/>
    <xf numFmtId="295" fontId="45" fillId="0" borderId="0"/>
    <xf numFmtId="3" fontId="207" fillId="0" borderId="132">
      <alignment vertical="center"/>
    </xf>
    <xf numFmtId="0" fontId="267"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08" fontId="268"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1"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1" applyNumberFormat="0" applyBorder="0" applyAlignment="0" applyProtection="0"/>
    <xf numFmtId="0" fontId="10" fillId="0" borderId="0"/>
    <xf numFmtId="10" fontId="19" fillId="107" borderId="121" applyNumberFormat="0" applyBorder="0" applyAlignment="0" applyProtection="0"/>
    <xf numFmtId="10" fontId="19" fillId="107" borderId="121" applyNumberFormat="0" applyBorder="0" applyAlignment="0" applyProtection="0"/>
    <xf numFmtId="10" fontId="19" fillId="107" borderId="121" applyNumberFormat="0" applyBorder="0" applyAlignment="0" applyProtection="0"/>
    <xf numFmtId="10" fontId="19" fillId="107" borderId="121" applyNumberFormat="0" applyBorder="0" applyAlignment="0" applyProtection="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10" fillId="0" borderId="0"/>
    <xf numFmtId="0" fontId="10" fillId="0" borderId="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269" fillId="0" borderId="75">
      <protection locked="0"/>
    </xf>
    <xf numFmtId="0" fontId="269" fillId="0" borderId="75">
      <protection locked="0"/>
    </xf>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69" fillId="0" borderId="75">
      <protection locked="0"/>
    </xf>
    <xf numFmtId="0" fontId="269" fillId="0" borderId="75">
      <protection locked="0"/>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9" fillId="88" borderId="159">
      <alignment horizontal="right" vertical="center"/>
      <protection locked="0"/>
    </xf>
    <xf numFmtId="310" fontId="269" fillId="88" borderId="159">
      <alignment horizontal="right" vertical="center"/>
      <protection locked="0"/>
    </xf>
    <xf numFmtId="310" fontId="269" fillId="88" borderId="159">
      <alignment horizontal="right" vertical="center"/>
      <protection locked="0"/>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2" fontId="231"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7" fillId="0" borderId="132">
      <alignment vertical="center"/>
    </xf>
    <xf numFmtId="311" fontId="2" fillId="71" borderId="121" applyFont="0" applyAlignment="0">
      <protection locked="0"/>
    </xf>
    <xf numFmtId="0" fontId="10" fillId="0" borderId="0"/>
    <xf numFmtId="311" fontId="2" fillId="71" borderId="121" applyFont="0" applyAlignment="0">
      <protection locked="0"/>
    </xf>
    <xf numFmtId="0" fontId="2" fillId="0" borderId="0" applyNumberFormat="0" applyFont="0" applyFill="0" applyBorder="0" applyAlignment="0" applyProtection="0"/>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 fontId="207" fillId="0" borderId="132">
      <alignment vertical="center"/>
    </xf>
    <xf numFmtId="0" fontId="2" fillId="0" borderId="0" applyNumberFormat="0" applyFont="0" applyFill="0" applyBorder="0" applyAlignment="0" applyProtection="0"/>
    <xf numFmtId="0" fontId="10" fillId="0" borderId="0"/>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11" fontId="2" fillId="71" borderId="121" applyFont="0" applyAlignment="0">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 fillId="71" borderId="121" applyFont="0">
      <alignment horizontal="right"/>
      <protection locked="0"/>
    </xf>
    <xf numFmtId="0" fontId="10" fillId="0" borderId="0"/>
    <xf numFmtId="3" fontId="2" fillId="71" borderId="12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vertical="center"/>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60" fontId="2" fillId="71" borderId="121" applyFont="0">
      <alignment horizontal="right"/>
      <protection locked="0"/>
    </xf>
    <xf numFmtId="0" fontId="10" fillId="0" borderId="0"/>
    <xf numFmtId="260" fontId="2" fillId="71" borderId="121" applyFont="0">
      <alignment horizontal="right"/>
      <protection locked="0"/>
    </xf>
    <xf numFmtId="0" fontId="2" fillId="0" borderId="0" applyNumberFormat="0" applyFont="0" applyFill="0" applyBorder="0" applyAlignment="0" applyProtection="0"/>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260"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10" fontId="2" fillId="71" borderId="121" applyFont="0">
      <alignment horizontal="right"/>
      <protection locked="0"/>
    </xf>
    <xf numFmtId="0" fontId="10" fillId="0" borderId="0"/>
    <xf numFmtId="10" fontId="2" fillId="71" borderId="121" applyFont="0">
      <alignment horizontal="right"/>
      <protection locked="0"/>
    </xf>
    <xf numFmtId="0" fontId="2" fillId="0" borderId="0" applyNumberFormat="0" applyFont="0" applyFill="0" applyBorder="0" applyAlignment="0" applyProtection="0"/>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10" fontId="2" fillId="71"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71" borderId="125"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5" applyFont="0">
      <alignment horizontal="right"/>
      <protection locked="0"/>
    </xf>
    <xf numFmtId="9" fontId="2" fillId="71" borderId="125" applyFont="0">
      <alignment horizontal="right"/>
      <protection locked="0"/>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5" applyFont="0">
      <alignment horizontal="right"/>
      <protection locked="0"/>
    </xf>
    <xf numFmtId="9" fontId="2" fillId="71" borderId="125" applyFont="0">
      <alignment horizontal="right"/>
      <protection locked="0"/>
    </xf>
    <xf numFmtId="9" fontId="2" fillId="71" borderId="125" applyFont="0">
      <alignment horizontal="right"/>
      <protection locked="0"/>
    </xf>
    <xf numFmtId="9" fontId="2" fillId="71" borderId="125" applyFont="0">
      <alignment horizontal="right"/>
      <protection locked="0"/>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71" borderId="121" applyFont="0">
      <alignment horizontal="center" wrapText="1"/>
      <protection locked="0"/>
    </xf>
    <xf numFmtId="0" fontId="10" fillId="0" borderId="0"/>
    <xf numFmtId="0" fontId="2" fillId="71" borderId="121" applyFont="0">
      <alignment horizontal="center" wrapText="1"/>
      <protection locked="0"/>
    </xf>
    <xf numFmtId="0" fontId="2" fillId="0" borderId="0" applyNumberFormat="0" applyFont="0" applyFill="0" applyBorder="0" applyAlignment="0" applyProtection="0"/>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0" fontId="2" fillId="71" borderId="121"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49" fontId="2" fillId="71" borderId="121" applyFont="0" applyAlignment="0">
      <protection locked="0"/>
    </xf>
    <xf numFmtId="0" fontId="10" fillId="0" borderId="0"/>
    <xf numFmtId="0" fontId="10" fillId="0" borderId="0"/>
    <xf numFmtId="3" fontId="207" fillId="0" borderId="132">
      <alignment vertical="center"/>
    </xf>
    <xf numFmtId="0" fontId="10" fillId="0" borderId="0"/>
    <xf numFmtId="0" fontId="10" fillId="0" borderId="0"/>
    <xf numFmtId="49" fontId="2" fillId="71" borderId="121" applyFont="0" applyAlignment="0">
      <protection locked="0"/>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8" fontId="258" fillId="0" borderId="0" applyNumberFormat="0" applyFill="0" applyBorder="0" applyAlignment="0" applyProtection="0"/>
    <xf numFmtId="0" fontId="2" fillId="0" borderId="0" applyNumberFormat="0" applyFont="0" applyFill="0" applyBorder="0" applyAlignment="0" applyProtection="0"/>
    <xf numFmtId="0" fontId="182"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81" fillId="53" borderId="0" applyNumberFormat="0" applyBorder="0" applyProtection="0">
      <alignment horizontal="center"/>
    </xf>
    <xf numFmtId="314" fontId="271"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15" fontId="2" fillId="0" borderId="0" applyFont="0" applyFill="0" applyBorder="0" applyAlignment="0" applyProtection="0"/>
    <xf numFmtId="316" fontId="27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17" fontId="158"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17" fontId="226" fillId="96" borderId="16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6"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2" fillId="0" borderId="0" applyNumberFormat="0" applyFill="0" applyBorder="0">
      <alignment horizontal="right"/>
    </xf>
    <xf numFmtId="0" fontId="273" fillId="0" borderId="0">
      <protection locked="0"/>
    </xf>
    <xf numFmtId="0" fontId="10" fillId="0" borderId="0"/>
    <xf numFmtId="38" fontId="199"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7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5"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7" fillId="0" borderId="132">
      <alignment vertical="center"/>
    </xf>
    <xf numFmtId="43" fontId="37" fillId="68" borderId="0" applyNumberFormat="0" applyFont="0" applyBorder="0" applyAlignment="0"/>
    <xf numFmtId="0" fontId="2" fillId="68" borderId="0"/>
    <xf numFmtId="319"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2" fillId="0" borderId="0" applyFont="0" applyFill="0" applyBorder="0" applyAlignment="0">
      <alignment vertical="center"/>
    </xf>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58"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17" fontId="278" fillId="0" borderId="133" applyAlignment="0" applyProtection="0">
      <alignment horizontal="centerContinuous"/>
    </xf>
    <xf numFmtId="19" fontId="278" fillId="0" borderId="133" applyAlignment="0" applyProtection="0">
      <alignment horizontal="centerContinuous"/>
    </xf>
    <xf numFmtId="3" fontId="207" fillId="0" borderId="13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7" fillId="0" borderId="13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6" fillId="115" borderId="0">
      <alignment horizontal="left"/>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10" fontId="9" fillId="130" borderId="100" applyBorder="0">
      <alignment horizontal="center"/>
      <protection locked="0"/>
    </xf>
    <xf numFmtId="0" fontId="10" fillId="0" borderId="0"/>
    <xf numFmtId="2" fontId="231" fillId="107" borderId="121"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8"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4" applyNumberFormat="0" applyFill="0" applyBorder="0" applyAlignment="0"/>
    <xf numFmtId="17" fontId="45" fillId="131" borderId="134" applyNumberFormat="0" applyFill="0" applyBorder="0" applyAlignment="0"/>
    <xf numFmtId="3" fontId="207" fillId="0" borderId="132">
      <alignment vertical="center"/>
    </xf>
    <xf numFmtId="3" fontId="207" fillId="0" borderId="132">
      <alignment vertical="center"/>
    </xf>
    <xf numFmtId="0" fontId="223" fillId="0" borderId="0" applyNumberFormat="0" applyFont="0" applyBorder="0" applyAlignment="0"/>
    <xf numFmtId="0" fontId="223"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24" fontId="209" fillId="0" borderId="0">
      <alignment horizontal="right" vertical="center" wrapText="1"/>
    </xf>
    <xf numFmtId="325" fontId="209"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9"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9" fillId="72" borderId="0" applyNumberFormat="0" applyBorder="0" applyAlignment="0" applyProtection="0"/>
    <xf numFmtId="0" fontId="279" fillId="72" borderId="0" applyNumberFormat="0" applyBorder="0" applyAlignment="0" applyProtection="0"/>
    <xf numFmtId="0" fontId="279"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37" fontId="280" fillId="0" borderId="0"/>
    <xf numFmtId="295" fontId="28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235" fillId="69" borderId="121"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0"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8"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7" fillId="0" borderId="13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xf numFmtId="0" fontId="2" fillId="0" borderId="0" applyNumberFormat="0" applyFont="0" applyFill="0" applyBorder="0" applyAlignment="0" applyProtection="0"/>
    <xf numFmtId="3" fontId="207" fillId="0" borderId="132">
      <alignment vertical="center"/>
    </xf>
    <xf numFmtId="0" fontId="2" fillId="0" borderId="0"/>
    <xf numFmtId="0" fontId="2" fillId="0" borderId="0" applyNumberFormat="0" applyFont="0" applyFill="0" applyBorder="0" applyAlignment="0" applyProtection="0"/>
    <xf numFmtId="3" fontId="207" fillId="0" borderId="132">
      <alignment vertical="center"/>
    </xf>
    <xf numFmtId="0" fontId="2" fillId="0" borderId="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7" fontId="199"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281" fillId="104" borderId="124">
      <alignment horizontal="center" vertical="top" wrapText="1"/>
    </xf>
    <xf numFmtId="0" fontId="281" fillId="104" borderId="124">
      <alignment horizontal="center" vertical="top" wrapText="1"/>
    </xf>
    <xf numFmtId="0" fontId="281" fillId="104" borderId="124">
      <alignment horizontal="center" vertical="top" wrapText="1"/>
    </xf>
    <xf numFmtId="0" fontId="281" fillId="104" borderId="12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xf numFmtId="0" fontId="45" fillId="70" borderId="122"/>
    <xf numFmtId="0" fontId="45" fillId="70" borderId="122"/>
    <xf numFmtId="0" fontId="45" fillId="7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0"/>
    <xf numFmtId="0" fontId="45" fillId="0" borderId="100"/>
    <xf numFmtId="0" fontId="45"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4">
      <alignment horizontal="center" vertical="top"/>
    </xf>
    <xf numFmtId="0" fontId="281" fillId="132" borderId="124">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2"/>
    <xf numFmtId="0" fontId="45" fillId="0" borderId="122"/>
    <xf numFmtId="0" fontId="45" fillId="0" borderId="122"/>
    <xf numFmtId="0" fontId="45"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70" borderId="125"/>
    <xf numFmtId="0" fontId="282"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4">
      <alignment horizontal="center" vertical="top" wrapText="1"/>
    </xf>
    <xf numFmtId="0" fontId="281" fillId="132" borderId="124">
      <alignment horizontal="center" vertical="top" wrapText="1"/>
    </xf>
    <xf numFmtId="0" fontId="281" fillId="132" borderId="124">
      <alignment horizontal="center" vertical="top" wrapText="1"/>
    </xf>
    <xf numFmtId="0" fontId="281" fillId="132" borderId="12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3"/>
    <xf numFmtId="3" fontId="2" fillId="0" borderId="123"/>
    <xf numFmtId="3" fontId="2" fillId="0" borderId="123"/>
    <xf numFmtId="3"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0">
      <alignment horizontal="left" vertical="top"/>
    </xf>
    <xf numFmtId="0" fontId="45" fillId="70" borderId="100">
      <alignment horizontal="left" vertical="top"/>
    </xf>
    <xf numFmtId="0" fontId="45" fillId="70" borderId="10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3">
      <alignment horizontal="center" vertical="center"/>
    </xf>
    <xf numFmtId="0" fontId="281" fillId="132" borderId="123">
      <alignment horizontal="center" vertical="center"/>
    </xf>
    <xf numFmtId="0" fontId="2" fillId="0" borderId="0" applyNumberFormat="0" applyFont="0" applyFill="0" applyBorder="0" applyAlignment="0" applyProtection="0"/>
    <xf numFmtId="0" fontId="281" fillId="132" borderId="124">
      <alignment horizontal="center" vertical="center"/>
    </xf>
    <xf numFmtId="0" fontId="281" fillId="132" borderId="124">
      <alignment horizontal="center" vertical="center"/>
    </xf>
    <xf numFmtId="0" fontId="281" fillId="132" borderId="124">
      <alignment horizontal="center" vertical="center"/>
    </xf>
    <xf numFmtId="0" fontId="281" fillId="132" borderId="124">
      <alignment horizontal="center" vertical="center"/>
    </xf>
    <xf numFmtId="0" fontId="2" fillId="0" borderId="0" applyNumberFormat="0" applyFont="0" applyFill="0" applyBorder="0" applyAlignment="0" applyProtection="0"/>
    <xf numFmtId="0" fontId="281" fillId="104" borderId="122">
      <alignment horizontal="center" vertical="center"/>
    </xf>
    <xf numFmtId="0" fontId="281" fillId="104" borderId="122">
      <alignment horizontal="center" vertical="center"/>
    </xf>
    <xf numFmtId="0" fontId="281" fillId="104" borderId="122">
      <alignment horizontal="center" vertical="center"/>
    </xf>
    <xf numFmtId="0" fontId="281" fillId="104" borderId="12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04" borderId="123">
      <alignment horizontal="center" vertical="center"/>
    </xf>
    <xf numFmtId="0" fontId="281" fillId="104" borderId="123">
      <alignment horizontal="center" vertical="center"/>
    </xf>
    <xf numFmtId="0" fontId="2" fillId="0" borderId="0" applyNumberFormat="0" applyFont="0" applyFill="0" applyBorder="0" applyAlignment="0" applyProtection="0"/>
    <xf numFmtId="0" fontId="281" fillId="104" borderId="124">
      <alignment horizontal="center" vertical="center"/>
    </xf>
    <xf numFmtId="0" fontId="281" fillId="104" borderId="124">
      <alignment horizontal="center" vertical="center"/>
    </xf>
    <xf numFmtId="0" fontId="281" fillId="104" borderId="124">
      <alignment horizontal="center" vertical="center"/>
    </xf>
    <xf numFmtId="0" fontId="281"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 fillId="73" borderId="149" applyNumberFormat="0" applyFont="0" applyAlignment="0" applyProtection="0"/>
    <xf numFmtId="0" fontId="2" fillId="73" borderId="149" applyNumberFormat="0" applyFont="0" applyAlignment="0" applyProtection="0"/>
    <xf numFmtId="3" fontId="207" fillId="0" borderId="132">
      <alignment vertical="center"/>
    </xf>
    <xf numFmtId="0" fontId="284"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33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235" fillId="0" borderId="75" applyNumberFormat="0" applyBorder="0" applyAlignment="0" applyProtection="0">
      <alignment horizontal="right"/>
      <protection locked="0"/>
    </xf>
    <xf numFmtId="0" fontId="183" fillId="133" borderId="0" applyNumberFormat="0" applyFont="0" applyBorder="0" applyAlignment="0"/>
    <xf numFmtId="0" fontId="2" fillId="0" borderId="0" applyNumberFormat="0" applyFont="0" applyFill="0" applyBorder="0" applyAlignment="0" applyProtection="0"/>
    <xf numFmtId="3" fontId="2" fillId="74" borderId="121">
      <alignment horizontal="right"/>
      <protection locked="0"/>
    </xf>
    <xf numFmtId="0" fontId="10" fillId="0" borderId="0"/>
    <xf numFmtId="3" fontId="2" fillId="74" borderId="121">
      <alignment horizontal="right"/>
      <protection locked="0"/>
    </xf>
    <xf numFmtId="0" fontId="2" fillId="0" borderId="0" applyNumberFormat="0" applyFont="0" applyFill="0" applyBorder="0" applyAlignment="0" applyProtection="0"/>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60" fontId="2" fillId="74" borderId="121">
      <alignment horizontal="right"/>
      <protection locked="0"/>
    </xf>
    <xf numFmtId="0" fontId="10" fillId="0" borderId="0"/>
    <xf numFmtId="260" fontId="2" fillId="74" borderId="121">
      <alignment horizontal="right"/>
      <protection locked="0"/>
    </xf>
    <xf numFmtId="0" fontId="2" fillId="0" borderId="0" applyNumberFormat="0" applyFont="0" applyFill="0" applyBorder="0" applyAlignment="0" applyProtection="0"/>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260"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74" borderId="121" applyFont="0">
      <alignment horizontal="right"/>
      <protection locked="0"/>
    </xf>
    <xf numFmtId="0" fontId="10" fillId="0" borderId="0"/>
    <xf numFmtId="10" fontId="2" fillId="74" borderId="121" applyFont="0">
      <alignment horizontal="right"/>
      <protection locked="0"/>
    </xf>
    <xf numFmtId="0" fontId="2" fillId="0" borderId="0" applyNumberFormat="0" applyFont="0" applyFill="0" applyBorder="0" applyAlignment="0" applyProtection="0"/>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10" fontId="2" fillId="74" borderId="121" applyFont="0">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74" borderId="121">
      <alignment horizontal="right"/>
      <protection locked="0"/>
    </xf>
    <xf numFmtId="0" fontId="10" fillId="0" borderId="0"/>
    <xf numFmtId="9" fontId="2" fillId="74" borderId="121">
      <alignment horizontal="right"/>
      <protection locked="0"/>
    </xf>
    <xf numFmtId="0" fontId="2" fillId="0" borderId="0" applyNumberFormat="0" applyFont="0" applyFill="0" applyBorder="0" applyAlignment="0" applyProtection="0"/>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9" fontId="2" fillId="74" borderId="121">
      <alignment horizontal="right"/>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331" fontId="2" fillId="74" borderId="121"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74" borderId="121">
      <alignment horizontal="center" wrapText="1"/>
    </xf>
    <xf numFmtId="0" fontId="10" fillId="0" borderId="0"/>
    <xf numFmtId="0" fontId="2" fillId="74" borderId="121">
      <alignment horizontal="center" wrapText="1"/>
    </xf>
    <xf numFmtId="0" fontId="2" fillId="0" borderId="0" applyNumberFormat="0" applyFont="0" applyFill="0" applyBorder="0" applyAlignment="0" applyProtection="0"/>
    <xf numFmtId="0" fontId="2" fillId="74" borderId="121">
      <alignment horizontal="center" wrapText="1"/>
    </xf>
    <xf numFmtId="0" fontId="2" fillId="74" borderId="121">
      <alignment horizontal="center" wrapText="1"/>
    </xf>
    <xf numFmtId="0" fontId="2" fillId="74" borderId="121">
      <alignment horizontal="center" wrapText="1"/>
    </xf>
    <xf numFmtId="0" fontId="2" fillId="74" borderId="121">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0" fontId="2" fillId="74" borderId="121">
      <alignment horizontal="center" wrapText="1"/>
    </xf>
    <xf numFmtId="0" fontId="2" fillId="74" borderId="121">
      <alignment horizontal="center" wrapText="1"/>
    </xf>
    <xf numFmtId="0" fontId="2" fillId="74" borderId="121">
      <alignment horizontal="center" wrapText="1"/>
    </xf>
    <xf numFmtId="0" fontId="2" fillId="74" borderId="121">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74" borderId="121" applyNumberFormat="0" applyFont="0">
      <alignment horizontal="center" wrapText="1"/>
      <protection locked="0"/>
    </xf>
    <xf numFmtId="0" fontId="10" fillId="0" borderId="0"/>
    <xf numFmtId="0" fontId="2" fillId="74" borderId="121" applyNumberFormat="0" applyFont="0">
      <alignment horizontal="center" wrapText="1"/>
      <protection locked="0"/>
    </xf>
    <xf numFmtId="0" fontId="2" fillId="0" borderId="0" applyNumberFormat="0" applyFont="0" applyFill="0" applyBorder="0" applyAlignment="0" applyProtection="0"/>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0" fontId="2" fillId="74" borderId="121" applyNumberFormat="0"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66"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10" fillId="0" borderId="0"/>
    <xf numFmtId="0" fontId="10" fillId="0" borderId="0"/>
    <xf numFmtId="0" fontId="10" fillId="0" borderId="0"/>
    <xf numFmtId="0" fontId="10" fillId="0" borderId="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173" fontId="231"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32"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2" fillId="0" borderId="0" applyFont="0" applyFill="0" applyBorder="0" applyAlignment="0">
      <alignment vertical="center"/>
    </xf>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5" fillId="57" borderId="12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3" fontId="286" fillId="135" borderId="12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287" fillId="0" borderId="0" applyFill="0" applyBorder="0" applyProtection="0">
      <alignment horizontal="left"/>
    </xf>
    <xf numFmtId="0" fontId="288" fillId="0" borderId="0" applyFill="0" applyBorder="0" applyProtection="0">
      <alignment horizontal="left"/>
    </xf>
    <xf numFmtId="1" fontId="289"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58"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9"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7" fillId="0" borderId="132">
      <alignment vertical="center"/>
    </xf>
    <xf numFmtId="10" fontId="2" fillId="0" borderId="16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51"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91"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7" fillId="0" borderId="13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2" fillId="0" borderId="0">
      <protection locked="0"/>
    </xf>
    <xf numFmtId="0" fontId="292"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7" fontId="293" fillId="0" borderId="0" applyNumberFormat="0" applyFill="0" applyBorder="0" applyAlignment="0" applyProtection="0"/>
    <xf numFmtId="295" fontId="293" fillId="0" borderId="0" applyNumberFormat="0" applyFill="0" applyBorder="0" applyAlignment="0" applyProtection="0"/>
    <xf numFmtId="3" fontId="207" fillId="0" borderId="132">
      <alignment vertical="center"/>
    </xf>
    <xf numFmtId="0" fontId="10" fillId="0" borderId="0"/>
    <xf numFmtId="0" fontId="175" fillId="111"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 fontId="2" fillId="95" borderId="121"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7" fillId="0" borderId="0"/>
    <xf numFmtId="0" fontId="10" fillId="0" borderId="0"/>
    <xf numFmtId="38" fontId="294" fillId="0" borderId="0">
      <alignment horizontal="center"/>
    </xf>
    <xf numFmtId="0" fontId="10" fillId="0" borderId="0"/>
    <xf numFmtId="0" fontId="295" fillId="45" borderId="12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165" fontId="296" fillId="0" borderId="0">
      <alignment horizontal="right"/>
    </xf>
    <xf numFmtId="0" fontId="10" fillId="0" borderId="0"/>
    <xf numFmtId="0" fontId="2" fillId="0" borderId="16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7" fillId="88" borderId="162" applyNumberFormat="0" applyProtection="0">
      <alignment vertical="center"/>
    </xf>
    <xf numFmtId="4" fontId="297" fillId="88" borderId="162" applyNumberFormat="0" applyProtection="0">
      <alignment vertical="center"/>
    </xf>
    <xf numFmtId="4" fontId="297" fillId="88" borderId="162" applyNumberFormat="0" applyProtection="0">
      <alignment vertical="center"/>
    </xf>
    <xf numFmtId="4" fontId="297" fillId="88" borderId="162" applyNumberFormat="0" applyProtection="0">
      <alignment vertical="center"/>
    </xf>
    <xf numFmtId="4" fontId="297" fillId="88" borderId="162" applyNumberFormat="0" applyProtection="0">
      <alignment vertical="center"/>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186" fillId="137" borderId="162" applyNumberFormat="0" applyProtection="0">
      <alignment horizontal="left" vertical="center" indent="1"/>
    </xf>
    <xf numFmtId="4" fontId="186" fillId="137" borderId="162" applyNumberFormat="0" applyProtection="0">
      <alignment horizontal="left" vertical="center" indent="1"/>
    </xf>
    <xf numFmtId="4" fontId="186" fillId="137" borderId="162" applyNumberFormat="0" applyProtection="0">
      <alignment horizontal="left" vertical="center" indent="1"/>
    </xf>
    <xf numFmtId="4" fontId="186" fillId="137" borderId="162" applyNumberFormat="0" applyProtection="0">
      <alignment horizontal="left" vertical="center" indent="1"/>
    </xf>
    <xf numFmtId="4" fontId="186" fillId="137" borderId="162"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8" fillId="139" borderId="0"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0"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7" fillId="107" borderId="162" applyNumberFormat="0" applyProtection="0">
      <alignment vertical="center"/>
    </xf>
    <xf numFmtId="4" fontId="297" fillId="107" borderId="162" applyNumberFormat="0" applyProtection="0">
      <alignment vertical="center"/>
    </xf>
    <xf numFmtId="4" fontId="297" fillId="107" borderId="162" applyNumberFormat="0" applyProtection="0">
      <alignment vertical="center"/>
    </xf>
    <xf numFmtId="4" fontId="297" fillId="107" borderId="162" applyNumberFormat="0" applyProtection="0">
      <alignment vertical="center"/>
    </xf>
    <xf numFmtId="4" fontId="297" fillId="107" borderId="162" applyNumberFormat="0" applyProtection="0">
      <alignment vertical="center"/>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0" applyProtection="0">
      <alignment horizontal="right" vertical="center"/>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4" fontId="297" fillId="138" borderId="162" applyNumberFormat="0" applyProtection="0">
      <alignment horizontal="right" vertical="center"/>
    </xf>
    <xf numFmtId="4" fontId="297" fillId="138" borderId="162" applyNumberFormat="0" applyProtection="0">
      <alignment horizontal="right" vertical="center"/>
    </xf>
    <xf numFmtId="4" fontId="297" fillId="138" borderId="162" applyNumberFormat="0" applyProtection="0">
      <alignment horizontal="right" vertical="center"/>
    </xf>
    <xf numFmtId="4" fontId="297" fillId="138" borderId="162" applyNumberFormat="0" applyProtection="0">
      <alignment horizontal="right" vertical="center"/>
    </xf>
    <xf numFmtId="4" fontId="297" fillId="138" borderId="162" applyNumberFormat="0" applyProtection="0">
      <alignment horizontal="right" vertical="center"/>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99" fillId="0" borderId="0"/>
    <xf numFmtId="4" fontId="204" fillId="138" borderId="162" applyNumberFormat="0" applyProtection="0">
      <alignment horizontal="right" vertical="center"/>
    </xf>
    <xf numFmtId="4" fontId="204" fillId="138" borderId="162" applyNumberFormat="0" applyProtection="0">
      <alignment horizontal="right" vertical="center"/>
    </xf>
    <xf numFmtId="4" fontId="204" fillId="138" borderId="162" applyNumberFormat="0" applyProtection="0">
      <alignment horizontal="right" vertical="center"/>
    </xf>
    <xf numFmtId="4" fontId="204" fillId="138" borderId="162" applyNumberFormat="0" applyProtection="0">
      <alignment horizontal="right" vertical="center"/>
    </xf>
    <xf numFmtId="4" fontId="204" fillId="138" borderId="16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300" fillId="0" borderId="0"/>
    <xf numFmtId="341" fontId="158" fillId="0" borderId="0"/>
    <xf numFmtId="342" fontId="158" fillId="0" borderId="0"/>
    <xf numFmtId="0" fontId="208" fillId="0" borderId="26"/>
    <xf numFmtId="0" fontId="301" fillId="71" borderId="105"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2" fillId="141" borderId="0"/>
    <xf numFmtId="0" fontId="303" fillId="141" borderId="0"/>
    <xf numFmtId="0" fontId="304" fillId="141" borderId="171">
      <alignment horizontal="right"/>
    </xf>
    <xf numFmtId="0" fontId="304" fillId="141" borderId="0"/>
    <xf numFmtId="0" fontId="302" fillId="69" borderId="171">
      <protection locked="0"/>
    </xf>
    <xf numFmtId="0" fontId="302" fillId="141" borderId="0"/>
    <xf numFmtId="0" fontId="305" fillId="71" borderId="0"/>
    <xf numFmtId="0" fontId="305" fillId="98" borderId="0"/>
    <xf numFmtId="0" fontId="305"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6" fillId="0" borderId="0">
      <alignment horizontal="right"/>
    </xf>
    <xf numFmtId="0" fontId="229" fillId="0" borderId="0"/>
    <xf numFmtId="164" fontId="199" fillId="142" borderId="0" applyNumberFormat="0" applyFont="0"/>
    <xf numFmtId="0" fontId="158" fillId="143" borderId="0" applyNumberFormat="0" applyFont="0" applyBorder="0" applyAlignment="0" applyProtection="0"/>
    <xf numFmtId="346" fontId="306" fillId="0" borderId="0" applyFont="0" applyFill="0" applyBorder="0" applyAlignment="0" applyProtection="0"/>
    <xf numFmtId="1" fontId="2" fillId="0" borderId="0"/>
    <xf numFmtId="347" fontId="2" fillId="69" borderId="121">
      <alignment horizontal="center"/>
    </xf>
    <xf numFmtId="0" fontId="10" fillId="0" borderId="0"/>
    <xf numFmtId="347" fontId="2" fillId="69" borderId="121">
      <alignment horizontal="center"/>
    </xf>
    <xf numFmtId="0" fontId="2" fillId="0" borderId="0" applyNumberFormat="0" applyFont="0" applyFill="0" applyBorder="0" applyAlignment="0" applyProtection="0"/>
    <xf numFmtId="347" fontId="2" fillId="69" borderId="121">
      <alignment horizontal="center"/>
    </xf>
    <xf numFmtId="347" fontId="2" fillId="69" borderId="121">
      <alignment horizontal="center"/>
    </xf>
    <xf numFmtId="347" fontId="2" fillId="69" borderId="121">
      <alignment horizontal="center"/>
    </xf>
    <xf numFmtId="347" fontId="2" fillId="69" borderId="121">
      <alignment horizontal="center"/>
    </xf>
    <xf numFmtId="3" fontId="207" fillId="0" borderId="132">
      <alignment vertical="center"/>
    </xf>
    <xf numFmtId="0" fontId="2" fillId="0" borderId="0" applyNumberFormat="0" applyFont="0" applyFill="0" applyBorder="0" applyAlignment="0" applyProtection="0"/>
    <xf numFmtId="0" fontId="10" fillId="0" borderId="0"/>
    <xf numFmtId="347" fontId="2" fillId="69" borderId="121">
      <alignment horizontal="center"/>
    </xf>
    <xf numFmtId="347" fontId="2" fillId="69" borderId="121">
      <alignment horizontal="center"/>
    </xf>
    <xf numFmtId="347" fontId="2" fillId="69" borderId="121">
      <alignment horizontal="center"/>
    </xf>
    <xf numFmtId="347" fontId="2" fillId="69" borderId="121">
      <alignment horizontal="center"/>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 fontId="2" fillId="69" borderId="121" applyFont="0">
      <alignment horizontal="right"/>
    </xf>
    <xf numFmtId="0" fontId="10" fillId="0" borderId="0"/>
    <xf numFmtId="3" fontId="2" fillId="69" borderId="121"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1" applyFont="0">
      <alignment horizontal="right" vertical="center"/>
    </xf>
    <xf numFmtId="3" fontId="2" fillId="69" borderId="121" applyFont="0">
      <alignment horizontal="right" vertical="center"/>
    </xf>
    <xf numFmtId="3" fontId="2" fillId="69" borderId="121" applyFont="0">
      <alignment horizontal="right" vertical="center"/>
    </xf>
    <xf numFmtId="3" fontId="2" fillId="69" borderId="121" applyFont="0">
      <alignment horizontal="right" vertical="center"/>
    </xf>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 fontId="2" fillId="69" borderId="121" applyFont="0">
      <alignment horizontal="right"/>
    </xf>
    <xf numFmtId="3" fontId="2" fillId="69" borderId="121" applyFont="0">
      <alignment horizontal="right"/>
    </xf>
    <xf numFmtId="3" fontId="2" fillId="69" borderId="121" applyFont="0">
      <alignment horizontal="right"/>
    </xf>
    <xf numFmtId="3"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87" fontId="2" fillId="69" borderId="121" applyFont="0">
      <alignment horizontal="right"/>
    </xf>
    <xf numFmtId="0" fontId="10" fillId="0" borderId="0"/>
    <xf numFmtId="187" fontId="2" fillId="69" borderId="121" applyFont="0">
      <alignment horizontal="right"/>
    </xf>
    <xf numFmtId="0" fontId="2" fillId="0" borderId="0" applyNumberFormat="0" applyFont="0" applyFill="0" applyBorder="0" applyAlignment="0" applyProtection="0"/>
    <xf numFmtId="187" fontId="2" fillId="69" borderId="121" applyFont="0">
      <alignment horizontal="right"/>
    </xf>
    <xf numFmtId="187" fontId="2" fillId="69" borderId="121" applyFont="0">
      <alignment horizontal="right"/>
    </xf>
    <xf numFmtId="187" fontId="2" fillId="69" borderId="121" applyFont="0">
      <alignment horizontal="right"/>
    </xf>
    <xf numFmtId="187"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87" fontId="2" fillId="69" borderId="121" applyFont="0">
      <alignment horizontal="right"/>
    </xf>
    <xf numFmtId="187" fontId="2" fillId="69" borderId="121" applyFont="0">
      <alignment horizontal="right"/>
    </xf>
    <xf numFmtId="187" fontId="2" fillId="69" borderId="121" applyFont="0">
      <alignment horizontal="right"/>
    </xf>
    <xf numFmtId="187"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60" fontId="2" fillId="69" borderId="121" applyFont="0">
      <alignment horizontal="right"/>
    </xf>
    <xf numFmtId="0" fontId="10" fillId="0" borderId="0"/>
    <xf numFmtId="260" fontId="2" fillId="69" borderId="121" applyFont="0">
      <alignment horizontal="right"/>
    </xf>
    <xf numFmtId="0" fontId="2" fillId="0" borderId="0" applyNumberFormat="0" applyFont="0" applyFill="0" applyBorder="0" applyAlignment="0" applyProtection="0"/>
    <xf numFmtId="260" fontId="2" fillId="69" borderId="121" applyFont="0">
      <alignment horizontal="right"/>
    </xf>
    <xf numFmtId="260" fontId="2" fillId="69" borderId="121" applyFont="0">
      <alignment horizontal="right"/>
    </xf>
    <xf numFmtId="260" fontId="2" fillId="69" borderId="121" applyFont="0">
      <alignment horizontal="right"/>
    </xf>
    <xf numFmtId="260"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260" fontId="2" fillId="69" borderId="121" applyFont="0">
      <alignment horizontal="right"/>
    </xf>
    <xf numFmtId="260" fontId="2" fillId="69" borderId="121" applyFont="0">
      <alignment horizontal="right"/>
    </xf>
    <xf numFmtId="260" fontId="2" fillId="69" borderId="121" applyFont="0">
      <alignment horizontal="right"/>
    </xf>
    <xf numFmtId="260"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69" borderId="121" applyFont="0">
      <alignment horizontal="right"/>
    </xf>
    <xf numFmtId="0" fontId="10" fillId="0" borderId="0"/>
    <xf numFmtId="10" fontId="2" fillId="69" borderId="121" applyFont="0">
      <alignment horizontal="right"/>
    </xf>
    <xf numFmtId="0" fontId="2" fillId="0" borderId="0" applyNumberFormat="0" applyFont="0" applyFill="0" applyBorder="0" applyAlignment="0" applyProtection="0"/>
    <xf numFmtId="10" fontId="2" fillId="69" borderId="121" applyFont="0">
      <alignment horizontal="right"/>
    </xf>
    <xf numFmtId="10" fontId="2" fillId="69" borderId="121" applyFont="0">
      <alignment horizontal="right"/>
    </xf>
    <xf numFmtId="10" fontId="2" fillId="69" borderId="121" applyFont="0">
      <alignment horizontal="right"/>
    </xf>
    <xf numFmtId="10"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0" fontId="2" fillId="69" borderId="121" applyFont="0">
      <alignment horizontal="right"/>
    </xf>
    <xf numFmtId="10" fontId="2" fillId="69" borderId="121" applyFont="0">
      <alignment horizontal="right"/>
    </xf>
    <xf numFmtId="10" fontId="2" fillId="69" borderId="121" applyFont="0">
      <alignment horizontal="right"/>
    </xf>
    <xf numFmtId="10"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69" borderId="121" applyFont="0">
      <alignment horizontal="right"/>
    </xf>
    <xf numFmtId="0" fontId="10" fillId="0" borderId="0"/>
    <xf numFmtId="9" fontId="2" fillId="69" borderId="121" applyFont="0">
      <alignment horizontal="right"/>
    </xf>
    <xf numFmtId="0" fontId="2" fillId="0" borderId="0" applyNumberFormat="0" applyFont="0" applyFill="0" applyBorder="0" applyAlignment="0" applyProtection="0"/>
    <xf numFmtId="9" fontId="2" fillId="69" borderId="121" applyFont="0">
      <alignment horizontal="right"/>
    </xf>
    <xf numFmtId="9" fontId="2" fillId="69" borderId="121" applyFont="0">
      <alignment horizontal="right"/>
    </xf>
    <xf numFmtId="9" fontId="2" fillId="69" borderId="121" applyFont="0">
      <alignment horizontal="right"/>
    </xf>
    <xf numFmtId="9"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9" fontId="2" fillId="69" borderId="121" applyFont="0">
      <alignment horizontal="right"/>
    </xf>
    <xf numFmtId="9" fontId="2" fillId="69" borderId="121" applyFont="0">
      <alignment horizontal="right"/>
    </xf>
    <xf numFmtId="9" fontId="2" fillId="69" borderId="121" applyFont="0">
      <alignment horizontal="right"/>
    </xf>
    <xf numFmtId="9" fontId="2" fillId="69"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48" fontId="2" fillId="69" borderId="121" applyFont="0">
      <alignment horizontal="center" wrapText="1"/>
    </xf>
    <xf numFmtId="0" fontId="10" fillId="0" borderId="0"/>
    <xf numFmtId="348" fontId="2" fillId="69" borderId="121" applyFont="0">
      <alignment horizontal="center" wrapText="1"/>
    </xf>
    <xf numFmtId="0" fontId="2" fillId="0" borderId="0" applyNumberFormat="0" applyFont="0" applyFill="0" applyBorder="0" applyAlignment="0" applyProtection="0"/>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48" fontId="2" fillId="69" borderId="121" applyFont="0">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65" fontId="307"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8" fillId="105" borderId="172" applyNumberFormat="0" applyBorder="0">
      <alignment horizontal="centerContinuous"/>
    </xf>
    <xf numFmtId="0" fontId="308" fillId="105" borderId="172" applyNumberFormat="0" applyBorder="0">
      <alignment horizontal="centerContinuous"/>
    </xf>
    <xf numFmtId="0" fontId="308" fillId="105" borderId="172" applyNumberFormat="0" applyBorder="0">
      <alignment horizontal="centerContinuous"/>
    </xf>
    <xf numFmtId="0" fontId="308" fillId="105" borderId="172" applyNumberFormat="0" applyBorder="0">
      <alignment horizontal="centerContinuous"/>
    </xf>
    <xf numFmtId="38" fontId="171" fillId="0" borderId="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7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45" fillId="0" borderId="0" applyNumberFormat="0"/>
    <xf numFmtId="0" fontId="10" fillId="0" borderId="0"/>
    <xf numFmtId="165" fontId="309"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3" applyBorder="0"/>
    <xf numFmtId="3" fontId="2" fillId="68" borderId="123" applyBorder="0"/>
    <xf numFmtId="3" fontId="2" fillId="68" borderId="123" applyBorder="0"/>
    <xf numFmtId="3" fontId="2" fillId="68" borderId="123" applyBorder="0"/>
    <xf numFmtId="3" fontId="2" fillId="68" borderId="123" applyBorder="0"/>
    <xf numFmtId="0" fontId="10" fillId="0" borderId="0"/>
    <xf numFmtId="221" fontId="158"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0" fillId="0" borderId="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1"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9" fillId="68" borderId="0">
      <alignment horizontal="center"/>
    </xf>
    <xf numFmtId="0" fontId="2" fillId="0" borderId="0" applyNumberFormat="0" applyFont="0" applyFill="0" applyBorder="0" applyAlignment="0" applyProtection="0"/>
    <xf numFmtId="0" fontId="10" fillId="0" borderId="0"/>
    <xf numFmtId="236" fontId="309"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8" fillId="0" borderId="0"/>
    <xf numFmtId="40" fontId="312" fillId="0" borderId="0" applyBorder="0">
      <alignment horizontal="right"/>
    </xf>
    <xf numFmtId="0" fontId="313" fillId="0" borderId="0" applyNumberFormat="0" applyFont="0" applyBorder="0" applyAlignment="0">
      <alignment horizontal="left"/>
    </xf>
    <xf numFmtId="0" fontId="158" fillId="0" borderId="121" applyNumberFormat="0" applyFont="0" applyFill="0" applyBorder="0" applyAlignment="0">
      <protection hidden="1"/>
    </xf>
    <xf numFmtId="0" fontId="10" fillId="0" borderId="0"/>
    <xf numFmtId="0" fontId="158" fillId="0" borderId="121" applyNumberFormat="0" applyFont="0" applyFill="0" applyBorder="0" applyAlignment="0">
      <protection hidden="1"/>
    </xf>
    <xf numFmtId="0" fontId="10" fillId="0" borderId="0"/>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3" fontId="207" fillId="0" borderId="132">
      <alignment vertical="center"/>
    </xf>
    <xf numFmtId="0" fontId="2" fillId="0" borderId="0" applyNumberFormat="0" applyFont="0" applyFill="0" applyBorder="0" applyAlignment="0" applyProtection="0"/>
    <xf numFmtId="0" fontId="10" fillId="0" borderId="0"/>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0" fontId="158" fillId="0" borderId="121" applyNumberFormat="0" applyFont="0" applyFill="0" applyBorder="0" applyAlignment="0">
      <protection hidden="1"/>
    </xf>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 fontId="2" fillId="144" borderId="121" applyFont="0">
      <alignment horizontal="right"/>
    </xf>
    <xf numFmtId="0" fontId="10" fillId="0" borderId="0"/>
    <xf numFmtId="1" fontId="2" fillId="144" borderId="121" applyFont="0">
      <alignment horizontal="right"/>
    </xf>
    <xf numFmtId="0" fontId="2" fillId="0" borderId="0" applyNumberFormat="0" applyFont="0" applyFill="0" applyBorder="0" applyAlignment="0" applyProtection="0"/>
    <xf numFmtId="1" fontId="2" fillId="144" borderId="121" applyFont="0">
      <alignment horizontal="right"/>
    </xf>
    <xf numFmtId="1" fontId="2" fillId="144" borderId="121" applyFont="0">
      <alignment horizontal="right"/>
    </xf>
    <xf numFmtId="1" fontId="2" fillId="144" borderId="121" applyFont="0">
      <alignment horizontal="right"/>
    </xf>
    <xf numFmtId="1"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 fontId="2" fillId="144" borderId="121" applyFont="0">
      <alignment horizontal="right"/>
    </xf>
    <xf numFmtId="1" fontId="2" fillId="144" borderId="121" applyFont="0">
      <alignment horizontal="right"/>
    </xf>
    <xf numFmtId="1" fontId="2" fillId="144" borderId="121" applyFont="0">
      <alignment horizontal="right"/>
    </xf>
    <xf numFmtId="1"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04" fontId="2" fillId="144" borderId="121" applyFont="0"/>
    <xf numFmtId="0" fontId="10" fillId="0" borderId="0"/>
    <xf numFmtId="304" fontId="2" fillId="144" borderId="121" applyFont="0"/>
    <xf numFmtId="0" fontId="2" fillId="0" borderId="0" applyNumberFormat="0" applyFont="0" applyFill="0" applyBorder="0" applyAlignment="0" applyProtection="0"/>
    <xf numFmtId="304" fontId="2" fillId="144" borderId="121" applyFont="0"/>
    <xf numFmtId="304" fontId="2" fillId="144" borderId="121" applyFont="0"/>
    <xf numFmtId="304" fontId="2" fillId="144" borderId="121" applyFont="0"/>
    <xf numFmtId="304" fontId="2" fillId="144" borderId="121" applyFont="0"/>
    <xf numFmtId="3" fontId="207" fillId="0" borderId="132">
      <alignment vertical="center"/>
    </xf>
    <xf numFmtId="0" fontId="2" fillId="0" borderId="0" applyNumberFormat="0" applyFont="0" applyFill="0" applyBorder="0" applyAlignment="0" applyProtection="0"/>
    <xf numFmtId="0" fontId="10" fillId="0" borderId="0"/>
    <xf numFmtId="304" fontId="2" fillId="144" borderId="121" applyFont="0"/>
    <xf numFmtId="304" fontId="2" fillId="144" borderId="121" applyFont="0"/>
    <xf numFmtId="304" fontId="2" fillId="144" borderId="121" applyFont="0"/>
    <xf numFmtId="304" fontId="2" fillId="144" borderId="121" applyFont="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144" borderId="121" applyFont="0">
      <alignment horizontal="right"/>
    </xf>
    <xf numFmtId="0" fontId="10" fillId="0" borderId="0"/>
    <xf numFmtId="9" fontId="2" fillId="144" borderId="121" applyFont="0">
      <alignment horizontal="right"/>
    </xf>
    <xf numFmtId="0" fontId="2" fillId="0" borderId="0" applyNumberFormat="0" applyFont="0" applyFill="0" applyBorder="0" applyAlignment="0" applyProtection="0"/>
    <xf numFmtId="9" fontId="2" fillId="144" borderId="121" applyFont="0">
      <alignment horizontal="right"/>
    </xf>
    <xf numFmtId="9" fontId="2" fillId="144" borderId="121" applyFont="0">
      <alignment horizontal="right"/>
    </xf>
    <xf numFmtId="9" fontId="2" fillId="144" borderId="121" applyFont="0">
      <alignment horizontal="right"/>
    </xf>
    <xf numFmtId="9"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9" fontId="2" fillId="144" borderId="121" applyFont="0">
      <alignment horizontal="right"/>
    </xf>
    <xf numFmtId="9" fontId="2" fillId="144" borderId="121" applyFont="0">
      <alignment horizontal="right"/>
    </xf>
    <xf numFmtId="9" fontId="2" fillId="144" borderId="121" applyFont="0">
      <alignment horizontal="right"/>
    </xf>
    <xf numFmtId="9"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31" fontId="2" fillId="144" borderId="121" applyFont="0">
      <alignment horizontal="right"/>
    </xf>
    <xf numFmtId="0" fontId="10" fillId="0" borderId="0"/>
    <xf numFmtId="331" fontId="2" fillId="144" borderId="121" applyFont="0">
      <alignment horizontal="right"/>
    </xf>
    <xf numFmtId="0" fontId="2" fillId="0" borderId="0" applyNumberFormat="0" applyFont="0" applyFill="0" applyBorder="0" applyAlignment="0" applyProtection="0"/>
    <xf numFmtId="331" fontId="2" fillId="144" borderId="121" applyFont="0">
      <alignment horizontal="right"/>
    </xf>
    <xf numFmtId="331" fontId="2" fillId="144" borderId="121" applyFont="0">
      <alignment horizontal="right"/>
    </xf>
    <xf numFmtId="331" fontId="2" fillId="144" borderId="121" applyFont="0">
      <alignment horizontal="right"/>
    </xf>
    <xf numFmtId="331"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31" fontId="2" fillId="144" borderId="121" applyFont="0">
      <alignment horizontal="right"/>
    </xf>
    <xf numFmtId="331" fontId="2" fillId="144" borderId="121" applyFont="0">
      <alignment horizontal="right"/>
    </xf>
    <xf numFmtId="331" fontId="2" fillId="144" borderId="121" applyFont="0">
      <alignment horizontal="right"/>
    </xf>
    <xf numFmtId="331"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144" borderId="121" applyFont="0">
      <alignment horizontal="right"/>
    </xf>
    <xf numFmtId="0" fontId="10" fillId="0" borderId="0"/>
    <xf numFmtId="10" fontId="2" fillId="144" borderId="121" applyFont="0">
      <alignment horizontal="right"/>
    </xf>
    <xf numFmtId="0" fontId="2" fillId="0" borderId="0" applyNumberFormat="0" applyFont="0" applyFill="0" applyBorder="0" applyAlignment="0" applyProtection="0"/>
    <xf numFmtId="10" fontId="2" fillId="144" borderId="121" applyFont="0">
      <alignment horizontal="right"/>
    </xf>
    <xf numFmtId="10" fontId="2" fillId="144" borderId="121" applyFont="0">
      <alignment horizontal="right"/>
    </xf>
    <xf numFmtId="10" fontId="2" fillId="144" borderId="121" applyFont="0">
      <alignment horizontal="right"/>
    </xf>
    <xf numFmtId="10"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0" fontId="2" fillId="144" borderId="121" applyFont="0">
      <alignment horizontal="right"/>
    </xf>
    <xf numFmtId="10" fontId="2" fillId="144" borderId="121" applyFont="0">
      <alignment horizontal="right"/>
    </xf>
    <xf numFmtId="10" fontId="2" fillId="144" borderId="121" applyFont="0">
      <alignment horizontal="right"/>
    </xf>
    <xf numFmtId="10" fontId="2" fillId="144"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144" borderId="121" applyFont="0">
      <alignment horizontal="center" wrapText="1"/>
    </xf>
    <xf numFmtId="0" fontId="10" fillId="0" borderId="0"/>
    <xf numFmtId="0" fontId="2" fillId="144" borderId="121" applyFont="0">
      <alignment horizontal="center" wrapText="1"/>
    </xf>
    <xf numFmtId="0" fontId="2" fillId="0" borderId="0" applyNumberFormat="0" applyFont="0" applyFill="0" applyBorder="0" applyAlignment="0" applyProtection="0"/>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0" fontId="2" fillId="144" borderId="121" applyFont="0">
      <alignment horizontal="center" wrapText="1"/>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49" fontId="2" fillId="144" borderId="121" applyFont="0"/>
    <xf numFmtId="0" fontId="10" fillId="0" borderId="0"/>
    <xf numFmtId="0" fontId="10" fillId="0" borderId="0"/>
    <xf numFmtId="3" fontId="207" fillId="0" borderId="132">
      <alignment vertical="center"/>
    </xf>
    <xf numFmtId="0" fontId="10" fillId="0" borderId="0"/>
    <xf numFmtId="0" fontId="10" fillId="0" borderId="0"/>
    <xf numFmtId="49" fontId="2" fillId="144" borderId="121" applyFont="0"/>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304" fontId="2" fillId="145" borderId="121" applyFont="0"/>
    <xf numFmtId="0" fontId="10" fillId="0" borderId="0"/>
    <xf numFmtId="304" fontId="2" fillId="145" borderId="121" applyFont="0"/>
    <xf numFmtId="0" fontId="2" fillId="0" borderId="0" applyNumberFormat="0" applyFont="0" applyFill="0" applyBorder="0" applyAlignment="0" applyProtection="0"/>
    <xf numFmtId="304" fontId="2" fillId="145" borderId="121" applyFont="0"/>
    <xf numFmtId="304" fontId="2" fillId="145" borderId="121" applyFont="0"/>
    <xf numFmtId="304" fontId="2" fillId="145" borderId="121" applyFont="0"/>
    <xf numFmtId="304" fontId="2" fillId="145" borderId="121" applyFont="0"/>
    <xf numFmtId="3" fontId="207" fillId="0" borderId="132">
      <alignment vertical="center"/>
    </xf>
    <xf numFmtId="0" fontId="2" fillId="0" borderId="0" applyNumberFormat="0" applyFont="0" applyFill="0" applyBorder="0" applyAlignment="0" applyProtection="0"/>
    <xf numFmtId="0" fontId="10" fillId="0" borderId="0"/>
    <xf numFmtId="304" fontId="2" fillId="145" borderId="121" applyFont="0"/>
    <xf numFmtId="304" fontId="2" fillId="145" borderId="121" applyFont="0"/>
    <xf numFmtId="304" fontId="2" fillId="145" borderId="121" applyFont="0"/>
    <xf numFmtId="304" fontId="2" fillId="145" borderId="121" applyFont="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145" borderId="121" applyFont="0">
      <alignment horizontal="right"/>
    </xf>
    <xf numFmtId="0" fontId="10" fillId="0" borderId="0"/>
    <xf numFmtId="9" fontId="2" fillId="145" borderId="121" applyFont="0">
      <alignment horizontal="right"/>
    </xf>
    <xf numFmtId="0" fontId="2" fillId="0" borderId="0" applyNumberFormat="0" applyFont="0" applyFill="0" applyBorder="0" applyAlignment="0" applyProtection="0"/>
    <xf numFmtId="9" fontId="2" fillId="145" borderId="121" applyFont="0">
      <alignment horizontal="right"/>
    </xf>
    <xf numFmtId="9" fontId="2" fillId="145" borderId="121" applyFont="0">
      <alignment horizontal="right"/>
    </xf>
    <xf numFmtId="9" fontId="2" fillId="145" borderId="121" applyFont="0">
      <alignment horizontal="right"/>
    </xf>
    <xf numFmtId="9" fontId="2" fillId="145"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9" fontId="2" fillId="145" borderId="121" applyFont="0">
      <alignment horizontal="right"/>
    </xf>
    <xf numFmtId="9" fontId="2" fillId="145" borderId="121" applyFont="0">
      <alignment horizontal="right"/>
    </xf>
    <xf numFmtId="9" fontId="2" fillId="145" borderId="121" applyFont="0">
      <alignment horizontal="right"/>
    </xf>
    <xf numFmtId="9" fontId="2" fillId="145"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311" fontId="2" fillId="146" borderId="121">
      <alignment vertical="center"/>
    </xf>
    <xf numFmtId="311" fontId="2" fillId="146" borderId="121">
      <alignment vertical="center"/>
    </xf>
    <xf numFmtId="311" fontId="2" fillId="146" borderId="121">
      <alignment vertical="center"/>
    </xf>
    <xf numFmtId="311" fontId="2" fillId="146" borderId="121">
      <alignment vertical="center"/>
    </xf>
    <xf numFmtId="311" fontId="2" fillId="146" borderId="121">
      <alignment vertical="center"/>
    </xf>
    <xf numFmtId="304" fontId="2" fillId="93" borderId="121" applyFont="0">
      <alignment horizontal="right"/>
    </xf>
    <xf numFmtId="0" fontId="10" fillId="0" borderId="0"/>
    <xf numFmtId="304" fontId="2" fillId="93" borderId="121" applyFont="0">
      <alignment horizontal="right"/>
    </xf>
    <xf numFmtId="0" fontId="2" fillId="0" borderId="0" applyNumberFormat="0" applyFont="0" applyFill="0" applyBorder="0" applyAlignment="0" applyProtection="0"/>
    <xf numFmtId="304" fontId="2" fillId="93" borderId="121" applyFont="0">
      <alignment horizontal="right"/>
    </xf>
    <xf numFmtId="304" fontId="2" fillId="93" borderId="121" applyFont="0">
      <alignment horizontal="right"/>
    </xf>
    <xf numFmtId="304" fontId="2" fillId="93" borderId="121" applyFont="0">
      <alignment horizontal="right"/>
    </xf>
    <xf numFmtId="304"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04" fontId="2" fillId="93" borderId="121" applyFont="0">
      <alignment horizontal="right"/>
    </xf>
    <xf numFmtId="304" fontId="2" fillId="93" borderId="121" applyFont="0">
      <alignment horizontal="right"/>
    </xf>
    <xf numFmtId="304" fontId="2" fillId="93" borderId="121" applyFont="0">
      <alignment horizontal="right"/>
    </xf>
    <xf numFmtId="304"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 fontId="2" fillId="93" borderId="121" applyFont="0">
      <alignment horizontal="right"/>
    </xf>
    <xf numFmtId="0" fontId="10" fillId="0" borderId="0"/>
    <xf numFmtId="1" fontId="2" fillId="93" borderId="121" applyFont="0">
      <alignment horizontal="right"/>
    </xf>
    <xf numFmtId="0" fontId="2" fillId="0" borderId="0" applyNumberFormat="0" applyFont="0" applyFill="0" applyBorder="0" applyAlignment="0" applyProtection="0"/>
    <xf numFmtId="1" fontId="2" fillId="93" borderId="121" applyFont="0">
      <alignment horizontal="right"/>
    </xf>
    <xf numFmtId="1" fontId="2" fillId="93" borderId="121" applyFont="0">
      <alignment horizontal="right"/>
    </xf>
    <xf numFmtId="1" fontId="2" fillId="93" borderId="121" applyFont="0">
      <alignment horizontal="right"/>
    </xf>
    <xf numFmtId="1"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 fontId="2" fillId="93" borderId="121" applyFont="0">
      <alignment horizontal="right"/>
    </xf>
    <xf numFmtId="1" fontId="2" fillId="93" borderId="121" applyFont="0">
      <alignment horizontal="right"/>
    </xf>
    <xf numFmtId="1" fontId="2" fillId="93" borderId="121" applyFont="0">
      <alignment horizontal="right"/>
    </xf>
    <xf numFmtId="1"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04" fontId="2" fillId="93" borderId="121" applyFont="0"/>
    <xf numFmtId="0" fontId="10" fillId="0" borderId="0"/>
    <xf numFmtId="304" fontId="2" fillId="93" borderId="121" applyFont="0"/>
    <xf numFmtId="0" fontId="2" fillId="0" borderId="0" applyNumberFormat="0" applyFont="0" applyFill="0" applyBorder="0" applyAlignment="0" applyProtection="0"/>
    <xf numFmtId="304" fontId="2" fillId="93" borderId="121" applyFont="0"/>
    <xf numFmtId="304" fontId="2" fillId="93" borderId="121" applyFont="0"/>
    <xf numFmtId="304" fontId="2" fillId="93" borderId="121" applyFont="0"/>
    <xf numFmtId="304" fontId="2" fillId="93" borderId="121" applyFont="0"/>
    <xf numFmtId="3" fontId="207" fillId="0" borderId="132">
      <alignment vertical="center"/>
    </xf>
    <xf numFmtId="0" fontId="2" fillId="0" borderId="0" applyNumberFormat="0" applyFont="0" applyFill="0" applyBorder="0" applyAlignment="0" applyProtection="0"/>
    <xf numFmtId="0" fontId="10" fillId="0" borderId="0"/>
    <xf numFmtId="304" fontId="2" fillId="93" borderId="121" applyFont="0"/>
    <xf numFmtId="304" fontId="2" fillId="93" borderId="121" applyFont="0"/>
    <xf numFmtId="304" fontId="2" fillId="93" borderId="121" applyFont="0"/>
    <xf numFmtId="304" fontId="2" fillId="93" borderId="121" applyFont="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260" fontId="2" fillId="93" borderId="121" applyFont="0"/>
    <xf numFmtId="0" fontId="10" fillId="0" borderId="0"/>
    <xf numFmtId="260" fontId="2" fillId="93" borderId="121" applyFont="0"/>
    <xf numFmtId="0" fontId="2" fillId="0" borderId="0" applyNumberFormat="0" applyFont="0" applyFill="0" applyBorder="0" applyAlignment="0" applyProtection="0"/>
    <xf numFmtId="260" fontId="2" fillId="93" borderId="121" applyFont="0"/>
    <xf numFmtId="260" fontId="2" fillId="93" borderId="121" applyFont="0"/>
    <xf numFmtId="260" fontId="2" fillId="93" borderId="121" applyFont="0"/>
    <xf numFmtId="260" fontId="2" fillId="93" borderId="121" applyFont="0"/>
    <xf numFmtId="3" fontId="207" fillId="0" borderId="132">
      <alignment vertical="center"/>
    </xf>
    <xf numFmtId="0" fontId="2" fillId="0" borderId="0" applyNumberFormat="0" applyFont="0" applyFill="0" applyBorder="0" applyAlignment="0" applyProtection="0"/>
    <xf numFmtId="0" fontId="10" fillId="0" borderId="0"/>
    <xf numFmtId="260" fontId="2" fillId="93" borderId="121" applyFont="0"/>
    <xf numFmtId="260" fontId="2" fillId="93" borderId="121" applyFont="0"/>
    <xf numFmtId="260" fontId="2" fillId="93" borderId="121" applyFont="0"/>
    <xf numFmtId="260" fontId="2" fillId="93" borderId="121" applyFont="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93" borderId="121" applyFont="0">
      <alignment horizontal="right"/>
    </xf>
    <xf numFmtId="0" fontId="10" fillId="0" borderId="0"/>
    <xf numFmtId="10" fontId="2" fillId="93" borderId="121" applyFont="0">
      <alignment horizontal="right"/>
    </xf>
    <xf numFmtId="0" fontId="2" fillId="0" borderId="0" applyNumberFormat="0" applyFont="0" applyFill="0" applyBorder="0" applyAlignment="0" applyProtection="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9" fontId="2" fillId="93" borderId="121" applyFont="0">
      <alignment horizontal="right"/>
    </xf>
    <xf numFmtId="0" fontId="10" fillId="0" borderId="0"/>
    <xf numFmtId="9" fontId="2" fillId="93" borderId="121" applyFont="0">
      <alignment horizontal="right"/>
    </xf>
    <xf numFmtId="0" fontId="2" fillId="0" borderId="0" applyNumberFormat="0" applyFont="0" applyFill="0" applyBorder="0" applyAlignment="0" applyProtection="0"/>
    <xf numFmtId="9" fontId="2" fillId="93" borderId="121" applyFont="0">
      <alignment horizontal="right"/>
    </xf>
    <xf numFmtId="9" fontId="2" fillId="93" borderId="121" applyFont="0">
      <alignment horizontal="right"/>
    </xf>
    <xf numFmtId="9" fontId="2" fillId="93" borderId="121" applyFont="0">
      <alignment horizontal="right"/>
    </xf>
    <xf numFmtId="9"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9" fontId="2" fillId="93" borderId="121" applyFont="0">
      <alignment horizontal="right"/>
    </xf>
    <xf numFmtId="9" fontId="2" fillId="93" borderId="121" applyFont="0">
      <alignment horizontal="right"/>
    </xf>
    <xf numFmtId="9" fontId="2" fillId="93" borderId="121" applyFont="0">
      <alignment horizontal="right"/>
    </xf>
    <xf numFmtId="9"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31" fontId="2" fillId="93" borderId="121" applyFont="0">
      <alignment horizontal="right"/>
    </xf>
    <xf numFmtId="0" fontId="10" fillId="0" borderId="0"/>
    <xf numFmtId="331" fontId="2" fillId="93" borderId="121" applyFont="0">
      <alignment horizontal="right"/>
    </xf>
    <xf numFmtId="0" fontId="2" fillId="0" borderId="0" applyNumberFormat="0" applyFont="0" applyFill="0" applyBorder="0" applyAlignment="0" applyProtection="0"/>
    <xf numFmtId="331" fontId="2" fillId="93" borderId="121" applyFont="0">
      <alignment horizontal="right"/>
    </xf>
    <xf numFmtId="331" fontId="2" fillId="93" borderId="121" applyFont="0">
      <alignment horizontal="right"/>
    </xf>
    <xf numFmtId="331" fontId="2" fillId="93" borderId="121" applyFont="0">
      <alignment horizontal="right"/>
    </xf>
    <xf numFmtId="331"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31" fontId="2" fillId="93" borderId="121" applyFont="0">
      <alignment horizontal="right"/>
    </xf>
    <xf numFmtId="331" fontId="2" fillId="93" borderId="121" applyFont="0">
      <alignment horizontal="right"/>
    </xf>
    <xf numFmtId="331" fontId="2" fillId="93" borderId="121" applyFont="0">
      <alignment horizontal="right"/>
    </xf>
    <xf numFmtId="331" fontId="2" fillId="93" borderId="121"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10" fontId="2" fillId="93" borderId="124"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93" borderId="121" applyFont="0">
      <alignment horizontal="center" wrapText="1"/>
      <protection locked="0"/>
    </xf>
    <xf numFmtId="0" fontId="10" fillId="0" borderId="0"/>
    <xf numFmtId="0" fontId="2" fillId="93" borderId="121" applyFont="0">
      <alignment horizontal="center" wrapText="1"/>
      <protection locked="0"/>
    </xf>
    <xf numFmtId="0" fontId="2" fillId="0" borderId="0" applyNumberFormat="0" applyFont="0" applyFill="0" applyBorder="0" applyAlignment="0" applyProtection="0"/>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0" fontId="2" fillId="93" borderId="121" applyFont="0">
      <alignment horizontal="center" wrapText="1"/>
      <protection locked="0"/>
    </xf>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49" fontId="2" fillId="93" borderId="121" applyFont="0"/>
    <xf numFmtId="0" fontId="10" fillId="0" borderId="0"/>
    <xf numFmtId="0" fontId="10" fillId="0" borderId="0"/>
    <xf numFmtId="3" fontId="207" fillId="0" borderId="132">
      <alignment vertical="center"/>
    </xf>
    <xf numFmtId="0" fontId="10" fillId="0" borderId="0"/>
    <xf numFmtId="0" fontId="10" fillId="0" borderId="0"/>
    <xf numFmtId="49" fontId="2" fillId="93" borderId="121" applyFont="0"/>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 fontId="207" fillId="0" borderId="132">
      <alignment vertical="center"/>
    </xf>
    <xf numFmtId="0" fontId="314" fillId="0" borderId="173" applyNumberFormat="0" applyAlignment="0" applyProtection="0"/>
    <xf numFmtId="0" fontId="315" fillId="0" borderId="17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Alignment="0" applyProtection="0"/>
    <xf numFmtId="0" fontId="316" fillId="0" borderId="0" applyNumberFormat="0" applyFill="0" applyBorder="0" applyProtection="0"/>
    <xf numFmtId="0" fontId="317" fillId="0" borderId="0" applyNumberFormat="0" applyFill="0" applyBorder="0" applyProtection="0">
      <alignment vertical="top"/>
    </xf>
    <xf numFmtId="0" fontId="318" fillId="0" borderId="123"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123" applyNumberFormat="0" applyProtection="0">
      <alignment horizontal="left" vertical="top"/>
    </xf>
    <xf numFmtId="0" fontId="318" fillId="0" borderId="123" applyNumberFormat="0" applyProtection="0">
      <alignment horizontal="left" vertical="top"/>
    </xf>
    <xf numFmtId="0" fontId="2" fillId="0" borderId="0" applyNumberFormat="0" applyFont="0" applyFill="0" applyBorder="0" applyAlignment="0" applyProtection="0"/>
    <xf numFmtId="0" fontId="318" fillId="0" borderId="123" applyNumberFormat="0" applyProtection="0">
      <alignment horizontal="right" vertical="top"/>
    </xf>
    <xf numFmtId="0" fontId="318" fillId="0" borderId="123" applyNumberFormat="0" applyProtection="0">
      <alignment horizontal="right" vertical="top"/>
    </xf>
    <xf numFmtId="0" fontId="318" fillId="0" borderId="123" applyNumberFormat="0" applyProtection="0">
      <alignment horizontal="right" vertical="top"/>
    </xf>
    <xf numFmtId="0" fontId="318" fillId="0" borderId="123" applyNumberFormat="0" applyProtection="0">
      <alignment horizontal="right" vertical="top"/>
    </xf>
    <xf numFmtId="0" fontId="318" fillId="0" borderId="123"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2" fillId="0" borderId="174" applyNumberFormat="0" applyFont="0" applyAlignment="0" applyProtection="0"/>
    <xf numFmtId="0" fontId="2" fillId="0" borderId="175" applyNumberFormat="0" applyFont="0" applyAlignment="0" applyProtection="0"/>
    <xf numFmtId="0" fontId="2" fillId="0" borderId="176" applyNumberFormat="0" applyFont="0" applyAlignment="0" applyProtection="0"/>
    <xf numFmtId="10" fontId="319" fillId="0" borderId="0" applyNumberFormat="0" applyFill="0" applyBorder="0" applyProtection="0">
      <alignment horizontal="right" vertical="top"/>
    </xf>
    <xf numFmtId="0" fontId="315" fillId="0" borderId="123" applyNumberFormat="0" applyFill="0" applyAlignment="0" applyProtection="0"/>
    <xf numFmtId="0" fontId="315" fillId="0" borderId="123" applyNumberFormat="0" applyFill="0" applyAlignment="0" applyProtection="0"/>
    <xf numFmtId="0" fontId="315" fillId="0" borderId="123" applyNumberFormat="0" applyFill="0" applyAlignment="0" applyProtection="0"/>
    <xf numFmtId="0" fontId="315" fillId="0" borderId="123" applyNumberFormat="0" applyFill="0" applyAlignment="0" applyProtection="0"/>
    <xf numFmtId="0" fontId="315" fillId="0" borderId="123" applyNumberFormat="0" applyFill="0" applyAlignment="0" applyProtection="0"/>
    <xf numFmtId="0" fontId="314" fillId="0" borderId="101" applyNumberFormat="0" applyFont="0" applyFill="0" applyAlignment="0" applyProtection="0">
      <alignment horizontal="left" vertical="top"/>
    </xf>
    <xf numFmtId="0" fontId="314" fillId="0" borderId="101" applyNumberFormat="0" applyFont="0" applyFill="0" applyAlignment="0" applyProtection="0">
      <alignment horizontal="left" vertical="top"/>
    </xf>
    <xf numFmtId="0" fontId="314" fillId="0" borderId="101" applyNumberFormat="0" applyFont="0" applyFill="0" applyAlignment="0" applyProtection="0">
      <alignment horizontal="left" vertical="top"/>
    </xf>
    <xf numFmtId="0" fontId="314" fillId="0" borderId="101" applyNumberFormat="0" applyFont="0" applyFill="0" applyAlignment="0" applyProtection="0">
      <alignment horizontal="left" vertical="top"/>
    </xf>
    <xf numFmtId="0" fontId="314" fillId="0" borderId="101" applyNumberFormat="0" applyFont="0" applyFill="0" applyAlignment="0" applyProtection="0">
      <alignment horizontal="left" vertical="top"/>
    </xf>
    <xf numFmtId="0" fontId="315" fillId="0" borderId="105" applyNumberFormat="0" applyFill="0" applyAlignment="0" applyProtection="0">
      <alignment vertical="top"/>
    </xf>
    <xf numFmtId="0" fontId="315" fillId="0" borderId="105" applyNumberFormat="0" applyFill="0" applyAlignment="0" applyProtection="0">
      <alignment vertical="top"/>
    </xf>
    <xf numFmtId="349"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2" fillId="0" borderId="121">
      <alignment vertical="center" wrapText="1"/>
    </xf>
    <xf numFmtId="0" fontId="2" fillId="0" borderId="121">
      <alignment vertical="center" wrapText="1"/>
    </xf>
    <xf numFmtId="0" fontId="2" fillId="0" borderId="121">
      <alignment vertical="center" wrapText="1"/>
    </xf>
    <xf numFmtId="0" fontId="2" fillId="0" borderId="121">
      <alignment vertical="center" wrapText="1"/>
    </xf>
    <xf numFmtId="0" fontId="2" fillId="0" borderId="0" applyNumberFormat="0" applyFont="0" applyFill="0" applyBorder="0" applyAlignment="0" applyProtection="0"/>
    <xf numFmtId="0" fontId="101" fillId="0" borderId="0" applyFill="0" applyBorder="0" applyProtection="0">
      <alignment horizontal="center" vertical="center"/>
    </xf>
    <xf numFmtId="0" fontId="320" fillId="0" borderId="0" applyBorder="0" applyProtection="0">
      <alignment vertical="center"/>
    </xf>
    <xf numFmtId="277" fontId="320" fillId="0" borderId="105"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321"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1" fillId="111" borderId="105"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59" fillId="0" borderId="0" applyBorder="0" applyProtection="0">
      <alignment horizontal="left"/>
    </xf>
    <xf numFmtId="0" fontId="101"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2"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 fillId="0" borderId="0">
      <alignment horizontal="centerContinuous"/>
    </xf>
    <xf numFmtId="0" fontId="10" fillId="0" borderId="0"/>
    <xf numFmtId="0" fontId="10" fillId="0" borderId="0"/>
    <xf numFmtId="3" fontId="207" fillId="0" borderId="132">
      <alignment vertical="center"/>
    </xf>
    <xf numFmtId="0" fontId="323"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3" fillId="131" borderId="17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3" fontId="207" fillId="0" borderId="13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5"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324"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5" fillId="148" borderId="0" applyNumberFormat="0">
      <alignment horizontal="left"/>
    </xf>
    <xf numFmtId="0" fontId="325" fillId="148" borderId="0" applyNumberFormat="0">
      <alignment horizontal="left"/>
    </xf>
    <xf numFmtId="0" fontId="325"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6"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351" fontId="326" fillId="0" borderId="0">
      <protection locked="0"/>
    </xf>
    <xf numFmtId="351" fontId="326" fillId="0" borderId="0">
      <protection locked="0"/>
    </xf>
    <xf numFmtId="0" fontId="10" fillId="0" borderId="0"/>
    <xf numFmtId="0" fontId="76" fillId="0" borderId="0" applyNumberForma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7" fillId="149" borderId="0">
      <alignment horizontal="centerContinuous"/>
    </xf>
    <xf numFmtId="0" fontId="328" fillId="63" borderId="0" applyNumberFormat="0" applyBorder="0" applyAlignment="0">
      <alignment horizontal="center"/>
    </xf>
    <xf numFmtId="0" fontId="329" fillId="0" borderId="100"/>
    <xf numFmtId="0" fontId="10" fillId="0" borderId="0"/>
    <xf numFmtId="0" fontId="329" fillId="0" borderId="100"/>
    <xf numFmtId="0" fontId="10" fillId="0" borderId="0"/>
    <xf numFmtId="0" fontId="329" fillId="0" borderId="100"/>
    <xf numFmtId="0" fontId="10" fillId="0" borderId="0"/>
    <xf numFmtId="0" fontId="329" fillId="0" borderId="100"/>
    <xf numFmtId="0" fontId="329" fillId="0" borderId="100"/>
    <xf numFmtId="246" fontId="251" fillId="0" borderId="0"/>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0">
      <alignment horizontal="left"/>
    </xf>
    <xf numFmtId="253" fontId="2" fillId="0" borderId="100">
      <alignment horizontal="left"/>
    </xf>
    <xf numFmtId="253" fontId="2" fillId="0" borderId="10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3" fontId="207" fillId="0" borderId="132">
      <alignment vertical="center"/>
    </xf>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38" fontId="199" fillId="0" borderId="179">
      <alignment horizontal="right"/>
    </xf>
    <xf numFmtId="0" fontId="270" fillId="0" borderId="18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0" fillId="0" borderId="180" applyProtection="0">
      <alignment horizontal="center"/>
    </xf>
    <xf numFmtId="0" fontId="270" fillId="0" borderId="180" applyProtection="0">
      <alignment horizontal="center"/>
    </xf>
    <xf numFmtId="0" fontId="270" fillId="0" borderId="180" applyProtection="0">
      <alignment horizontal="center"/>
    </xf>
    <xf numFmtId="0" fontId="270" fillId="0" borderId="180" applyProtection="0">
      <alignment horizontal="center"/>
    </xf>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02" fillId="69" borderId="0">
      <alignment horizontal="center"/>
    </xf>
    <xf numFmtId="0" fontId="102" fillId="69" borderId="0">
      <alignment horizontal="center"/>
    </xf>
    <xf numFmtId="3" fontId="207" fillId="0" borderId="132">
      <alignment vertical="center"/>
    </xf>
    <xf numFmtId="0" fontId="330" fillId="104" borderId="0" applyNumberFormat="0" applyBorder="0"/>
    <xf numFmtId="0" fontId="183" fillId="0" borderId="181" applyNumberFormat="0" applyFont="0" applyFill="0" applyAlignment="0"/>
    <xf numFmtId="0" fontId="331" fillId="0" borderId="12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177" fillId="0" borderId="62" applyNumberFormat="0" applyBorder="0">
      <protection locked="0"/>
    </xf>
    <xf numFmtId="37" fontId="332" fillId="111" borderId="0"/>
    <xf numFmtId="37" fontId="158" fillId="150" borderId="121" applyNumberFormat="0" applyAlignment="0" applyProtection="0"/>
    <xf numFmtId="0" fontId="2" fillId="0" borderId="0" applyNumberFormat="0" applyFont="0" applyFill="0" applyBorder="0" applyAlignment="0" applyProtection="0"/>
    <xf numFmtId="37" fontId="158" fillId="150" borderId="121" applyNumberFormat="0" applyAlignment="0" applyProtection="0"/>
    <xf numFmtId="37" fontId="158" fillId="150" borderId="121" applyNumberFormat="0" applyAlignment="0" applyProtection="0"/>
    <xf numFmtId="37" fontId="158" fillId="150" borderId="121" applyNumberFormat="0" applyAlignment="0" applyProtection="0"/>
    <xf numFmtId="37" fontId="158" fillId="150" borderId="121" applyNumberFormat="0" applyAlignment="0" applyProtection="0"/>
    <xf numFmtId="3" fontId="207" fillId="0" borderId="132">
      <alignment vertical="center"/>
    </xf>
    <xf numFmtId="0" fontId="2" fillId="0" borderId="0" applyNumberFormat="0" applyFont="0" applyFill="0" applyBorder="0" applyAlignment="0" applyProtection="0"/>
    <xf numFmtId="0" fontId="146" fillId="0" borderId="0" applyNumberFormat="0" applyFill="0" applyBorder="0" applyAlignment="0" applyProtection="0"/>
    <xf numFmtId="0" fontId="10" fillId="0" borderId="0"/>
    <xf numFmtId="0" fontId="10" fillId="0" borderId="0"/>
    <xf numFmtId="221" fontId="3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4" fillId="0" borderId="105">
      <alignment horizontal="center"/>
    </xf>
    <xf numFmtId="43" fontId="2" fillId="0" borderId="0" applyNumberFormat="0" applyFont="0" applyBorder="0" applyAlignment="0">
      <protection locked="0"/>
    </xf>
    <xf numFmtId="2" fontId="332" fillId="111" borderId="0" applyNumberFormat="0" applyFill="0" applyBorder="0" applyAlignment="0" applyProtection="0"/>
    <xf numFmtId="352" fontId="335" fillId="111" borderId="0" applyNumberFormat="0" applyFill="0" applyBorder="0" applyAlignment="0" applyProtection="0"/>
    <xf numFmtId="37" fontId="336" fillId="110" borderId="0" applyNumberFormat="0" applyFill="0" applyBorder="0" applyAlignment="0"/>
    <xf numFmtId="0" fontId="148" fillId="111" borderId="0" applyNumberFormat="0" applyBorder="0" applyAlignment="0"/>
    <xf numFmtId="0" fontId="2" fillId="0" borderId="10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1"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pplyNumberFormat="0" applyFont="0" applyFill="0" applyAlignment="0" applyProtection="0"/>
    <xf numFmtId="0" fontId="2" fillId="0" borderId="101" applyNumberFormat="0" applyFont="0" applyFill="0" applyAlignment="0" applyProtection="0"/>
    <xf numFmtId="0" fontId="2" fillId="0" borderId="101" applyNumberFormat="0" applyFont="0" applyFill="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338" fontId="2" fillId="0" borderId="0"/>
    <xf numFmtId="2" fontId="231" fillId="69" borderId="121"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0" fontId="10" fillId="0" borderId="0"/>
    <xf numFmtId="3" fontId="207" fillId="0" borderId="132">
      <alignment vertical="center"/>
    </xf>
    <xf numFmtId="0" fontId="10" fillId="0" borderId="0"/>
    <xf numFmtId="165" fontId="337"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7" fillId="0" borderId="132">
      <alignment vertical="center"/>
    </xf>
    <xf numFmtId="354" fontId="2" fillId="0" borderId="0" applyFont="0" applyFill="0" applyBorder="0" applyAlignment="0" applyProtection="0"/>
    <xf numFmtId="355" fontId="252"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0" fontId="10" fillId="0" borderId="0"/>
    <xf numFmtId="3" fontId="207" fillId="0" borderId="13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8"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39" fillId="74" borderId="105"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0">
      <alignment horizontal="center"/>
    </xf>
    <xf numFmtId="0" fontId="10" fillId="0" borderId="0"/>
    <xf numFmtId="3" fontId="207" fillId="0" borderId="132">
      <alignment vertical="center"/>
    </xf>
    <xf numFmtId="0" fontId="307" fillId="0" borderId="0" applyProtection="0">
      <alignment horizontal="center"/>
    </xf>
    <xf numFmtId="0" fontId="10" fillId="0" borderId="0"/>
    <xf numFmtId="3" fontId="207" fillId="0" borderId="132">
      <alignment vertical="center"/>
    </xf>
    <xf numFmtId="0" fontId="2" fillId="0" borderId="0" applyNumberFormat="0" applyFont="0" applyFill="0" applyBorder="0" applyAlignment="0" applyProtection="0"/>
    <xf numFmtId="0" fontId="340" fillId="0" borderId="0" applyProtection="0">
      <alignment horizontal="center"/>
    </xf>
    <xf numFmtId="0" fontId="10" fillId="0" borderId="0"/>
    <xf numFmtId="3" fontId="207" fillId="0" borderId="132">
      <alignment vertical="center"/>
    </xf>
    <xf numFmtId="0" fontId="45" fillId="0" borderId="0" applyNumberFormat="0" applyFill="0" applyBorder="0" applyProtection="0">
      <alignment horizontal="left"/>
    </xf>
    <xf numFmtId="331" fontId="158" fillId="0" borderId="0" applyNumberFormat="0" applyFont="0" applyFill="0" applyBorder="0" applyProtection="0">
      <alignment vertical="top" wrapText="1"/>
    </xf>
    <xf numFmtId="0" fontId="204" fillId="0" borderId="0" applyNumberFormat="0" applyFill="0" applyBorder="0" applyProtection="0">
      <alignment horizontal="right"/>
    </xf>
    <xf numFmtId="0" fontId="177" fillId="0" borderId="0" applyNumberFormat="0" applyFill="0" applyBorder="0" applyProtection="0">
      <alignment horizontal="center"/>
    </xf>
    <xf numFmtId="15" fontId="177" fillId="0" borderId="0" applyFill="0" applyBorder="0" applyProtection="0">
      <alignment horizontal="center"/>
    </xf>
    <xf numFmtId="357" fontId="102" fillId="0" borderId="0"/>
    <xf numFmtId="357" fontId="102" fillId="0" borderId="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10" fillId="0" borderId="0"/>
    <xf numFmtId="3" fontId="207" fillId="0" borderId="132">
      <alignment vertical="center"/>
    </xf>
    <xf numFmtId="0" fontId="45" fillId="0" borderId="182" applyNumberFormat="0"/>
    <xf numFmtId="14" fontId="158" fillId="0" borderId="0" applyFont="0" applyFill="0" applyBorder="0" applyProtection="0"/>
    <xf numFmtId="16" fontId="158" fillId="0" borderId="0" applyFont="0" applyFill="0" applyBorder="0" applyProtection="0"/>
    <xf numFmtId="3" fontId="207" fillId="0" borderId="132">
      <alignment vertical="center"/>
    </xf>
    <xf numFmtId="358" fontId="341" fillId="0" borderId="105"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2" fillId="0" borderId="0" applyNumberFormat="0" applyFont="0" applyFill="0" applyBorder="0" applyAlignment="0" applyProtection="0"/>
    <xf numFmtId="0" fontId="10" fillId="0" borderId="0"/>
    <xf numFmtId="3" fontId="207" fillId="0" borderId="132">
      <alignment vertical="center"/>
    </xf>
    <xf numFmtId="0" fontId="10" fillId="0" borderId="0"/>
    <xf numFmtId="0" fontId="10" fillId="0" borderId="0"/>
    <xf numFmtId="0" fontId="10" fillId="0" borderId="0"/>
    <xf numFmtId="0" fontId="10" fillId="0" borderId="0"/>
    <xf numFmtId="3" fontId="207" fillId="0" borderId="132">
      <alignment vertical="center"/>
    </xf>
    <xf numFmtId="0" fontId="216"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2" fillId="0" borderId="0" applyNumberFormat="0" applyFont="0" applyBorder="0" applyAlignment="0"/>
    <xf numFmtId="0" fontId="343" fillId="0" borderId="0"/>
    <xf numFmtId="0" fontId="6" fillId="0" borderId="0" applyNumberFormat="0" applyFill="0" applyBorder="0" applyAlignment="0" applyProtection="0">
      <alignment vertical="top"/>
      <protection locked="0"/>
    </xf>
    <xf numFmtId="208" fontId="343" fillId="0" borderId="0" applyFont="0" applyFill="0" applyBorder="0" applyAlignment="0" applyProtection="0"/>
    <xf numFmtId="209" fontId="343" fillId="0" borderId="0" applyFont="0" applyFill="0" applyBorder="0" applyAlignment="0" applyProtection="0"/>
    <xf numFmtId="207" fontId="343" fillId="0" borderId="0" applyFont="0" applyFill="0" applyBorder="0" applyAlignment="0" applyProtection="0"/>
    <xf numFmtId="210" fontId="3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4" fillId="0" borderId="0" applyNumberFormat="0" applyFill="0" applyBorder="0" applyAlignment="0" applyProtection="0"/>
    <xf numFmtId="3" fontId="2" fillId="74" borderId="189" applyFont="0">
      <alignment horizontal="right" vertical="center"/>
      <protection locked="0"/>
    </xf>
    <xf numFmtId="0" fontId="45" fillId="69" borderId="185" applyFont="0" applyBorder="0">
      <alignment horizontal="center" wrapText="1"/>
    </xf>
    <xf numFmtId="0" fontId="145" fillId="69" borderId="188" applyNumberFormat="0" applyFill="0" applyBorder="0" applyAlignment="0" applyProtection="0">
      <alignment horizontal="left"/>
    </xf>
    <xf numFmtId="0" fontId="1" fillId="0" borderId="0"/>
    <xf numFmtId="0" fontId="172" fillId="0" borderId="193"/>
    <xf numFmtId="244" fontId="174" fillId="0" borderId="194"/>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3" fontId="179" fillId="88" borderId="189" applyNumberFormat="0" applyFont="0" applyAlignment="0"/>
    <xf numFmtId="3" fontId="179" fillId="88" borderId="189" applyNumberFormat="0" applyFont="0" applyAlignment="0"/>
    <xf numFmtId="3" fontId="179" fillId="88" borderId="189" applyNumberFormat="0" applyFont="0" applyAlignment="0"/>
    <xf numFmtId="3" fontId="179" fillId="88" borderId="189" applyNumberFormat="0" applyFont="0" applyAlignment="0"/>
    <xf numFmtId="3" fontId="179" fillId="88" borderId="189" applyNumberFormat="0" applyFont="0" applyAlignment="0"/>
    <xf numFmtId="247"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247" fontId="177" fillId="107" borderId="189" applyNumberFormat="0" applyFill="0" applyBorder="0" applyAlignment="0" applyProtection="0"/>
    <xf numFmtId="0"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0"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247" fontId="177" fillId="107" borderId="189" applyNumberFormat="0" applyFill="0" applyBorder="0" applyAlignment="0" applyProtection="0"/>
    <xf numFmtId="0" fontId="177" fillId="107" borderId="189" applyNumberFormat="0" applyFill="0" applyBorder="0" applyAlignment="0" applyProtection="0"/>
    <xf numFmtId="0" fontId="181" fillId="108" borderId="195" applyNumberFormat="0" applyAlignment="0" applyProtection="0"/>
    <xf numFmtId="0" fontId="181" fillId="108" borderId="195" applyNumberFormat="0" applyAlignment="0" applyProtection="0"/>
    <xf numFmtId="252" fontId="102" fillId="0" borderId="195" applyNumberFormat="0" applyFont="0" applyFill="0" applyAlignment="0">
      <alignment vertical="center"/>
    </xf>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252" fontId="102" fillId="0" borderId="195" applyNumberFormat="0" applyFont="0" applyFill="0" applyAlignment="0">
      <alignment vertical="center"/>
    </xf>
    <xf numFmtId="0" fontId="102" fillId="0" borderId="195" applyNumberFormat="0" applyFont="0" applyFill="0"/>
    <xf numFmtId="252" fontId="102" fillId="0" borderId="195" applyNumberFormat="0" applyFont="0" applyFill="0" applyAlignment="0">
      <alignment vertical="center"/>
    </xf>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02" fillId="0" borderId="195" applyNumberFormat="0" applyFont="0" applyFill="0"/>
    <xf numFmtId="0" fontId="199" fillId="0" borderId="184"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93" applyNumberFormat="0" applyFont="0" applyFill="0" applyAlignment="0" applyProtection="0"/>
    <xf numFmtId="0" fontId="147" fillId="0" borderId="193" applyNumberFormat="0" applyFont="0" applyFill="0" applyAlignment="0" applyProtection="0"/>
    <xf numFmtId="0" fontId="147" fillId="0" borderId="187" applyNumberFormat="0" applyFont="0" applyFill="0" applyAlignment="0" applyProtection="0"/>
    <xf numFmtId="0" fontId="147" fillId="0" borderId="187" applyNumberFormat="0" applyFont="0" applyFill="0" applyAlignment="0" applyProtection="0"/>
    <xf numFmtId="0" fontId="147" fillId="0" borderId="187" applyNumberFormat="0" applyFont="0" applyFill="0" applyAlignment="0" applyProtection="0"/>
    <xf numFmtId="0" fontId="147" fillId="0" borderId="187" applyNumberFormat="0" applyFont="0" applyFill="0" applyAlignment="0" applyProtection="0"/>
    <xf numFmtId="0" fontId="147" fillId="0" borderId="187" applyNumberFormat="0" applyFont="0" applyFill="0" applyAlignment="0" applyProtection="0"/>
    <xf numFmtId="0" fontId="147" fillId="0" borderId="187" applyNumberFormat="0" applyFont="0" applyFill="0" applyAlignment="0" applyProtection="0"/>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3" fontId="45" fillId="41" borderId="188">
      <protection hidden="1"/>
    </xf>
    <xf numFmtId="0" fontId="202" fillId="0" borderId="188" applyBorder="0"/>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vertical="center"/>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3" fontId="204" fillId="69" borderId="189" applyFont="0" applyFill="0" applyProtection="0">
      <alignment horizontal="right"/>
    </xf>
    <xf numFmtId="201" fontId="20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8" fillId="0" borderId="196" applyNumberFormat="0" applyFill="0" applyBorder="0" applyAlignment="0" applyProtection="0">
      <alignment horizontal="center"/>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8" fillId="0" borderId="196" applyNumberFormat="0" applyFill="0" applyBorder="0" applyAlignment="0" applyProtection="0">
      <alignment horizontal="center"/>
      <protection locked="0"/>
    </xf>
    <xf numFmtId="0" fontId="218" fillId="0" borderId="196" applyNumberFormat="0" applyFill="0" applyBorder="0" applyAlignment="0" applyProtection="0">
      <alignment horizontal="center"/>
      <protection locked="0"/>
    </xf>
    <xf numFmtId="0" fontId="218" fillId="0" borderId="196" applyNumberFormat="0" applyFill="0" applyBorder="0" applyAlignment="0" applyProtection="0">
      <alignment horizontal="center"/>
      <protection locked="0"/>
    </xf>
    <xf numFmtId="0" fontId="218" fillId="0" borderId="196" applyNumberFormat="0" applyFill="0" applyBorder="0" applyAlignment="0" applyProtection="0">
      <alignment horizontal="center"/>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19" fillId="0" borderId="19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0" fillId="0" borderId="0" applyFont="0" applyFill="0" applyBorder="0" applyAlignment="0" applyProtection="0">
      <alignment horizontal="righ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25" fillId="119" borderId="186" applyNumberFormat="0" applyBorder="0">
      <alignment horizontal="left"/>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0" fontId="230" fillId="120" borderId="189" applyNumberFormat="0" applyBorder="0" applyAlignment="0">
      <alignment horizontal="center"/>
      <protection locked="0"/>
    </xf>
    <xf numFmtId="0" fontId="230" fillId="120" borderId="189" applyNumberFormat="0" applyBorder="0" applyAlignment="0">
      <alignment horizontal="center"/>
      <protection locked="0"/>
    </xf>
    <xf numFmtId="3" fontId="231" fillId="121" borderId="196" applyNumberFormat="0" applyBorder="0" applyAlignment="0" applyProtection="0">
      <protection hidden="1"/>
    </xf>
    <xf numFmtId="281" fontId="2" fillId="0" borderId="0" applyFont="0" applyFill="0" applyBorder="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45" fillId="113" borderId="191" applyAlignment="0" applyProtection="0"/>
    <xf numFmtId="0" fontId="45" fillId="113" borderId="191" applyAlignment="0" applyProtection="0"/>
    <xf numFmtId="0" fontId="45" fillId="113" borderId="191" applyAlignment="0" applyProtection="0"/>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37" fillId="0" borderId="191">
      <alignment horizontal="left" vertical="center"/>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0" borderId="0" applyNumberFormat="0" applyFont="0" applyFill="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0" fontId="269" fillId="0" borderId="194">
      <protection locked="0"/>
    </xf>
    <xf numFmtId="2" fontId="231" fillId="129" borderId="194" applyNumberFormat="0" applyBorder="0" applyAlignment="0" applyProtection="0">
      <alignment horizontal="center"/>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49" fontId="2" fillId="71" borderId="189" applyFont="0" applyAlignment="0">
      <protection locked="0"/>
    </xf>
    <xf numFmtId="49" fontId="2" fillId="71" borderId="189" applyFont="0" applyAlignment="0">
      <protection locked="0"/>
    </xf>
    <xf numFmtId="317" fontId="158" fillId="0" borderId="194" applyBorder="0"/>
    <xf numFmtId="253" fontId="226" fillId="96" borderId="194" applyBorder="0"/>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2" fontId="231" fillId="107" borderId="189" applyNumberFormat="0" applyBorder="0" applyAlignment="0">
      <protection locked="0"/>
    </xf>
    <xf numFmtId="3" fontId="207" fillId="0" borderId="132">
      <alignment vertical="center"/>
    </xf>
    <xf numFmtId="37" fontId="199" fillId="0" borderId="0" applyNumberFormat="0" applyFill="0" applyAlignment="0"/>
    <xf numFmtId="0" fontId="281" fillId="104" borderId="190">
      <alignment horizontal="center" vertical="top" wrapText="1"/>
    </xf>
    <xf numFmtId="0" fontId="281" fillId="104" borderId="190">
      <alignment horizontal="center" vertical="top" wrapText="1"/>
    </xf>
    <xf numFmtId="0" fontId="281" fillId="104" borderId="190">
      <alignment horizontal="center" vertical="top" wrapText="1"/>
    </xf>
    <xf numFmtId="0" fontId="281" fillId="104" borderId="190">
      <alignment horizontal="center" vertical="top" wrapText="1"/>
    </xf>
    <xf numFmtId="0" fontId="2" fillId="0" borderId="191"/>
    <xf numFmtId="0" fontId="2" fillId="0" borderId="191"/>
    <xf numFmtId="0" fontId="2" fillId="0" borderId="191"/>
    <xf numFmtId="0" fontId="2" fillId="0" borderId="191"/>
    <xf numFmtId="0" fontId="45" fillId="70" borderId="185"/>
    <xf numFmtId="0" fontId="45" fillId="70" borderId="185"/>
    <xf numFmtId="0" fontId="45" fillId="70" borderId="185"/>
    <xf numFmtId="0" fontId="45" fillId="70" borderId="185"/>
    <xf numFmtId="0" fontId="45" fillId="0" borderId="186"/>
    <xf numFmtId="0" fontId="45" fillId="0" borderId="186"/>
    <xf numFmtId="0" fontId="45"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81" fillId="132" borderId="190">
      <alignment horizontal="center" vertical="top"/>
    </xf>
    <xf numFmtId="0" fontId="281" fillId="132" borderId="190">
      <alignment horizontal="center" vertical="top"/>
    </xf>
    <xf numFmtId="0" fontId="45" fillId="0" borderId="185"/>
    <xf numFmtId="0" fontId="45" fillId="0" borderId="185"/>
    <xf numFmtId="0" fontId="45" fillId="0" borderId="185"/>
    <xf numFmtId="0" fontId="45" fillId="0" borderId="185"/>
    <xf numFmtId="0" fontId="2" fillId="0" borderId="190"/>
    <xf numFmtId="0" fontId="2" fillId="0" borderId="190"/>
    <xf numFmtId="0" fontId="2" fillId="0" borderId="190"/>
    <xf numFmtId="0" fontId="2" fillId="0" borderId="190"/>
    <xf numFmtId="0" fontId="2" fillId="0" borderId="190"/>
    <xf numFmtId="0" fontId="282" fillId="70" borderId="196"/>
    <xf numFmtId="0" fontId="282" fillId="70" borderId="196"/>
    <xf numFmtId="0" fontId="2" fillId="0" borderId="186">
      <alignment horizontal="center"/>
    </xf>
    <xf numFmtId="0" fontId="2" fillId="0" borderId="186">
      <alignment horizontal="center"/>
    </xf>
    <xf numFmtId="0" fontId="2" fillId="0" borderId="186">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92">
      <alignment horizontal="center"/>
    </xf>
    <xf numFmtId="0" fontId="2" fillId="0" borderId="192">
      <alignment horizontal="center"/>
    </xf>
    <xf numFmtId="0" fontId="281" fillId="132" borderId="190">
      <alignment horizontal="center" vertical="top" wrapText="1"/>
    </xf>
    <xf numFmtId="0" fontId="281" fillId="132" borderId="190">
      <alignment horizontal="center" vertical="top" wrapText="1"/>
    </xf>
    <xf numFmtId="0" fontId="281" fillId="132" borderId="190">
      <alignment horizontal="center" vertical="top" wrapText="1"/>
    </xf>
    <xf numFmtId="0" fontId="281" fillId="132" borderId="190">
      <alignment horizontal="center" vertical="top" wrapText="1"/>
    </xf>
    <xf numFmtId="3" fontId="2" fillId="0" borderId="191"/>
    <xf numFmtId="3" fontId="2" fillId="0" borderId="191"/>
    <xf numFmtId="3" fontId="2" fillId="0" borderId="191"/>
    <xf numFmtId="3" fontId="2" fillId="0" borderId="191"/>
    <xf numFmtId="0" fontId="45" fillId="70" borderId="185">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91">
      <alignment horizontal="center"/>
    </xf>
    <xf numFmtId="0" fontId="45" fillId="70" borderId="191">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86">
      <alignment horizontal="left" vertical="top"/>
    </xf>
    <xf numFmtId="0" fontId="45" fillId="70" borderId="186">
      <alignment horizontal="left" vertical="top"/>
    </xf>
    <xf numFmtId="0" fontId="45" fillId="70" borderId="186">
      <alignment horizontal="left" vertical="top"/>
    </xf>
    <xf numFmtId="0" fontId="281" fillId="132" borderId="191">
      <alignment horizontal="center" vertical="center"/>
    </xf>
    <xf numFmtId="0" fontId="281" fillId="132" borderId="191">
      <alignment horizontal="center" vertical="center"/>
    </xf>
    <xf numFmtId="0" fontId="281" fillId="132" borderId="190">
      <alignment horizontal="center" vertical="center"/>
    </xf>
    <xf numFmtId="0" fontId="281" fillId="132" borderId="190">
      <alignment horizontal="center" vertical="center"/>
    </xf>
    <xf numFmtId="0" fontId="281" fillId="132" borderId="190">
      <alignment horizontal="center" vertical="center"/>
    </xf>
    <xf numFmtId="0" fontId="281" fillId="132" borderId="190">
      <alignment horizontal="center" vertical="center"/>
    </xf>
    <xf numFmtId="0" fontId="281" fillId="104" borderId="185">
      <alignment horizontal="center" vertical="center"/>
    </xf>
    <xf numFmtId="0" fontId="281" fillId="104" borderId="185">
      <alignment horizontal="center" vertical="center"/>
    </xf>
    <xf numFmtId="0" fontId="281" fillId="104" borderId="185">
      <alignment horizontal="center" vertical="center"/>
    </xf>
    <xf numFmtId="0" fontId="281" fillId="104" borderId="185">
      <alignment horizontal="center" vertical="center"/>
    </xf>
    <xf numFmtId="0" fontId="281" fillId="104" borderId="191">
      <alignment horizontal="center" vertical="center"/>
    </xf>
    <xf numFmtId="0" fontId="281" fillId="104" borderId="191">
      <alignment horizontal="center" vertical="center"/>
    </xf>
    <xf numFmtId="0" fontId="281" fillId="104" borderId="190">
      <alignment horizontal="center" vertical="center"/>
    </xf>
    <xf numFmtId="0" fontId="281" fillId="104" borderId="190">
      <alignment horizontal="center" vertical="center"/>
    </xf>
    <xf numFmtId="0" fontId="281" fillId="104" borderId="190">
      <alignment horizontal="center" vertical="center"/>
    </xf>
    <xf numFmtId="0" fontId="281" fillId="104" borderId="190">
      <alignment horizontal="center" vertical="center"/>
    </xf>
    <xf numFmtId="0" fontId="2" fillId="0" borderId="187"/>
    <xf numFmtId="0" fontId="2" fillId="0" borderId="187"/>
    <xf numFmtId="0" fontId="2" fillId="0" borderId="187"/>
    <xf numFmtId="0" fontId="2" fillId="0" borderId="187"/>
    <xf numFmtId="0" fontId="2" fillId="0" borderId="192"/>
    <xf numFmtId="0" fontId="2" fillId="0" borderId="192"/>
    <xf numFmtId="0" fontId="2" fillId="0" borderId="0" applyNumberFormat="0" applyFont="0" applyFill="0" applyBorder="0" applyAlignment="0" applyProtection="0"/>
    <xf numFmtId="0" fontId="284" fillId="0" borderId="194"/>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173" fontId="231" fillId="134" borderId="194" applyNumberFormat="0" applyBorder="0" applyAlignment="0" applyProtection="0">
      <alignment horizontal="center"/>
      <protection hidden="1"/>
    </xf>
    <xf numFmtId="3" fontId="285" fillId="57" borderId="189" applyNumberFormat="0" applyBorder="0" applyAlignment="0" applyProtection="0">
      <protection hidden="1"/>
    </xf>
    <xf numFmtId="3" fontId="286" fillId="135" borderId="196" applyNumberFormat="0" applyBorder="0" applyAlignment="0" applyProtection="0">
      <protection hidden="1"/>
    </xf>
    <xf numFmtId="0" fontId="19" fillId="131" borderId="194" applyNumberFormat="0" applyFont="0" applyBorder="0" applyAlignment="0" applyProtection="0">
      <alignment horizontal="center"/>
    </xf>
    <xf numFmtId="0" fontId="19" fillId="131"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58" fillId="0" borderId="197" applyNumberFormat="0" applyAlignment="0" applyProtection="0"/>
    <xf numFmtId="0" fontId="10" fillId="0" borderId="0"/>
    <xf numFmtId="0" fontId="46" fillId="69" borderId="188">
      <alignment horizontal="center"/>
    </xf>
    <xf numFmtId="0" fontId="41" fillId="0" borderId="184">
      <alignment horizontal="center"/>
    </xf>
    <xf numFmtId="0" fontId="45" fillId="92" borderId="188" applyNumberFormat="0" applyBorder="0" applyAlignment="0"/>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0" fontId="295" fillId="45" borderId="189"/>
    <xf numFmtId="0" fontId="2" fillId="0" borderId="198">
      <alignment vertical="center"/>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 fontId="2" fillId="69" borderId="189" applyFont="0">
      <alignment horizontal="right"/>
    </xf>
    <xf numFmtId="3" fontId="2" fillId="69" borderId="189" applyFont="0">
      <alignment horizontal="right"/>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187"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 fontId="2" fillId="68" borderId="191" applyBorder="0"/>
    <xf numFmtId="3" fontId="2" fillId="68" borderId="191" applyBorder="0"/>
    <xf numFmtId="3" fontId="2" fillId="68" borderId="191" applyBorder="0"/>
    <xf numFmtId="3" fontId="2" fillId="68" borderId="191" applyBorder="0"/>
    <xf numFmtId="3" fontId="2" fillId="68" borderId="191" applyBorder="0"/>
    <xf numFmtId="2" fontId="311" fillId="0" borderId="194" applyNumberFormat="0" applyFill="0" applyBorder="0" applyAlignment="0" applyProtection="0">
      <alignment horizontal="center"/>
      <protection locked="0"/>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0" fontId="158" fillId="0" borderId="189" applyNumberFormat="0" applyFont="0" applyFill="0" applyBorder="0" applyAlignment="0">
      <protection hidden="1"/>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49" fontId="2" fillId="144" borderId="189" applyFont="0"/>
    <xf numFmtId="49" fontId="2" fillId="144"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49" fontId="2" fillId="93" borderId="189" applyFont="0"/>
    <xf numFmtId="49" fontId="2" fillId="93" borderId="189" applyFont="0"/>
    <xf numFmtId="0" fontId="318" fillId="0" borderId="191" applyNumberFormat="0" applyProtection="0">
      <alignment horizontal="left" vertical="top"/>
    </xf>
    <xf numFmtId="0" fontId="318" fillId="0" borderId="191" applyNumberFormat="0" applyProtection="0">
      <alignment horizontal="left" vertical="top"/>
    </xf>
    <xf numFmtId="0" fontId="318" fillId="0" borderId="191" applyNumberFormat="0" applyProtection="0">
      <alignment horizontal="left" vertical="top"/>
    </xf>
    <xf numFmtId="0" fontId="318" fillId="0" borderId="191" applyNumberFormat="0" applyProtection="0">
      <alignment horizontal="right" vertical="top"/>
    </xf>
    <xf numFmtId="0" fontId="318" fillId="0" borderId="191" applyNumberFormat="0" applyProtection="0">
      <alignment horizontal="right" vertical="top"/>
    </xf>
    <xf numFmtId="0" fontId="318" fillId="0" borderId="191" applyNumberFormat="0" applyProtection="0">
      <alignment horizontal="right" vertical="top"/>
    </xf>
    <xf numFmtId="0" fontId="318" fillId="0" borderId="191" applyNumberFormat="0" applyProtection="0">
      <alignment horizontal="right" vertical="top"/>
    </xf>
    <xf numFmtId="0" fontId="318" fillId="0" borderId="191" applyNumberFormat="0" applyProtection="0">
      <alignment horizontal="right" vertical="top"/>
    </xf>
    <xf numFmtId="0" fontId="315" fillId="0" borderId="191" applyNumberFormat="0" applyFill="0" applyAlignment="0" applyProtection="0"/>
    <xf numFmtId="0" fontId="315" fillId="0" borderId="191" applyNumberFormat="0" applyFill="0" applyAlignment="0" applyProtection="0"/>
    <xf numFmtId="0" fontId="315" fillId="0" borderId="191" applyNumberFormat="0" applyFill="0" applyAlignment="0" applyProtection="0"/>
    <xf numFmtId="0" fontId="315" fillId="0" borderId="191" applyNumberFormat="0" applyFill="0" applyAlignment="0" applyProtection="0"/>
    <xf numFmtId="0" fontId="315" fillId="0" borderId="191" applyNumberFormat="0" applyFill="0" applyAlignment="0" applyProtection="0"/>
    <xf numFmtId="0" fontId="314" fillId="0" borderId="187" applyNumberFormat="0" applyFont="0" applyFill="0" applyAlignment="0" applyProtection="0">
      <alignment horizontal="left" vertical="top"/>
    </xf>
    <xf numFmtId="0" fontId="314" fillId="0" borderId="187" applyNumberFormat="0" applyFont="0" applyFill="0" applyAlignment="0" applyProtection="0">
      <alignment horizontal="left" vertical="top"/>
    </xf>
    <xf numFmtId="0" fontId="314" fillId="0" borderId="187" applyNumberFormat="0" applyFont="0" applyFill="0" applyAlignment="0" applyProtection="0">
      <alignment horizontal="left" vertical="top"/>
    </xf>
    <xf numFmtId="0" fontId="314" fillId="0" borderId="187" applyNumberFormat="0" applyFont="0" applyFill="0" applyAlignment="0" applyProtection="0">
      <alignment horizontal="left" vertical="top"/>
    </xf>
    <xf numFmtId="0" fontId="314" fillId="0" borderId="187" applyNumberFormat="0" applyFont="0" applyFill="0" applyAlignment="0" applyProtection="0">
      <alignment horizontal="left" vertical="top"/>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53" fillId="0" borderId="188" applyFill="0" applyBorder="0" applyProtection="0">
      <alignment horizontal="left" vertical="top"/>
    </xf>
    <xf numFmtId="0" fontId="183" fillId="131" borderId="200" applyNumberFormat="0" applyFont="0">
      <alignment horizontal="center" vertical="center"/>
    </xf>
    <xf numFmtId="350" fontId="45" fillId="68" borderId="196" applyNumberFormat="0" applyBorder="0" applyAlignment="0">
      <alignment horizontal="right"/>
    </xf>
    <xf numFmtId="0" fontId="329" fillId="0" borderId="186"/>
    <xf numFmtId="0" fontId="329" fillId="0" borderId="186"/>
    <xf numFmtId="0" fontId="329" fillId="0" borderId="186"/>
    <xf numFmtId="0" fontId="329" fillId="0" borderId="186"/>
    <xf numFmtId="0" fontId="329"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70" fillId="0" borderId="201" applyProtection="0">
      <alignment horizontal="center"/>
    </xf>
    <xf numFmtId="0" fontId="270" fillId="0" borderId="201" applyProtection="0">
      <alignment horizontal="center"/>
    </xf>
    <xf numFmtId="0" fontId="270" fillId="0" borderId="201" applyProtection="0">
      <alignment horizontal="center"/>
    </xf>
    <xf numFmtId="0" fontId="270" fillId="0" borderId="201" applyProtection="0">
      <alignment horizontal="center"/>
    </xf>
    <xf numFmtId="0" fontId="270" fillId="0" borderId="201" applyProtection="0">
      <alignment horizontal="center"/>
    </xf>
    <xf numFmtId="0" fontId="331" fillId="0" borderId="196" applyNumberFormat="0" applyFill="0" applyBorder="0" applyAlignment="0" applyProtection="0">
      <alignment horizontal="center"/>
      <protection locked="0"/>
    </xf>
    <xf numFmtId="37" fontId="158" fillId="150" borderId="189" applyNumberFormat="0" applyAlignment="0" applyProtection="0"/>
    <xf numFmtId="37" fontId="158" fillId="150" borderId="189" applyNumberFormat="0" applyAlignment="0" applyProtection="0"/>
    <xf numFmtId="37" fontId="158" fillId="150" borderId="189" applyNumberFormat="0" applyAlignment="0" applyProtection="0"/>
    <xf numFmtId="37" fontId="158" fillId="150" borderId="189" applyNumberFormat="0" applyAlignment="0" applyProtection="0"/>
    <xf numFmtId="37" fontId="158" fillId="150" borderId="189" applyNumberForma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2" fontId="231" fillId="69" borderId="189" applyBorder="0" applyAlignment="0"/>
    <xf numFmtId="165" fontId="337" fillId="69" borderId="188">
      <alignment horizontal="center"/>
    </xf>
    <xf numFmtId="0" fontId="344" fillId="0" borderId="0" applyNumberFormat="0" applyFill="0" applyBorder="0" applyAlignment="0" applyProtection="0"/>
    <xf numFmtId="0" fontId="1" fillId="0" borderId="0"/>
    <xf numFmtId="0" fontId="1" fillId="0" borderId="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168" fontId="23"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168" fontId="23"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169" fontId="23"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0" fontId="21" fillId="63" borderId="207" applyNumberFormat="0" applyAlignment="0" applyProtection="0"/>
    <xf numFmtId="168" fontId="23" fillId="63" borderId="207" applyNumberFormat="0" applyAlignment="0" applyProtection="0"/>
    <xf numFmtId="169" fontId="23" fillId="63" borderId="207" applyNumberFormat="0" applyAlignment="0" applyProtection="0"/>
    <xf numFmtId="168" fontId="23" fillId="63" borderId="207" applyNumberFormat="0" applyAlignment="0" applyProtection="0"/>
    <xf numFmtId="168" fontId="23" fillId="63" borderId="207" applyNumberFormat="0" applyAlignment="0" applyProtection="0"/>
    <xf numFmtId="169" fontId="23" fillId="63" borderId="207" applyNumberFormat="0" applyAlignment="0" applyProtection="0"/>
    <xf numFmtId="168" fontId="23" fillId="63" borderId="207" applyNumberFormat="0" applyAlignment="0" applyProtection="0"/>
    <xf numFmtId="168" fontId="23" fillId="63" borderId="207" applyNumberFormat="0" applyAlignment="0" applyProtection="0"/>
    <xf numFmtId="169" fontId="23" fillId="63" borderId="207" applyNumberFormat="0" applyAlignment="0" applyProtection="0"/>
    <xf numFmtId="168" fontId="23" fillId="63" borderId="207" applyNumberFormat="0" applyAlignment="0" applyProtection="0"/>
    <xf numFmtId="168" fontId="23" fillId="63" borderId="207" applyNumberFormat="0" applyAlignment="0" applyProtection="0"/>
    <xf numFmtId="169" fontId="23" fillId="63" borderId="207" applyNumberFormat="0" applyAlignment="0" applyProtection="0"/>
    <xf numFmtId="168" fontId="23" fillId="63" borderId="207" applyNumberFormat="0" applyAlignment="0" applyProtection="0"/>
    <xf numFmtId="0" fontId="21" fillId="63" borderId="207" applyNumberFormat="0" applyAlignment="0" applyProtection="0"/>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19" fillId="0" borderId="202" applyNumberFormat="0" applyAlignment="0">
      <alignment horizontal="right"/>
      <protection locked="0"/>
    </xf>
    <xf numFmtId="0" fontId="2" fillId="68" borderId="202" applyNumberFormat="0" applyFont="0" applyBorder="0" applyProtection="0">
      <alignment horizontal="center" vertical="center"/>
    </xf>
    <xf numFmtId="0" fontId="37" fillId="0" borderId="206" applyNumberFormat="0" applyAlignment="0" applyProtection="0">
      <alignment horizontal="left" vertical="center"/>
    </xf>
    <xf numFmtId="0" fontId="37" fillId="0" borderId="206" applyNumberFormat="0" applyAlignment="0" applyProtection="0">
      <alignment horizontal="left" vertical="center"/>
    </xf>
    <xf numFmtId="168" fontId="37" fillId="0" borderId="206" applyNumberFormat="0" applyAlignment="0" applyProtection="0">
      <alignment horizontal="left" vertical="center"/>
    </xf>
    <xf numFmtId="0" fontId="37" fillId="0" borderId="191">
      <alignment horizontal="left" vertical="center"/>
    </xf>
    <xf numFmtId="168" fontId="37" fillId="0" borderId="191">
      <alignment horizontal="left" vertical="center"/>
    </xf>
    <xf numFmtId="0" fontId="45" fillId="69" borderId="185" applyFont="0" applyBorder="0">
      <alignment horizontal="center" wrapText="1"/>
    </xf>
    <xf numFmtId="3" fontId="2" fillId="70" borderId="202" applyFont="0" applyProtection="0">
      <alignment horizontal="right" vertical="center"/>
    </xf>
    <xf numFmtId="9" fontId="2" fillId="70" borderId="202" applyFont="0" applyProtection="0">
      <alignment horizontal="right" vertical="center"/>
    </xf>
    <xf numFmtId="0" fontId="2" fillId="70" borderId="185" applyNumberFormat="0" applyFont="0" applyBorder="0" applyProtection="0">
      <alignment horizontal="left" vertical="center"/>
    </xf>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168" fontId="51"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168" fontId="51"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169" fontId="51"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0" fontId="49" fillId="42" borderId="207" applyNumberFormat="0" applyAlignment="0" applyProtection="0"/>
    <xf numFmtId="168" fontId="51" fillId="42" borderId="207" applyNumberFormat="0" applyAlignment="0" applyProtection="0"/>
    <xf numFmtId="169" fontId="51" fillId="42" borderId="207" applyNumberFormat="0" applyAlignment="0" applyProtection="0"/>
    <xf numFmtId="168" fontId="51" fillId="42" borderId="207" applyNumberFormat="0" applyAlignment="0" applyProtection="0"/>
    <xf numFmtId="168" fontId="51" fillId="42" borderId="207" applyNumberFormat="0" applyAlignment="0" applyProtection="0"/>
    <xf numFmtId="169" fontId="51" fillId="42" borderId="207" applyNumberFormat="0" applyAlignment="0" applyProtection="0"/>
    <xf numFmtId="168" fontId="51" fillId="42" borderId="207" applyNumberFormat="0" applyAlignment="0" applyProtection="0"/>
    <xf numFmtId="168" fontId="51" fillId="42" borderId="207" applyNumberFormat="0" applyAlignment="0" applyProtection="0"/>
    <xf numFmtId="169" fontId="51" fillId="42" borderId="207" applyNumberFormat="0" applyAlignment="0" applyProtection="0"/>
    <xf numFmtId="168" fontId="51" fillId="42" borderId="207" applyNumberFormat="0" applyAlignment="0" applyProtection="0"/>
    <xf numFmtId="168" fontId="51" fillId="42" borderId="207" applyNumberFormat="0" applyAlignment="0" applyProtection="0"/>
    <xf numFmtId="169" fontId="51" fillId="42" borderId="207" applyNumberFormat="0" applyAlignment="0" applyProtection="0"/>
    <xf numFmtId="168" fontId="51" fillId="42" borderId="207" applyNumberFormat="0" applyAlignment="0" applyProtection="0"/>
    <xf numFmtId="0" fontId="49" fillId="42" borderId="207" applyNumberFormat="0" applyAlignment="0" applyProtection="0"/>
    <xf numFmtId="3" fontId="2" fillId="71" borderId="202" applyFont="0">
      <alignment horizontal="right" vertical="center"/>
      <protection locked="0"/>
    </xf>
    <xf numFmtId="3" fontId="2" fillId="71" borderId="222" applyFont="0">
      <alignment horizontal="right" vertical="center"/>
      <protection locked="0"/>
    </xf>
    <xf numFmtId="0" fontId="2" fillId="70" borderId="223" applyNumberFormat="0" applyFont="0" applyBorder="0" applyProtection="0">
      <alignment horizontal="left" vertical="center"/>
    </xf>
    <xf numFmtId="9" fontId="2" fillId="70" borderId="222" applyFont="0" applyProtection="0">
      <alignment horizontal="right" vertical="center"/>
    </xf>
    <xf numFmtId="3" fontId="2" fillId="70" borderId="222" applyFont="0" applyProtection="0">
      <alignment horizontal="right" vertical="center"/>
    </xf>
    <xf numFmtId="0" fontId="45" fillId="69" borderId="223" applyFont="0" applyBorder="0">
      <alignment horizontal="center" wrapText="1"/>
    </xf>
    <xf numFmtId="168" fontId="37" fillId="0" borderId="224">
      <alignment horizontal="left" vertical="center"/>
    </xf>
    <xf numFmtId="0" fontId="37" fillId="0" borderId="224">
      <alignment horizontal="left" vertical="center"/>
    </xf>
    <xf numFmtId="0" fontId="37" fillId="0" borderId="224">
      <alignment horizontal="left" vertical="center"/>
    </xf>
    <xf numFmtId="0" fontId="2" fillId="68" borderId="222" applyNumberFormat="0" applyFont="0" applyBorder="0" applyProtection="0">
      <alignment horizontal="center" vertical="center"/>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2"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10" fillId="73" borderId="208" applyNumberFormat="0" applyFont="0" applyAlignment="0" applyProtection="0"/>
    <xf numFmtId="0" fontId="2"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2"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10"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0" fontId="2" fillId="73" borderId="208" applyNumberFormat="0" applyFont="0" applyAlignment="0" applyProtection="0"/>
    <xf numFmtId="3" fontId="2" fillId="74" borderId="202" applyFont="0">
      <alignment horizontal="right" vertical="center"/>
      <protection locked="0"/>
    </xf>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168" fontId="68"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168" fontId="68"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169" fontId="68"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0" fontId="66" fillId="63" borderId="209" applyNumberFormat="0" applyAlignment="0" applyProtection="0"/>
    <xf numFmtId="168" fontId="68" fillId="63" borderId="209" applyNumberFormat="0" applyAlignment="0" applyProtection="0"/>
    <xf numFmtId="169" fontId="68" fillId="63" borderId="209" applyNumberFormat="0" applyAlignment="0" applyProtection="0"/>
    <xf numFmtId="168" fontId="68" fillId="63" borderId="209" applyNumberFormat="0" applyAlignment="0" applyProtection="0"/>
    <xf numFmtId="168" fontId="68" fillId="63" borderId="209" applyNumberFormat="0" applyAlignment="0" applyProtection="0"/>
    <xf numFmtId="169" fontId="68" fillId="63" borderId="209" applyNumberFormat="0" applyAlignment="0" applyProtection="0"/>
    <xf numFmtId="168" fontId="68" fillId="63" borderId="209" applyNumberFormat="0" applyAlignment="0" applyProtection="0"/>
    <xf numFmtId="168" fontId="68" fillId="63" borderId="209" applyNumberFormat="0" applyAlignment="0" applyProtection="0"/>
    <xf numFmtId="169" fontId="68" fillId="63" borderId="209" applyNumberFormat="0" applyAlignment="0" applyProtection="0"/>
    <xf numFmtId="168" fontId="68" fillId="63" borderId="209" applyNumberFormat="0" applyAlignment="0" applyProtection="0"/>
    <xf numFmtId="168" fontId="68" fillId="63" borderId="209" applyNumberFormat="0" applyAlignment="0" applyProtection="0"/>
    <xf numFmtId="169" fontId="68" fillId="63" borderId="209" applyNumberFormat="0" applyAlignment="0" applyProtection="0"/>
    <xf numFmtId="168" fontId="68" fillId="63" borderId="209" applyNumberFormat="0" applyAlignment="0" applyProtection="0"/>
    <xf numFmtId="0" fontId="66" fillId="63" borderId="209" applyNumberFormat="0" applyAlignment="0" applyProtection="0"/>
    <xf numFmtId="3" fontId="2" fillId="69" borderId="202" applyFont="0">
      <alignment horizontal="right" vertical="center"/>
    </xf>
    <xf numFmtId="187" fontId="2" fillId="69" borderId="202" applyFont="0">
      <alignment horizontal="right" vertical="center"/>
    </xf>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168" fontId="77"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168" fontId="77"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169" fontId="77"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0" fontId="30" fillId="0" borderId="210" applyNumberFormat="0" applyFill="0" applyAlignment="0" applyProtection="0"/>
    <xf numFmtId="168" fontId="77" fillId="0" borderId="210" applyNumberFormat="0" applyFill="0" applyAlignment="0" applyProtection="0"/>
    <xf numFmtId="169" fontId="77" fillId="0" borderId="210" applyNumberFormat="0" applyFill="0" applyAlignment="0" applyProtection="0"/>
    <xf numFmtId="168" fontId="77" fillId="0" borderId="210" applyNumberFormat="0" applyFill="0" applyAlignment="0" applyProtection="0"/>
    <xf numFmtId="168" fontId="77" fillId="0" borderId="210" applyNumberFormat="0" applyFill="0" applyAlignment="0" applyProtection="0"/>
    <xf numFmtId="169" fontId="77" fillId="0" borderId="210" applyNumberFormat="0" applyFill="0" applyAlignment="0" applyProtection="0"/>
    <xf numFmtId="168" fontId="77" fillId="0" borderId="210" applyNumberFormat="0" applyFill="0" applyAlignment="0" applyProtection="0"/>
    <xf numFmtId="168" fontId="77" fillId="0" borderId="210" applyNumberFormat="0" applyFill="0" applyAlignment="0" applyProtection="0"/>
    <xf numFmtId="169" fontId="77" fillId="0" borderId="210" applyNumberFormat="0" applyFill="0" applyAlignment="0" applyProtection="0"/>
    <xf numFmtId="168" fontId="77" fillId="0" borderId="210" applyNumberFormat="0" applyFill="0" applyAlignment="0" applyProtection="0"/>
    <xf numFmtId="168" fontId="77" fillId="0" borderId="210" applyNumberFormat="0" applyFill="0" applyAlignment="0" applyProtection="0"/>
    <xf numFmtId="169" fontId="77" fillId="0" borderId="210" applyNumberFormat="0" applyFill="0" applyAlignment="0" applyProtection="0"/>
    <xf numFmtId="168" fontId="77" fillId="0" borderId="210" applyNumberFormat="0" applyFill="0" applyAlignment="0" applyProtection="0"/>
    <xf numFmtId="0" fontId="30" fillId="0" borderId="210" applyNumberFormat="0" applyFill="0" applyAlignment="0" applyProtection="0"/>
    <xf numFmtId="0" fontId="30" fillId="0" borderId="217" applyNumberFormat="0" applyFill="0" applyAlignment="0" applyProtection="0"/>
    <xf numFmtId="168" fontId="77" fillId="0" borderId="217" applyNumberFormat="0" applyFill="0" applyAlignment="0" applyProtection="0"/>
    <xf numFmtId="169" fontId="77" fillId="0" borderId="217" applyNumberFormat="0" applyFill="0" applyAlignment="0" applyProtection="0"/>
    <xf numFmtId="168" fontId="77" fillId="0" borderId="217" applyNumberFormat="0" applyFill="0" applyAlignment="0" applyProtection="0"/>
    <xf numFmtId="168" fontId="77" fillId="0" borderId="217" applyNumberFormat="0" applyFill="0" applyAlignment="0" applyProtection="0"/>
    <xf numFmtId="169" fontId="77" fillId="0" borderId="217" applyNumberFormat="0" applyFill="0" applyAlignment="0" applyProtection="0"/>
    <xf numFmtId="168" fontId="77" fillId="0" borderId="217" applyNumberFormat="0" applyFill="0" applyAlignment="0" applyProtection="0"/>
    <xf numFmtId="168" fontId="77" fillId="0" borderId="217" applyNumberFormat="0" applyFill="0" applyAlignment="0" applyProtection="0"/>
    <xf numFmtId="169" fontId="77" fillId="0" borderId="217" applyNumberFormat="0" applyFill="0" applyAlignment="0" applyProtection="0"/>
    <xf numFmtId="168" fontId="77" fillId="0" borderId="217" applyNumberFormat="0" applyFill="0" applyAlignment="0" applyProtection="0"/>
    <xf numFmtId="168" fontId="77" fillId="0" borderId="217" applyNumberFormat="0" applyFill="0" applyAlignment="0" applyProtection="0"/>
    <xf numFmtId="169" fontId="77" fillId="0" borderId="217" applyNumberFormat="0" applyFill="0" applyAlignment="0" applyProtection="0"/>
    <xf numFmtId="168" fontId="77"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169" fontId="77"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168" fontId="77"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168" fontId="77"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0" fontId="30" fillId="0" borderId="217" applyNumberFormat="0" applyFill="0" applyAlignment="0" applyProtection="0"/>
    <xf numFmtId="187" fontId="2" fillId="69" borderId="212" applyFont="0">
      <alignment horizontal="right" vertical="center"/>
    </xf>
    <xf numFmtId="3" fontId="2" fillId="69" borderId="212" applyFont="0">
      <alignment horizontal="right" vertical="center"/>
    </xf>
    <xf numFmtId="0" fontId="66" fillId="63" borderId="216" applyNumberFormat="0" applyAlignment="0" applyProtection="0"/>
    <xf numFmtId="168" fontId="68" fillId="63" borderId="216" applyNumberFormat="0" applyAlignment="0" applyProtection="0"/>
    <xf numFmtId="169" fontId="68" fillId="63" borderId="216" applyNumberFormat="0" applyAlignment="0" applyProtection="0"/>
    <xf numFmtId="168" fontId="68" fillId="63" borderId="216" applyNumberFormat="0" applyAlignment="0" applyProtection="0"/>
    <xf numFmtId="168" fontId="68" fillId="63" borderId="216" applyNumberFormat="0" applyAlignment="0" applyProtection="0"/>
    <xf numFmtId="169" fontId="68" fillId="63" borderId="216" applyNumberFormat="0" applyAlignment="0" applyProtection="0"/>
    <xf numFmtId="168" fontId="68" fillId="63" borderId="216" applyNumberFormat="0" applyAlignment="0" applyProtection="0"/>
    <xf numFmtId="168" fontId="68" fillId="63" borderId="216" applyNumberFormat="0" applyAlignment="0" applyProtection="0"/>
    <xf numFmtId="169" fontId="68" fillId="63" borderId="216" applyNumberFormat="0" applyAlignment="0" applyProtection="0"/>
    <xf numFmtId="168" fontId="68" fillId="63" borderId="216" applyNumberFormat="0" applyAlignment="0" applyProtection="0"/>
    <xf numFmtId="168" fontId="68" fillId="63" borderId="216" applyNumberFormat="0" applyAlignment="0" applyProtection="0"/>
    <xf numFmtId="169" fontId="68" fillId="63" borderId="216" applyNumberFormat="0" applyAlignment="0" applyProtection="0"/>
    <xf numFmtId="168" fontId="68"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169" fontId="68"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168" fontId="68"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168" fontId="68"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0" fontId="66" fillId="63" borderId="216" applyNumberFormat="0" applyAlignment="0" applyProtection="0"/>
    <xf numFmtId="3" fontId="2" fillId="74" borderId="212" applyFont="0">
      <alignment horizontal="right" vertical="center"/>
      <protection locked="0"/>
    </xf>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2"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2" fillId="73" borderId="215" applyNumberFormat="0" applyFont="0" applyAlignment="0" applyProtection="0"/>
    <xf numFmtId="0" fontId="10" fillId="73" borderId="215" applyNumberFormat="0" applyFont="0" applyAlignment="0" applyProtection="0"/>
    <xf numFmtId="0" fontId="2" fillId="73" borderId="215" applyNumberFormat="0" applyFont="0" applyAlignment="0" applyProtection="0"/>
    <xf numFmtId="0" fontId="2"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2"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0" fontId="10" fillId="73" borderId="215" applyNumberFormat="0" applyFont="0" applyAlignment="0" applyProtection="0"/>
    <xf numFmtId="3" fontId="2" fillId="71" borderId="212" applyFont="0">
      <alignment horizontal="right" vertical="center"/>
      <protection locked="0"/>
    </xf>
    <xf numFmtId="0" fontId="49" fillId="42" borderId="214" applyNumberFormat="0" applyAlignment="0" applyProtection="0"/>
    <xf numFmtId="168" fontId="51" fillId="42" borderId="214" applyNumberFormat="0" applyAlignment="0" applyProtection="0"/>
    <xf numFmtId="169" fontId="51" fillId="42" borderId="214" applyNumberFormat="0" applyAlignment="0" applyProtection="0"/>
    <xf numFmtId="168" fontId="51" fillId="42" borderId="214" applyNumberFormat="0" applyAlignment="0" applyProtection="0"/>
    <xf numFmtId="168" fontId="51" fillId="42" borderId="214" applyNumberFormat="0" applyAlignment="0" applyProtection="0"/>
    <xf numFmtId="169" fontId="51" fillId="42" borderId="214" applyNumberFormat="0" applyAlignment="0" applyProtection="0"/>
    <xf numFmtId="168" fontId="51" fillId="42" borderId="214" applyNumberFormat="0" applyAlignment="0" applyProtection="0"/>
    <xf numFmtId="168" fontId="51" fillId="42" borderId="214" applyNumberFormat="0" applyAlignment="0" applyProtection="0"/>
    <xf numFmtId="169" fontId="51" fillId="42" borderId="214" applyNumberFormat="0" applyAlignment="0" applyProtection="0"/>
    <xf numFmtId="168" fontId="51" fillId="42" borderId="214" applyNumberFormat="0" applyAlignment="0" applyProtection="0"/>
    <xf numFmtId="168" fontId="51" fillId="42" borderId="214" applyNumberFormat="0" applyAlignment="0" applyProtection="0"/>
    <xf numFmtId="169" fontId="51" fillId="42" borderId="214" applyNumberFormat="0" applyAlignment="0" applyProtection="0"/>
    <xf numFmtId="168" fontId="51"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169" fontId="51"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168" fontId="51"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168" fontId="51"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49" fillId="42" borderId="214" applyNumberFormat="0" applyAlignment="0" applyProtection="0"/>
    <xf numFmtId="0" fontId="2" fillId="70" borderId="213" applyNumberFormat="0" applyFont="0" applyBorder="0" applyProtection="0">
      <alignment horizontal="left" vertical="center"/>
    </xf>
    <xf numFmtId="9" fontId="2" fillId="70" borderId="212" applyFont="0" applyProtection="0">
      <alignment horizontal="right" vertical="center"/>
    </xf>
    <xf numFmtId="3" fontId="2" fillId="70" borderId="212" applyFont="0" applyProtection="0">
      <alignment horizontal="right" vertical="center"/>
    </xf>
    <xf numFmtId="0" fontId="45" fillId="69" borderId="213" applyFont="0" applyBorder="0">
      <alignment horizontal="center" wrapText="1"/>
    </xf>
    <xf numFmtId="168" fontId="37" fillId="0" borderId="211">
      <alignment horizontal="left" vertical="center"/>
    </xf>
    <xf numFmtId="0" fontId="37" fillId="0" borderId="211">
      <alignment horizontal="left" vertical="center"/>
    </xf>
    <xf numFmtId="0" fontId="37" fillId="0" borderId="211">
      <alignment horizontal="left" vertical="center"/>
    </xf>
    <xf numFmtId="0" fontId="2" fillId="68" borderId="212" applyNumberFormat="0" applyFont="0" applyBorder="0" applyProtection="0">
      <alignment horizontal="center" vertical="center"/>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21" fillId="63" borderId="214" applyNumberFormat="0" applyAlignment="0" applyProtection="0"/>
    <xf numFmtId="168" fontId="23" fillId="63" borderId="214" applyNumberFormat="0" applyAlignment="0" applyProtection="0"/>
    <xf numFmtId="169" fontId="23" fillId="63" borderId="214" applyNumberFormat="0" applyAlignment="0" applyProtection="0"/>
    <xf numFmtId="168" fontId="23" fillId="63" borderId="214" applyNumberFormat="0" applyAlignment="0" applyProtection="0"/>
    <xf numFmtId="168" fontId="23" fillId="63" borderId="214" applyNumberFormat="0" applyAlignment="0" applyProtection="0"/>
    <xf numFmtId="169" fontId="23" fillId="63" borderId="214" applyNumberFormat="0" applyAlignment="0" applyProtection="0"/>
    <xf numFmtId="168" fontId="23" fillId="63" borderId="214" applyNumberFormat="0" applyAlignment="0" applyProtection="0"/>
    <xf numFmtId="168" fontId="23" fillId="63" borderId="214" applyNumberFormat="0" applyAlignment="0" applyProtection="0"/>
    <xf numFmtId="169" fontId="23" fillId="63" borderId="214" applyNumberFormat="0" applyAlignment="0" applyProtection="0"/>
    <xf numFmtId="168" fontId="23" fillId="63" borderId="214" applyNumberFormat="0" applyAlignment="0" applyProtection="0"/>
    <xf numFmtId="168" fontId="23" fillId="63" borderId="214" applyNumberFormat="0" applyAlignment="0" applyProtection="0"/>
    <xf numFmtId="169" fontId="23" fillId="63" borderId="214" applyNumberFormat="0" applyAlignment="0" applyProtection="0"/>
    <xf numFmtId="168" fontId="23"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169" fontId="23"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168" fontId="23"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168" fontId="23"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0" fontId="21" fillId="63" borderId="214" applyNumberFormat="0" applyAlignment="0" applyProtection="0"/>
    <xf numFmtId="169" fontId="9" fillId="36" borderId="0"/>
    <xf numFmtId="0" fontId="2" fillId="0" borderId="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9"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2" fillId="68" borderId="212" applyNumberFormat="0" applyFont="0" applyBorder="0" applyProtection="0">
      <alignment horizontal="center" vertical="center"/>
    </xf>
    <xf numFmtId="0" fontId="37" fillId="0" borderId="211">
      <alignment horizontal="left" vertical="center"/>
    </xf>
    <xf numFmtId="0" fontId="37" fillId="0" borderId="211">
      <alignment horizontal="left" vertical="center"/>
    </xf>
    <xf numFmtId="168" fontId="37" fillId="0" borderId="211">
      <alignment horizontal="left" vertical="center"/>
    </xf>
    <xf numFmtId="0" fontId="45" fillId="69" borderId="213" applyFont="0" applyBorder="0">
      <alignment horizontal="center" wrapText="1"/>
    </xf>
    <xf numFmtId="3" fontId="2" fillId="70" borderId="212" applyFont="0" applyProtection="0">
      <alignment horizontal="right" vertical="center"/>
    </xf>
    <xf numFmtId="9" fontId="2" fillId="70" borderId="212" applyFont="0" applyProtection="0">
      <alignment horizontal="right" vertical="center"/>
    </xf>
    <xf numFmtId="0" fontId="2" fillId="70" borderId="213" applyNumberFormat="0" applyFont="0" applyBorder="0" applyProtection="0">
      <alignment horizontal="left" vertical="center"/>
    </xf>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8"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8"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9"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0" fontId="49" fillId="42" borderId="218" applyNumberFormat="0" applyAlignment="0" applyProtection="0"/>
    <xf numFmtId="3" fontId="2" fillId="71" borderId="212" applyFont="0">
      <alignment horizontal="right" vertical="center"/>
      <protection locked="0"/>
    </xf>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3" fontId="2" fillId="74" borderId="212" applyFont="0">
      <alignment horizontal="right" vertical="center"/>
      <protection locked="0"/>
    </xf>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8"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8"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9"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0" fontId="66" fillId="63" borderId="220" applyNumberFormat="0" applyAlignment="0" applyProtection="0"/>
    <xf numFmtId="3" fontId="2" fillId="69" borderId="212" applyFont="0">
      <alignment horizontal="right" vertical="center"/>
    </xf>
    <xf numFmtId="187" fontId="2" fillId="69" borderId="212" applyFont="0">
      <alignment horizontal="right" vertical="center"/>
    </xf>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9"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168" fontId="77" fillId="0" borderId="221" applyNumberFormat="0" applyFill="0" applyAlignment="0" applyProtection="0"/>
    <xf numFmtId="169" fontId="77"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9"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68" fontId="77"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0" fontId="30" fillId="0" borderId="221" applyNumberFormat="0" applyFill="0" applyAlignment="0" applyProtection="0"/>
    <xf numFmtId="187" fontId="2" fillId="69" borderId="212" applyFont="0">
      <alignment horizontal="right" vertical="center"/>
    </xf>
    <xf numFmtId="3" fontId="2" fillId="69" borderId="212" applyFont="0">
      <alignment horizontal="right" vertical="center"/>
    </xf>
    <xf numFmtId="0" fontId="66"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168" fontId="68" fillId="63" borderId="220" applyNumberFormat="0" applyAlignment="0" applyProtection="0"/>
    <xf numFmtId="169" fontId="68" fillId="63" borderId="220" applyNumberFormat="0" applyAlignment="0" applyProtection="0"/>
    <xf numFmtId="168"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9"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8"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168" fontId="68"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0" fontId="66" fillId="63" borderId="220" applyNumberFormat="0" applyAlignment="0" applyProtection="0"/>
    <xf numFmtId="3" fontId="2" fillId="74" borderId="212" applyFont="0">
      <alignment horizontal="right" vertical="center"/>
      <protection locked="0"/>
    </xf>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2"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0" fontId="10" fillId="73" borderId="219" applyNumberFormat="0" applyFont="0" applyAlignment="0" applyProtection="0"/>
    <xf numFmtId="3" fontId="2" fillId="71" borderId="212" applyFont="0">
      <alignment horizontal="right" vertical="center"/>
      <protection locked="0"/>
    </xf>
    <xf numFmtId="0" fontId="49"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168" fontId="51" fillId="42" borderId="218" applyNumberFormat="0" applyAlignment="0" applyProtection="0"/>
    <xf numFmtId="169" fontId="51" fillId="42" borderId="218" applyNumberFormat="0" applyAlignment="0" applyProtection="0"/>
    <xf numFmtId="168"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9"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8"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168" fontId="51"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49" fillId="42" borderId="218" applyNumberFormat="0" applyAlignment="0" applyProtection="0"/>
    <xf numFmtId="0" fontId="2" fillId="70" borderId="213" applyNumberFormat="0" applyFont="0" applyBorder="0" applyProtection="0">
      <alignment horizontal="left" vertical="center"/>
    </xf>
    <xf numFmtId="9" fontId="2" fillId="70" borderId="212" applyFont="0" applyProtection="0">
      <alignment horizontal="right" vertical="center"/>
    </xf>
    <xf numFmtId="3" fontId="2" fillId="70" borderId="212" applyFont="0" applyProtection="0">
      <alignment horizontal="right" vertical="center"/>
    </xf>
    <xf numFmtId="0" fontId="45" fillId="69" borderId="213" applyFont="0" applyBorder="0">
      <alignment horizontal="center" wrapText="1"/>
    </xf>
    <xf numFmtId="168" fontId="37" fillId="0" borderId="211">
      <alignment horizontal="left" vertical="center"/>
    </xf>
    <xf numFmtId="0" fontId="37" fillId="0" borderId="211">
      <alignment horizontal="left" vertical="center"/>
    </xf>
    <xf numFmtId="0" fontId="37" fillId="0" borderId="211">
      <alignment horizontal="left" vertical="center"/>
    </xf>
    <xf numFmtId="0" fontId="2" fillId="68" borderId="212" applyNumberFormat="0" applyFont="0" applyBorder="0" applyProtection="0">
      <alignment horizontal="center" vertical="center"/>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19" fillId="0" borderId="212" applyNumberFormat="0" applyAlignment="0">
      <alignment horizontal="right"/>
      <protection locked="0"/>
    </xf>
    <xf numFmtId="0" fontId="21"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168" fontId="23" fillId="63" borderId="218" applyNumberFormat="0" applyAlignment="0" applyProtection="0"/>
    <xf numFmtId="169" fontId="23"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9"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168" fontId="23"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1" fillId="63" borderId="218" applyNumberFormat="0" applyAlignment="0" applyProtection="0"/>
    <xf numFmtId="0" fontId="2" fillId="0" borderId="0"/>
    <xf numFmtId="3" fontId="2" fillId="74" borderId="222" applyFont="0">
      <alignment horizontal="right" vertical="center"/>
      <protection locked="0"/>
    </xf>
    <xf numFmtId="3" fontId="2" fillId="69" borderId="222" applyFont="0">
      <alignment horizontal="right" vertical="center"/>
    </xf>
    <xf numFmtId="187" fontId="2" fillId="69" borderId="222" applyFont="0">
      <alignment horizontal="right" vertical="center"/>
    </xf>
    <xf numFmtId="187" fontId="2" fillId="69" borderId="222" applyFont="0">
      <alignment horizontal="right" vertical="center"/>
    </xf>
    <xf numFmtId="3" fontId="2" fillId="69" borderId="222" applyFont="0">
      <alignment horizontal="right" vertical="center"/>
    </xf>
    <xf numFmtId="3" fontId="2" fillId="74" borderId="222" applyFont="0">
      <alignment horizontal="right" vertical="center"/>
      <protection locked="0"/>
    </xf>
    <xf numFmtId="3" fontId="2" fillId="71" borderId="222" applyFont="0">
      <alignment horizontal="right" vertical="center"/>
      <protection locked="0"/>
    </xf>
    <xf numFmtId="0" fontId="2" fillId="70" borderId="223" applyNumberFormat="0" applyFont="0" applyBorder="0" applyProtection="0">
      <alignment horizontal="left" vertical="center"/>
    </xf>
    <xf numFmtId="9" fontId="2" fillId="70" borderId="222" applyFont="0" applyProtection="0">
      <alignment horizontal="right" vertical="center"/>
    </xf>
    <xf numFmtId="3" fontId="2" fillId="70" borderId="222" applyFont="0" applyProtection="0">
      <alignment horizontal="right" vertical="center"/>
    </xf>
    <xf numFmtId="0" fontId="45" fillId="69" borderId="223" applyFont="0" applyBorder="0">
      <alignment horizontal="center" wrapText="1"/>
    </xf>
    <xf numFmtId="168" fontId="37" fillId="0" borderId="224">
      <alignment horizontal="left" vertical="center"/>
    </xf>
    <xf numFmtId="0" fontId="37" fillId="0" borderId="224">
      <alignment horizontal="left" vertical="center"/>
    </xf>
    <xf numFmtId="0" fontId="37" fillId="0" borderId="224">
      <alignment horizontal="left" vertical="center"/>
    </xf>
    <xf numFmtId="0" fontId="2" fillId="68" borderId="222" applyNumberFormat="0" applyFont="0" applyBorder="0" applyProtection="0">
      <alignment horizontal="center" vertical="center"/>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xf numFmtId="0" fontId="19" fillId="0" borderId="222" applyNumberFormat="0" applyAlignment="0">
      <alignment horizontal="right"/>
      <protection locked="0"/>
    </xf>
  </cellStyleXfs>
  <cellXfs count="828">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0" xfId="11" applyFont="1" applyFill="1" applyBorder="1" applyAlignment="1" applyProtection="1"/>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9" xfId="0" applyNumberFormat="1" applyFont="1" applyBorder="1" applyAlignment="1">
      <alignment horizontal="center"/>
    </xf>
    <xf numFmtId="167" fontId="84" fillId="0" borderId="57" xfId="0" applyNumberFormat="1" applyFont="1" applyBorder="1" applyAlignment="1">
      <alignment horizontal="center"/>
    </xf>
    <xf numFmtId="167" fontId="84" fillId="0" borderId="60" xfId="0" applyNumberFormat="1" applyFont="1" applyBorder="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0" fontId="45" fillId="3" borderId="22" xfId="16"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89"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0"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1" fillId="0" borderId="0" xfId="11" applyFont="1" applyFill="1" applyBorder="1" applyAlignment="1" applyProtection="1"/>
    <xf numFmtId="0" fontId="92"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4" fillId="0" borderId="0" xfId="0" applyFont="1"/>
    <xf numFmtId="0" fontId="3" fillId="0" borderId="62"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7"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0" fontId="93" fillId="0" borderId="0" xfId="0" applyFont="1" applyAlignment="1">
      <alignment wrapText="1"/>
    </xf>
    <xf numFmtId="0" fontId="2" fillId="0" borderId="0" xfId="0" applyFont="1" applyAlignment="1">
      <alignment wrapText="1"/>
    </xf>
    <xf numFmtId="0" fontId="3" fillId="0" borderId="0" xfId="0" applyFont="1" applyFill="1"/>
    <xf numFmtId="0" fontId="96" fillId="3" borderId="77" xfId="0" applyFont="1" applyFill="1" applyBorder="1" applyAlignment="1">
      <alignment horizontal="left"/>
    </xf>
    <xf numFmtId="0" fontId="96"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9" xfId="0" applyFont="1" applyFill="1" applyBorder="1" applyAlignment="1">
      <alignment vertical="center"/>
    </xf>
    <xf numFmtId="0" fontId="4" fillId="0" borderId="79"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2"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4" xfId="20" applyBorder="1"/>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horizontal="center" vertical="center"/>
    </xf>
    <xf numFmtId="0" fontId="3" fillId="0" borderId="89"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91" fillId="0" borderId="0" xfId="11" applyFont="1" applyFill="1" applyBorder="1" applyProtection="1"/>
    <xf numFmtId="0" fontId="4" fillId="35" borderId="15"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7"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7" fillId="0" borderId="0" xfId="0" applyFont="1" applyFill="1" applyAlignment="1">
      <alignment horizontal="left" vertical="center"/>
    </xf>
    <xf numFmtId="49" fontId="98" fillId="0" borderId="20" xfId="5" applyNumberFormat="1" applyFont="1" applyFill="1" applyBorder="1" applyAlignment="1" applyProtection="1">
      <alignment horizontal="left" vertical="center"/>
      <protection locked="0"/>
    </xf>
    <xf numFmtId="0" fontId="99" fillId="0" borderId="21" xfId="9" applyFont="1" applyFill="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7" fillId="0" borderId="93" xfId="0" applyFont="1" applyFill="1" applyBorder="1" applyAlignment="1">
      <alignment horizontal="left" vertical="center" wrapText="1"/>
    </xf>
    <xf numFmtId="10" fontId="93" fillId="0" borderId="93" xfId="20950" applyNumberFormat="1" applyFont="1" applyFill="1" applyBorder="1" applyAlignment="1">
      <alignment horizontal="left" vertical="center" wrapText="1"/>
    </xf>
    <xf numFmtId="10" fontId="3" fillId="0" borderId="93" xfId="20950" applyNumberFormat="1" applyFont="1" applyFill="1" applyBorder="1" applyAlignment="1">
      <alignment horizontal="left" vertical="center" wrapText="1"/>
    </xf>
    <xf numFmtId="10" fontId="4" fillId="35" borderId="93" xfId="0" applyNumberFormat="1" applyFont="1" applyFill="1" applyBorder="1" applyAlignment="1">
      <alignment horizontal="left" vertical="center" wrapText="1"/>
    </xf>
    <xf numFmtId="10" fontId="97" fillId="0" borderId="93" xfId="20950" applyNumberFormat="1" applyFont="1" applyFill="1" applyBorder="1" applyAlignment="1">
      <alignment horizontal="left" vertical="center" wrapText="1"/>
    </xf>
    <xf numFmtId="10" fontId="4" fillId="35" borderId="93" xfId="20950" applyNumberFormat="1" applyFont="1" applyFill="1" applyBorder="1" applyAlignment="1">
      <alignment horizontal="left" vertical="center" wrapText="1"/>
    </xf>
    <xf numFmtId="10" fontId="4" fillId="35" borderId="93" xfId="0" applyNumberFormat="1" applyFont="1" applyFill="1" applyBorder="1" applyAlignment="1">
      <alignment horizontal="center" vertical="center" wrapText="1"/>
    </xf>
    <xf numFmtId="10" fontId="99" fillId="0" borderId="21" xfId="20950" applyNumberFormat="1" applyFont="1" applyFill="1" applyBorder="1" applyAlignment="1" applyProtection="1">
      <alignment horizontal="left" vertical="center"/>
    </xf>
    <xf numFmtId="0" fontId="4" fillId="35" borderId="93" xfId="0" applyFont="1" applyFill="1" applyBorder="1" applyAlignment="1">
      <alignment horizontal="left" vertical="center" wrapText="1"/>
    </xf>
    <xf numFmtId="0" fontId="3" fillId="0" borderId="93" xfId="0" applyFont="1" applyFill="1" applyBorder="1" applyAlignment="1">
      <alignment horizontal="left" vertical="center" wrapText="1"/>
    </xf>
    <xf numFmtId="0" fontId="4" fillId="35" borderId="81" xfId="0" applyFont="1" applyFill="1" applyBorder="1" applyAlignment="1">
      <alignment vertical="center" wrapText="1"/>
    </xf>
    <xf numFmtId="0" fontId="4" fillId="35" borderId="92"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3" xfId="0" applyFont="1" applyBorder="1"/>
    <xf numFmtId="0" fontId="6" fillId="0" borderId="93" xfId="17" applyFill="1" applyBorder="1" applyAlignment="1" applyProtection="1">
      <alignment horizontal="left" vertical="center"/>
    </xf>
    <xf numFmtId="0" fontId="6" fillId="0" borderId="93" xfId="17" applyBorder="1" applyAlignment="1" applyProtection="1"/>
    <xf numFmtId="0" fontId="84" fillId="0" borderId="93" xfId="0" applyFont="1" applyFill="1" applyBorder="1"/>
    <xf numFmtId="0" fontId="6" fillId="0" borderId="93" xfId="17" applyFill="1" applyBorder="1" applyAlignment="1" applyProtection="1">
      <alignment horizontal="left" vertical="center" wrapText="1"/>
    </xf>
    <xf numFmtId="0" fontId="6" fillId="0" borderId="93"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0"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3" xfId="0" applyFont="1" applyFill="1" applyBorder="1"/>
    <xf numFmtId="0" fontId="3" fillId="3" borderId="96" xfId="0" applyFont="1" applyFill="1" applyBorder="1" applyAlignment="1">
      <alignment wrapText="1"/>
    </xf>
    <xf numFmtId="0" fontId="3" fillId="3" borderId="97" xfId="0" applyFont="1" applyFill="1" applyBorder="1"/>
    <xf numFmtId="0" fontId="4" fillId="3" borderId="74" xfId="0" applyFont="1" applyFill="1" applyBorder="1" applyAlignment="1">
      <alignment horizontal="center" wrapText="1"/>
    </xf>
    <xf numFmtId="0" fontId="3" fillId="0" borderId="93" xfId="0" applyFont="1" applyFill="1" applyBorder="1" applyAlignment="1">
      <alignment horizontal="center"/>
    </xf>
    <xf numFmtId="0" fontId="3" fillId="0" borderId="93" xfId="0" applyFont="1" applyBorder="1" applyAlignment="1">
      <alignment horizontal="center"/>
    </xf>
    <xf numFmtId="0" fontId="3" fillId="3" borderId="62"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0" xfId="0" applyFont="1" applyFill="1" applyBorder="1" applyAlignment="1">
      <alignment horizontal="center" vertical="center" wrapText="1"/>
    </xf>
    <xf numFmtId="0" fontId="3" fillId="0" borderId="17" xfId="0" applyFont="1" applyBorder="1"/>
    <xf numFmtId="0" fontId="3" fillId="0" borderId="93" xfId="0" applyFont="1" applyBorder="1" applyAlignment="1">
      <alignment wrapText="1"/>
    </xf>
    <xf numFmtId="0" fontId="96" fillId="0" borderId="93" xfId="0" applyFont="1" applyBorder="1" applyAlignment="1">
      <alignment horizontal="left" wrapText="1" indent="2"/>
    </xf>
    <xf numFmtId="0" fontId="4" fillId="0" borderId="17" xfId="0" applyFont="1" applyBorder="1"/>
    <xf numFmtId="0" fontId="4" fillId="0" borderId="93" xfId="0" applyFont="1" applyBorder="1" applyAlignment="1">
      <alignment wrapText="1"/>
    </xf>
    <xf numFmtId="0" fontId="106" fillId="3" borderId="62" xfId="0" applyFont="1" applyFill="1" applyBorder="1" applyAlignment="1">
      <alignment horizontal="left"/>
    </xf>
    <xf numFmtId="0" fontId="106"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0" fontId="96" fillId="0" borderId="93"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0"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5" xfId="0" applyFont="1" applyFill="1" applyBorder="1" applyAlignment="1">
      <alignment horizontal="right" vertical="center"/>
    </xf>
    <xf numFmtId="0" fontId="2" fillId="0" borderId="91" xfId="0" applyFont="1" applyBorder="1" applyAlignment="1">
      <alignment vertical="center" wrapText="1"/>
    </xf>
    <xf numFmtId="0" fontId="107" fillId="0" borderId="0" xfId="11" applyFont="1" applyFill="1" applyBorder="1" applyProtection="1"/>
    <xf numFmtId="0" fontId="107" fillId="0" borderId="0" xfId="11" applyFont="1" applyFill="1" applyBorder="1" applyAlignment="1" applyProtection="1"/>
    <xf numFmtId="0" fontId="109" fillId="0" borderId="0" xfId="11" applyFont="1" applyFill="1" applyBorder="1" applyAlignment="1" applyProtection="1"/>
    <xf numFmtId="0" fontId="108" fillId="0" borderId="0" xfId="0" applyFont="1" applyFill="1"/>
    <xf numFmtId="0" fontId="110" fillId="0" borderId="67" xfId="0" applyNumberFormat="1" applyFont="1" applyFill="1" applyBorder="1" applyAlignment="1">
      <alignment horizontal="left" vertical="center" wrapText="1"/>
    </xf>
    <xf numFmtId="0" fontId="6" fillId="0" borderId="108" xfId="17" applyBorder="1" applyAlignment="1" applyProtection="1"/>
    <xf numFmtId="0" fontId="108" fillId="0" borderId="0" xfId="0" applyFont="1" applyFill="1" applyAlignment="1">
      <alignment horizontal="left" vertical="top" wrapText="1"/>
    </xf>
    <xf numFmtId="0" fontId="0" fillId="0" borderId="108" xfId="0" applyBorder="1" applyAlignment="1">
      <alignment horizontal="center"/>
    </xf>
    <xf numFmtId="0" fontId="119" fillId="3" borderId="108" xfId="20954" applyFont="1" applyFill="1" applyBorder="1" applyAlignment="1">
      <alignment horizontal="left" vertical="center" wrapText="1"/>
    </xf>
    <xf numFmtId="0" fontId="120" fillId="0" borderId="108" xfId="20954" applyFont="1" applyFill="1" applyBorder="1" applyAlignment="1">
      <alignment horizontal="left" vertical="center" wrapText="1" indent="1"/>
    </xf>
    <xf numFmtId="0" fontId="121" fillId="3" borderId="118" xfId="0" applyFont="1" applyFill="1" applyBorder="1" applyAlignment="1">
      <alignment horizontal="left" vertical="center" wrapText="1"/>
    </xf>
    <xf numFmtId="0" fontId="120" fillId="3" borderId="108" xfId="20954" applyFont="1" applyFill="1" applyBorder="1" applyAlignment="1">
      <alignment horizontal="left" vertical="center" wrapText="1" indent="1"/>
    </xf>
    <xf numFmtId="0" fontId="119" fillId="0" borderId="118" xfId="0" applyFont="1" applyFill="1" applyBorder="1" applyAlignment="1">
      <alignment horizontal="left" vertical="center" wrapText="1"/>
    </xf>
    <xf numFmtId="0" fontId="121" fillId="0" borderId="118" xfId="0" applyFont="1" applyFill="1" applyBorder="1" applyAlignment="1">
      <alignment horizontal="left" vertical="center" wrapText="1"/>
    </xf>
    <xf numFmtId="0" fontId="121" fillId="0" borderId="118" xfId="0" applyFont="1" applyFill="1" applyBorder="1" applyAlignment="1">
      <alignment vertical="center" wrapText="1"/>
    </xf>
    <xf numFmtId="0" fontId="122" fillId="0" borderId="118" xfId="0" applyFont="1" applyFill="1" applyBorder="1" applyAlignment="1">
      <alignment horizontal="left" vertical="center" wrapText="1" indent="1"/>
    </xf>
    <xf numFmtId="0" fontId="122" fillId="3" borderId="118" xfId="0" applyFont="1" applyFill="1" applyBorder="1" applyAlignment="1">
      <alignment horizontal="left" vertical="center" wrapText="1" indent="1"/>
    </xf>
    <xf numFmtId="0" fontId="121" fillId="3" borderId="119" xfId="0" applyFont="1" applyFill="1" applyBorder="1" applyAlignment="1">
      <alignment horizontal="left" vertical="center" wrapText="1"/>
    </xf>
    <xf numFmtId="0" fontId="122" fillId="0" borderId="108" xfId="20954" applyFont="1" applyFill="1" applyBorder="1" applyAlignment="1">
      <alignment horizontal="left" vertical="center" wrapText="1" indent="1"/>
    </xf>
    <xf numFmtId="0" fontId="121" fillId="0" borderId="108" xfId="0" applyFont="1" applyFill="1" applyBorder="1" applyAlignment="1">
      <alignment horizontal="left" vertical="center" wrapText="1"/>
    </xf>
    <xf numFmtId="0" fontId="123" fillId="0" borderId="108" xfId="20954" applyFont="1" applyFill="1" applyBorder="1" applyAlignment="1">
      <alignment horizontal="center" vertical="center" wrapText="1"/>
    </xf>
    <xf numFmtId="0" fontId="121" fillId="3" borderId="120" xfId="0" applyFont="1" applyFill="1" applyBorder="1" applyAlignment="1">
      <alignment horizontal="left" vertical="center" wrapText="1"/>
    </xf>
    <xf numFmtId="0" fontId="0" fillId="0" borderId="121" xfId="0" applyBorder="1" applyAlignment="1">
      <alignment horizontal="center"/>
    </xf>
    <xf numFmtId="0" fontId="120" fillId="3" borderId="121" xfId="20954" applyFont="1" applyFill="1" applyBorder="1" applyAlignment="1">
      <alignment horizontal="left" vertical="center" wrapText="1" indent="1"/>
    </xf>
    <xf numFmtId="0" fontId="120" fillId="3" borderId="118" xfId="0" applyFont="1" applyFill="1" applyBorder="1" applyAlignment="1">
      <alignment horizontal="left" vertical="center" wrapText="1" indent="1"/>
    </xf>
    <xf numFmtId="0" fontId="120" fillId="0" borderId="121" xfId="20954" applyFont="1" applyFill="1" applyBorder="1" applyAlignment="1">
      <alignment horizontal="left" vertical="center" wrapText="1" indent="1"/>
    </xf>
    <xf numFmtId="0" fontId="121" fillId="0" borderId="121" xfId="20954" applyFont="1" applyFill="1" applyBorder="1" applyAlignment="1">
      <alignment horizontal="left" vertical="center" wrapText="1"/>
    </xf>
    <xf numFmtId="0" fontId="121" fillId="0" borderId="121" xfId="0" applyFont="1" applyFill="1" applyBorder="1" applyAlignment="1">
      <alignment vertical="center" wrapText="1"/>
    </xf>
    <xf numFmtId="0" fontId="123" fillId="0" borderId="121" xfId="20954" applyFont="1" applyFill="1" applyBorder="1" applyAlignment="1">
      <alignment horizontal="center" vertical="center" wrapText="1"/>
    </xf>
    <xf numFmtId="0" fontId="121" fillId="3" borderId="121" xfId="20954" applyFont="1" applyFill="1" applyBorder="1" applyAlignment="1">
      <alignment horizontal="left" vertical="center" wrapText="1"/>
    </xf>
    <xf numFmtId="0" fontId="121" fillId="0" borderId="121" xfId="0" applyFont="1" applyFill="1" applyBorder="1" applyAlignment="1">
      <alignment horizontal="left" vertical="center" wrapText="1"/>
    </xf>
    <xf numFmtId="0" fontId="0" fillId="0" borderId="121" xfId="0" applyBorder="1" applyAlignment="1">
      <alignment horizontal="center" vertical="center"/>
    </xf>
    <xf numFmtId="0" fontId="121" fillId="0" borderId="126" xfId="0" applyFont="1" applyFill="1" applyBorder="1" applyAlignment="1">
      <alignment horizontal="justify" vertical="center" wrapText="1"/>
    </xf>
    <xf numFmtId="0" fontId="120" fillId="0" borderId="118" xfId="0" applyFont="1" applyFill="1" applyBorder="1" applyAlignment="1">
      <alignment horizontal="left" vertical="center" wrapText="1" indent="1"/>
    </xf>
    <xf numFmtId="0" fontId="120" fillId="0" borderId="119" xfId="0" applyFont="1" applyFill="1" applyBorder="1" applyAlignment="1">
      <alignment horizontal="left" vertical="center" wrapText="1" indent="1"/>
    </xf>
    <xf numFmtId="0" fontId="121" fillId="0" borderId="118" xfId="0" applyFont="1" applyFill="1" applyBorder="1" applyAlignment="1">
      <alignment horizontal="justify" vertical="center" wrapText="1"/>
    </xf>
    <xf numFmtId="0" fontId="119" fillId="0" borderId="118" xfId="0" applyFont="1" applyFill="1" applyBorder="1" applyAlignment="1">
      <alignment horizontal="justify" vertical="center" wrapText="1"/>
    </xf>
    <xf numFmtId="0" fontId="121" fillId="3" borderId="118" xfId="0" applyFont="1" applyFill="1" applyBorder="1" applyAlignment="1">
      <alignment horizontal="justify" vertical="center" wrapText="1"/>
    </xf>
    <xf numFmtId="0" fontId="121" fillId="0" borderId="119"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19" fillId="0" borderId="118" xfId="0" applyFont="1" applyFill="1" applyBorder="1" applyAlignment="1">
      <alignment vertical="center" wrapText="1"/>
    </xf>
    <xf numFmtId="0" fontId="120" fillId="0" borderId="118" xfId="0" applyFont="1" applyFill="1" applyBorder="1" applyAlignment="1">
      <alignment horizontal="left" vertical="center" wrapText="1"/>
    </xf>
    <xf numFmtId="0" fontId="121" fillId="0" borderId="127" xfId="0" applyFont="1" applyFill="1" applyBorder="1" applyAlignment="1">
      <alignment vertical="center" wrapText="1"/>
    </xf>
    <xf numFmtId="0" fontId="121" fillId="3" borderId="118" xfId="0" applyFont="1" applyFill="1" applyBorder="1" applyAlignment="1">
      <alignment vertical="center" wrapText="1"/>
    </xf>
    <xf numFmtId="0" fontId="2" fillId="0" borderId="124" xfId="0" applyNumberFormat="1" applyFont="1" applyFill="1" applyBorder="1" applyAlignment="1">
      <alignment horizontal="left" vertical="center" wrapText="1" indent="4"/>
    </xf>
    <xf numFmtId="0" fontId="45" fillId="0" borderId="124" xfId="0" applyNumberFormat="1" applyFont="1" applyFill="1" applyBorder="1" applyAlignment="1">
      <alignment vertical="center" wrapText="1"/>
    </xf>
    <xf numFmtId="0" fontId="2" fillId="0" borderId="121" xfId="0" applyFont="1" applyFill="1" applyBorder="1" applyAlignment="1" applyProtection="1">
      <alignment horizontal="left" vertical="center" indent="11"/>
      <protection locked="0"/>
    </xf>
    <xf numFmtId="0" fontId="46" fillId="0" borderId="121" xfId="0" applyFont="1" applyFill="1" applyBorder="1" applyAlignment="1" applyProtection="1">
      <alignment horizontal="left" vertical="center" indent="17"/>
      <protection locked="0"/>
    </xf>
    <xf numFmtId="0" fontId="2" fillId="0" borderId="124" xfId="0" applyNumberFormat="1" applyFont="1" applyFill="1" applyBorder="1" applyAlignment="1">
      <alignment horizontal="left" vertical="center" wrapText="1"/>
    </xf>
    <xf numFmtId="0" fontId="120" fillId="3" borderId="119" xfId="0" applyFont="1" applyFill="1" applyBorder="1" applyAlignment="1">
      <alignment horizontal="left" vertical="center" wrapText="1" indent="1"/>
    </xf>
    <xf numFmtId="0" fontId="120" fillId="3" borderId="121" xfId="0" applyFont="1" applyFill="1" applyBorder="1" applyAlignment="1">
      <alignment horizontal="left" vertical="center" wrapText="1" indent="1"/>
    </xf>
    <xf numFmtId="167" fontId="84" fillId="0" borderId="121" xfId="0" applyNumberFormat="1" applyFont="1" applyBorder="1" applyAlignment="1">
      <alignment horizontal="center"/>
    </xf>
    <xf numFmtId="0" fontId="121" fillId="0" borderId="121" xfId="0" applyFont="1" applyBorder="1" applyAlignment="1">
      <alignment horizontal="left" vertical="center" wrapText="1"/>
    </xf>
    <xf numFmtId="0" fontId="84" fillId="0" borderId="121" xfId="0" applyFont="1" applyBorder="1"/>
    <xf numFmtId="0" fontId="120" fillId="0" borderId="121" xfId="0" applyFont="1" applyBorder="1" applyAlignment="1">
      <alignment horizontal="left" vertical="center" wrapText="1" indent="1"/>
    </xf>
    <xf numFmtId="0" fontId="121" fillId="3" borderId="121" xfId="0" applyFont="1" applyFill="1" applyBorder="1" applyAlignment="1">
      <alignment horizontal="left" vertical="center" wrapText="1"/>
    </xf>
    <xf numFmtId="0" fontId="122" fillId="3" borderId="121" xfId="0" applyFont="1" applyFill="1" applyBorder="1" applyAlignment="1">
      <alignment horizontal="left" vertical="center" wrapText="1" indent="1"/>
    </xf>
    <xf numFmtId="0" fontId="124" fillId="0" borderId="121" xfId="0" applyFont="1" applyBorder="1" applyAlignment="1">
      <alignment horizontal="justify"/>
    </xf>
    <xf numFmtId="167" fontId="86" fillId="0" borderId="121" xfId="0" applyNumberFormat="1" applyFont="1" applyFill="1" applyBorder="1" applyAlignment="1">
      <alignment horizontal="center"/>
    </xf>
    <xf numFmtId="167" fontId="86" fillId="0" borderId="55" xfId="0" applyNumberFormat="1" applyFont="1" applyFill="1" applyBorder="1" applyAlignment="1">
      <alignment horizontal="center"/>
    </xf>
    <xf numFmtId="167" fontId="84" fillId="0" borderId="57" xfId="0" applyNumberFormat="1" applyFont="1" applyFill="1" applyBorder="1" applyAlignment="1">
      <alignment horizontal="center"/>
    </xf>
    <xf numFmtId="167" fontId="87" fillId="0" borderId="57" xfId="0" applyNumberFormat="1" applyFont="1" applyFill="1" applyBorder="1" applyAlignment="1">
      <alignment horizontal="center"/>
    </xf>
    <xf numFmtId="167" fontId="46" fillId="0" borderId="57" xfId="0" applyNumberFormat="1" applyFont="1" applyFill="1" applyBorder="1" applyAlignment="1">
      <alignment horizontal="center"/>
    </xf>
    <xf numFmtId="167" fontId="84" fillId="0" borderId="60" xfId="0" applyNumberFormat="1" applyFont="1" applyFill="1" applyBorder="1" applyAlignment="1">
      <alignment horizontal="center"/>
    </xf>
    <xf numFmtId="0" fontId="84" fillId="0" borderId="121" xfId="0" applyFont="1" applyBorder="1" applyAlignment="1">
      <alignment horizontal="center"/>
    </xf>
    <xf numFmtId="0" fontId="120" fillId="0" borderId="121" xfId="0" applyFont="1" applyFill="1" applyBorder="1" applyAlignment="1">
      <alignment horizontal="left" vertical="center" wrapText="1" indent="1"/>
    </xf>
    <xf numFmtId="0" fontId="108" fillId="0" borderId="0" xfId="0" applyFont="1"/>
    <xf numFmtId="0" fontId="111" fillId="0" borderId="121" xfId="0" applyFont="1" applyBorder="1"/>
    <xf numFmtId="49" fontId="113" fillId="0" borderId="121" xfId="5" applyNumberFormat="1" applyFont="1" applyFill="1" applyBorder="1" applyAlignment="1" applyProtection="1">
      <alignment horizontal="right" vertical="center"/>
      <protection locked="0"/>
    </xf>
    <xf numFmtId="0" fontId="112" fillId="3" borderId="121" xfId="13" applyFont="1" applyFill="1" applyBorder="1" applyAlignment="1" applyProtection="1">
      <alignment horizontal="left" vertical="center" wrapText="1"/>
      <protection locked="0"/>
    </xf>
    <xf numFmtId="49" fontId="112" fillId="3" borderId="121" xfId="5" applyNumberFormat="1" applyFont="1" applyFill="1" applyBorder="1" applyAlignment="1" applyProtection="1">
      <alignment horizontal="right" vertical="center"/>
      <protection locked="0"/>
    </xf>
    <xf numFmtId="0" fontId="112" fillId="0" borderId="121" xfId="13" applyFont="1" applyFill="1" applyBorder="1" applyAlignment="1" applyProtection="1">
      <alignment horizontal="left" vertical="center" wrapText="1"/>
      <protection locked="0"/>
    </xf>
    <xf numFmtId="49" fontId="112" fillId="0" borderId="121" xfId="5" applyNumberFormat="1" applyFont="1" applyFill="1" applyBorder="1" applyAlignment="1" applyProtection="1">
      <alignment horizontal="right" vertical="center"/>
      <protection locked="0"/>
    </xf>
    <xf numFmtId="0" fontId="114" fillId="0" borderId="121" xfId="13" applyFont="1" applyFill="1" applyBorder="1" applyAlignment="1" applyProtection="1">
      <alignment horizontal="left" vertical="center" wrapText="1"/>
      <protection locked="0"/>
    </xf>
    <xf numFmtId="0" fontId="111" fillId="0" borderId="121" xfId="0" applyFont="1" applyFill="1" applyBorder="1" applyAlignment="1">
      <alignment horizontal="center" vertical="center" wrapText="1"/>
    </xf>
    <xf numFmtId="14" fontId="108" fillId="0" borderId="0" xfId="0" applyNumberFormat="1" applyFont="1"/>
    <xf numFmtId="43" fontId="93" fillId="0" borderId="0" xfId="7" applyFont="1"/>
    <xf numFmtId="0" fontId="108" fillId="0" borderId="0" xfId="0" applyFont="1" applyAlignment="1">
      <alignment wrapText="1"/>
    </xf>
    <xf numFmtId="0" fontId="107" fillId="0" borderId="121" xfId="0" applyFont="1" applyBorder="1"/>
    <xf numFmtId="0" fontId="107" fillId="0" borderId="121" xfId="0" applyFont="1" applyFill="1" applyBorder="1"/>
    <xf numFmtId="0" fontId="107" fillId="0" borderId="121" xfId="0" applyFont="1" applyBorder="1" applyAlignment="1">
      <alignment horizontal="left" indent="8"/>
    </xf>
    <xf numFmtId="0" fontId="107" fillId="0" borderId="121" xfId="0" applyFont="1" applyBorder="1" applyAlignment="1">
      <alignment wrapText="1"/>
    </xf>
    <xf numFmtId="0" fontId="111" fillId="0" borderId="0" xfId="0" applyFont="1"/>
    <xf numFmtId="0" fontId="110" fillId="0" borderId="121" xfId="0" applyFont="1" applyBorder="1"/>
    <xf numFmtId="49" fontId="113" fillId="0" borderId="121" xfId="5" applyNumberFormat="1" applyFont="1" applyFill="1" applyBorder="1" applyAlignment="1" applyProtection="1">
      <alignment horizontal="right" vertical="center" wrapText="1"/>
      <protection locked="0"/>
    </xf>
    <xf numFmtId="49" fontId="112" fillId="3" borderId="121" xfId="5" applyNumberFormat="1" applyFont="1" applyFill="1" applyBorder="1" applyAlignment="1" applyProtection="1">
      <alignment horizontal="right" vertical="center" wrapText="1"/>
      <protection locked="0"/>
    </xf>
    <xf numFmtId="49" fontId="112" fillId="0" borderId="121" xfId="5" applyNumberFormat="1" applyFont="1" applyFill="1" applyBorder="1" applyAlignment="1" applyProtection="1">
      <alignment horizontal="right" vertical="center" wrapText="1"/>
      <protection locked="0"/>
    </xf>
    <xf numFmtId="0" fontId="107" fillId="0" borderId="121" xfId="0" applyFont="1" applyBorder="1" applyAlignment="1">
      <alignment horizontal="center" vertical="center" wrapText="1"/>
    </xf>
    <xf numFmtId="0" fontId="107" fillId="0" borderId="125" xfId="0" applyFont="1" applyFill="1" applyBorder="1" applyAlignment="1">
      <alignment horizontal="center" vertical="center" wrapText="1"/>
    </xf>
    <xf numFmtId="0" fontId="107" fillId="0" borderId="121" xfId="0" applyFont="1" applyBorder="1" applyAlignment="1">
      <alignment horizontal="center" vertical="center"/>
    </xf>
    <xf numFmtId="0" fontId="107" fillId="0" borderId="0" xfId="0" applyFont="1"/>
    <xf numFmtId="0" fontId="107" fillId="0" borderId="0" xfId="0" applyFont="1" applyAlignment="1">
      <alignment wrapText="1"/>
    </xf>
    <xf numFmtId="14" fontId="107" fillId="0" borderId="0" xfId="0" applyNumberFormat="1" applyFont="1"/>
    <xf numFmtId="0" fontId="108" fillId="0" borderId="0" xfId="0" applyFont="1" applyBorder="1"/>
    <xf numFmtId="0" fontId="108" fillId="0" borderId="0" xfId="0" applyFont="1" applyBorder="1" applyAlignment="1">
      <alignment horizontal="left"/>
    </xf>
    <xf numFmtId="0" fontId="110" fillId="0" borderId="121" xfId="0" applyFont="1" applyFill="1" applyBorder="1"/>
    <xf numFmtId="0" fontId="107" fillId="0" borderId="121" xfId="0" applyNumberFormat="1" applyFont="1" applyFill="1" applyBorder="1" applyAlignment="1">
      <alignment horizontal="left" vertical="center" wrapText="1"/>
    </xf>
    <xf numFmtId="0" fontId="110" fillId="0" borderId="121" xfId="0" applyFont="1" applyFill="1" applyBorder="1" applyAlignment="1">
      <alignment horizontal="left" wrapText="1" indent="1"/>
    </xf>
    <xf numFmtId="0" fontId="110" fillId="0" borderId="121" xfId="0" applyFont="1" applyFill="1" applyBorder="1" applyAlignment="1">
      <alignment horizontal="left" vertical="center" indent="1"/>
    </xf>
    <xf numFmtId="0" fontId="107" fillId="0" borderId="121" xfId="0" applyFont="1" applyFill="1" applyBorder="1" applyAlignment="1">
      <alignment horizontal="left" wrapText="1" indent="1"/>
    </xf>
    <xf numFmtId="0" fontId="107" fillId="0" borderId="121" xfId="0" applyFont="1" applyFill="1" applyBorder="1" applyAlignment="1">
      <alignment horizontal="left" indent="1"/>
    </xf>
    <xf numFmtId="0" fontId="107" fillId="0" borderId="121" xfId="0" applyFont="1" applyFill="1" applyBorder="1" applyAlignment="1">
      <alignment horizontal="left" wrapText="1" indent="4"/>
    </xf>
    <xf numFmtId="0" fontId="107" fillId="0" borderId="121" xfId="0" applyNumberFormat="1" applyFont="1" applyFill="1" applyBorder="1" applyAlignment="1">
      <alignment horizontal="left" indent="3"/>
    </xf>
    <xf numFmtId="0" fontId="110" fillId="0" borderId="121" xfId="0" applyFont="1" applyFill="1" applyBorder="1" applyAlignment="1">
      <alignment horizontal="left" indent="1"/>
    </xf>
    <xf numFmtId="0" fontId="108" fillId="77" borderId="121" xfId="0" applyFont="1" applyFill="1" applyBorder="1"/>
    <xf numFmtId="0" fontId="111" fillId="0" borderId="7" xfId="0" applyFont="1" applyBorder="1"/>
    <xf numFmtId="0" fontId="111" fillId="0" borderId="121" xfId="0" applyFont="1" applyFill="1" applyBorder="1"/>
    <xf numFmtId="0" fontId="108" fillId="0" borderId="121" xfId="0" applyFont="1" applyFill="1" applyBorder="1" applyAlignment="1">
      <alignment horizontal="left" wrapText="1" indent="2"/>
    </xf>
    <xf numFmtId="0" fontId="108" fillId="0" borderId="121" xfId="0" applyFont="1" applyFill="1" applyBorder="1"/>
    <xf numFmtId="0" fontId="108" fillId="0" borderId="121" xfId="0" applyFont="1" applyFill="1" applyBorder="1" applyAlignment="1">
      <alignment horizontal="left" wrapText="1"/>
    </xf>
    <xf numFmtId="0" fontId="107" fillId="0" borderId="0" xfId="0" applyFont="1" applyBorder="1"/>
    <xf numFmtId="0" fontId="107" fillId="0" borderId="121" xfId="0" applyFont="1" applyBorder="1" applyAlignment="1">
      <alignment horizontal="left" indent="1"/>
    </xf>
    <xf numFmtId="0" fontId="107" fillId="0" borderId="121" xfId="0" applyFont="1" applyBorder="1" applyAlignment="1">
      <alignment horizontal="center"/>
    </xf>
    <xf numFmtId="0" fontId="107" fillId="0" borderId="0" xfId="0" applyFont="1" applyBorder="1" applyAlignment="1">
      <alignment horizontal="center" vertical="center"/>
    </xf>
    <xf numFmtId="0" fontId="107" fillId="0" borderId="121" xfId="0" applyFont="1" applyFill="1" applyBorder="1" applyAlignment="1">
      <alignment horizontal="center" vertical="center" wrapText="1"/>
    </xf>
    <xf numFmtId="0" fontId="107" fillId="0" borderId="7" xfId="0" applyFont="1" applyBorder="1" applyAlignment="1">
      <alignment horizontal="center" vertical="center" wrapText="1"/>
    </xf>
    <xf numFmtId="0" fontId="107" fillId="0" borderId="7" xfId="0" applyFont="1" applyBorder="1" applyAlignment="1">
      <alignment wrapText="1"/>
    </xf>
    <xf numFmtId="0" fontId="107" fillId="0" borderId="0" xfId="0" applyFont="1" applyBorder="1" applyAlignment="1">
      <alignment horizontal="center" vertical="center" wrapText="1"/>
    </xf>
    <xf numFmtId="0" fontId="107" fillId="0" borderId="100" xfId="0" applyFont="1" applyFill="1" applyBorder="1" applyAlignment="1">
      <alignment horizontal="center" vertical="center" wrapText="1"/>
    </xf>
    <xf numFmtId="0" fontId="107" fillId="0" borderId="0" xfId="0" applyFont="1" applyFill="1" applyBorder="1" applyAlignment="1">
      <alignment horizontal="center" vertical="center" wrapText="1"/>
    </xf>
    <xf numFmtId="0" fontId="107" fillId="0" borderId="124" xfId="0" applyFont="1" applyFill="1" applyBorder="1" applyAlignment="1">
      <alignment horizontal="center" vertical="center" wrapText="1"/>
    </xf>
    <xf numFmtId="0" fontId="107" fillId="0" borderId="101" xfId="0" applyFont="1" applyFill="1" applyBorder="1" applyAlignment="1">
      <alignment horizontal="center" vertical="center" wrapText="1"/>
    </xf>
    <xf numFmtId="0" fontId="107" fillId="0" borderId="0" xfId="0" applyFont="1" applyFill="1"/>
    <xf numFmtId="49" fontId="107" fillId="0" borderId="22" xfId="0" applyNumberFormat="1" applyFont="1" applyFill="1" applyBorder="1" applyAlignment="1">
      <alignment horizontal="left" wrapText="1" indent="1"/>
    </xf>
    <xf numFmtId="0" fontId="107" fillId="0" borderId="20" xfId="0" applyNumberFormat="1" applyFont="1" applyFill="1" applyBorder="1" applyAlignment="1">
      <alignment horizontal="left" wrapText="1" indent="1"/>
    </xf>
    <xf numFmtId="49" fontId="107" fillId="0" borderId="80" xfId="0" applyNumberFormat="1" applyFont="1" applyFill="1" applyBorder="1" applyAlignment="1">
      <alignment horizontal="left" wrapText="1" indent="1"/>
    </xf>
    <xf numFmtId="0" fontId="107" fillId="0" borderId="17" xfId="0" applyNumberFormat="1" applyFont="1" applyFill="1" applyBorder="1" applyAlignment="1">
      <alignment horizontal="left" wrapText="1" indent="1"/>
    </xf>
    <xf numFmtId="49" fontId="107" fillId="0" borderId="17" xfId="0" applyNumberFormat="1" applyFont="1" applyFill="1" applyBorder="1" applyAlignment="1">
      <alignment horizontal="left" wrapText="1" indent="3"/>
    </xf>
    <xf numFmtId="49" fontId="107" fillId="0" borderId="80" xfId="0" applyNumberFormat="1" applyFont="1" applyFill="1" applyBorder="1" applyAlignment="1">
      <alignment horizontal="left" wrapText="1" indent="3"/>
    </xf>
    <xf numFmtId="49" fontId="107" fillId="0" borderId="80" xfId="0" applyNumberFormat="1" applyFont="1" applyFill="1" applyBorder="1" applyAlignment="1">
      <alignment horizontal="left" wrapText="1" indent="2"/>
    </xf>
    <xf numFmtId="49" fontId="107" fillId="0" borderId="17" xfId="0" applyNumberFormat="1" applyFont="1" applyBorder="1" applyAlignment="1">
      <alignment horizontal="left" wrapText="1" indent="2"/>
    </xf>
    <xf numFmtId="49" fontId="107" fillId="0" borderId="80" xfId="0" applyNumberFormat="1" applyFont="1" applyFill="1" applyBorder="1" applyAlignment="1">
      <alignment horizontal="left" vertical="top" wrapText="1" indent="2"/>
    </xf>
    <xf numFmtId="49" fontId="107" fillId="0" borderId="80" xfId="0" applyNumberFormat="1" applyFont="1" applyFill="1" applyBorder="1" applyAlignment="1">
      <alignment horizontal="left" indent="1"/>
    </xf>
    <xf numFmtId="0" fontId="107" fillId="0" borderId="17" xfId="0" applyNumberFormat="1" applyFont="1" applyBorder="1" applyAlignment="1">
      <alignment horizontal="left" indent="1"/>
    </xf>
    <xf numFmtId="49" fontId="107" fillId="0" borderId="17" xfId="0" applyNumberFormat="1" applyFont="1" applyBorder="1" applyAlignment="1">
      <alignment horizontal="left" indent="1"/>
    </xf>
    <xf numFmtId="49" fontId="107" fillId="0" borderId="80" xfId="0" applyNumberFormat="1" applyFont="1" applyFill="1" applyBorder="1" applyAlignment="1">
      <alignment horizontal="left" indent="3"/>
    </xf>
    <xf numFmtId="49" fontId="107" fillId="0" borderId="17" xfId="0" applyNumberFormat="1" applyFont="1" applyBorder="1" applyAlignment="1">
      <alignment horizontal="left" indent="3"/>
    </xf>
    <xf numFmtId="0" fontId="107" fillId="0" borderId="17" xfId="0" applyFont="1" applyBorder="1" applyAlignment="1">
      <alignment horizontal="left" indent="2"/>
    </xf>
    <xf numFmtId="0" fontId="107" fillId="0" borderId="80" xfId="0" applyFont="1" applyBorder="1" applyAlignment="1">
      <alignment horizontal="left" indent="2"/>
    </xf>
    <xf numFmtId="0" fontId="107" fillId="0" borderId="17" xfId="0" applyFont="1" applyBorder="1" applyAlignment="1">
      <alignment horizontal="left" indent="1"/>
    </xf>
    <xf numFmtId="0" fontId="107" fillId="0" borderId="80" xfId="0" applyFont="1" applyBorder="1" applyAlignment="1">
      <alignment horizontal="left" indent="1"/>
    </xf>
    <xf numFmtId="0" fontId="110" fillId="0" borderId="63" xfId="0" applyFont="1" applyBorder="1"/>
    <xf numFmtId="0" fontId="107" fillId="0" borderId="66" xfId="0" applyFont="1" applyBorder="1"/>
    <xf numFmtId="0" fontId="107" fillId="0" borderId="74" xfId="0" applyFont="1" applyBorder="1" applyAlignment="1">
      <alignment horizontal="center" vertical="center" wrapText="1"/>
    </xf>
    <xf numFmtId="0" fontId="107" fillId="0" borderId="80" xfId="0" applyFont="1" applyFill="1" applyBorder="1" applyAlignment="1">
      <alignment horizontal="center" vertical="center" wrapText="1"/>
    </xf>
    <xf numFmtId="0" fontId="107" fillId="0" borderId="0" xfId="0" applyFont="1" applyBorder="1" applyAlignment="1">
      <alignment wrapText="1"/>
    </xf>
    <xf numFmtId="14" fontId="107" fillId="0" borderId="0" xfId="0" applyNumberFormat="1" applyFont="1" applyBorder="1"/>
    <xf numFmtId="0" fontId="107" fillId="0" borderId="0" xfId="0" applyFont="1" applyAlignment="1">
      <alignment horizontal="center" vertical="center"/>
    </xf>
    <xf numFmtId="0" fontId="107" fillId="0" borderId="0" xfId="0" applyFont="1" applyBorder="1" applyAlignment="1">
      <alignment horizontal="left"/>
    </xf>
    <xf numFmtId="0" fontId="110" fillId="0" borderId="121" xfId="0" applyNumberFormat="1" applyFont="1" applyFill="1" applyBorder="1" applyAlignment="1">
      <alignment horizontal="left" vertical="center" wrapText="1"/>
    </xf>
    <xf numFmtId="0" fontId="107" fillId="0" borderId="7" xfId="0" applyFont="1" applyFill="1" applyBorder="1" applyAlignment="1">
      <alignment horizontal="center" vertical="center" wrapText="1"/>
    </xf>
    <xf numFmtId="0" fontId="112" fillId="0" borderId="0" xfId="0" applyFont="1"/>
    <xf numFmtId="0" fontId="91" fillId="0" borderId="0" xfId="0" applyFont="1" applyFill="1" applyBorder="1" applyAlignment="1">
      <alignment wrapText="1"/>
    </xf>
    <xf numFmtId="0" fontId="110" fillId="0" borderId="121" xfId="0" applyFont="1" applyBorder="1" applyAlignment="1">
      <alignment horizontal="center" vertical="center" wrapText="1"/>
    </xf>
    <xf numFmtId="0" fontId="112" fillId="0" borderId="0" xfId="0" applyFont="1" applyAlignment="1">
      <alignment horizontal="center" vertical="center"/>
    </xf>
    <xf numFmtId="0" fontId="128" fillId="0" borderId="0" xfId="0" applyFont="1"/>
    <xf numFmtId="0" fontId="107" fillId="0" borderId="116" xfId="0" applyNumberFormat="1" applyFont="1" applyFill="1" applyBorder="1" applyAlignment="1">
      <alignment horizontal="left" vertical="center" wrapText="1" indent="1" readingOrder="1"/>
    </xf>
    <xf numFmtId="0" fontId="128" fillId="0" borderId="121" xfId="0" applyFont="1" applyBorder="1" applyAlignment="1">
      <alignment horizontal="left" indent="3"/>
    </xf>
    <xf numFmtId="0" fontId="110" fillId="0" borderId="121" xfId="0" applyNumberFormat="1" applyFont="1" applyFill="1" applyBorder="1" applyAlignment="1">
      <alignment vertical="center" wrapText="1" readingOrder="1"/>
    </xf>
    <xf numFmtId="0" fontId="128" fillId="0" borderId="121" xfId="0" applyFont="1" applyFill="1" applyBorder="1" applyAlignment="1">
      <alignment horizontal="left" indent="2"/>
    </xf>
    <xf numFmtId="0" fontId="107" fillId="0" borderId="117" xfId="0" applyNumberFormat="1" applyFont="1" applyFill="1" applyBorder="1" applyAlignment="1">
      <alignment vertical="center" wrapText="1" readingOrder="1"/>
    </xf>
    <xf numFmtId="0" fontId="128" fillId="0" borderId="125" xfId="0" applyFont="1" applyBorder="1" applyAlignment="1">
      <alignment horizontal="left" indent="2"/>
    </xf>
    <xf numFmtId="0" fontId="107" fillId="0" borderId="116" xfId="0" applyNumberFormat="1" applyFont="1" applyFill="1" applyBorder="1" applyAlignment="1">
      <alignment vertical="center" wrapText="1" readingOrder="1"/>
    </xf>
    <xf numFmtId="0" fontId="128" fillId="0" borderId="121" xfId="0" applyFont="1" applyBorder="1" applyAlignment="1">
      <alignment horizontal="left" indent="2"/>
    </xf>
    <xf numFmtId="0" fontId="107" fillId="0" borderId="115" xfId="0" applyNumberFormat="1" applyFont="1" applyFill="1" applyBorder="1" applyAlignment="1">
      <alignment vertical="center" wrapText="1" readingOrder="1"/>
    </xf>
    <xf numFmtId="0" fontId="128" fillId="0" borderId="7" xfId="0" applyFont="1" applyBorder="1"/>
    <xf numFmtId="167" fontId="129" fillId="79" borderId="56" xfId="0" applyNumberFormat="1" applyFont="1" applyFill="1" applyBorder="1" applyAlignment="1">
      <alignment horizontal="center"/>
    </xf>
    <xf numFmtId="0" fontId="93" fillId="0" borderId="0" xfId="11" applyFont="1" applyFill="1" applyBorder="1" applyProtection="1"/>
    <xf numFmtId="0" fontId="93" fillId="0" borderId="0" xfId="0" applyFont="1"/>
    <xf numFmtId="14" fontId="3" fillId="0" borderId="0" xfId="0" applyNumberFormat="1" applyFont="1"/>
    <xf numFmtId="0" fontId="130" fillId="0" borderId="0" xfId="11" applyFont="1" applyFill="1" applyBorder="1" applyAlignment="1" applyProtection="1"/>
    <xf numFmtId="0" fontId="131" fillId="0" borderId="0" xfId="0" applyFont="1"/>
    <xf numFmtId="0" fontId="132" fillId="80" borderId="15" xfId="0" applyFont="1" applyFill="1" applyBorder="1" applyAlignment="1">
      <alignment horizontal="center" vertical="center"/>
    </xf>
    <xf numFmtId="0" fontId="132" fillId="80" borderId="16" xfId="0" applyFont="1" applyFill="1" applyBorder="1" applyAlignment="1">
      <alignment horizontal="center" vertical="center"/>
    </xf>
    <xf numFmtId="0" fontId="132" fillId="81" borderId="121" xfId="0" applyFont="1" applyFill="1" applyBorder="1" applyAlignment="1">
      <alignment horizontal="left" vertical="center"/>
    </xf>
    <xf numFmtId="192" fontId="132" fillId="81" borderId="80" xfId="7" applyNumberFormat="1" applyFont="1" applyFill="1" applyBorder="1" applyAlignment="1">
      <alignment horizontal="left" vertical="center"/>
    </xf>
    <xf numFmtId="49" fontId="134" fillId="0" borderId="121" xfId="0" applyNumberFormat="1" applyFont="1" applyFill="1" applyBorder="1" applyAlignment="1">
      <alignment horizontal="left" vertical="center"/>
    </xf>
    <xf numFmtId="192" fontId="134" fillId="0" borderId="80" xfId="7" applyNumberFormat="1" applyFont="1" applyFill="1" applyBorder="1" applyAlignment="1">
      <alignment horizontal="left" vertical="center"/>
    </xf>
    <xf numFmtId="0" fontId="134" fillId="0" borderId="121" xfId="0" applyFont="1" applyFill="1" applyBorder="1" applyAlignment="1">
      <alignment horizontal="left" vertical="center"/>
    </xf>
    <xf numFmtId="0" fontId="132" fillId="0" borderId="121" xfId="0" applyFont="1" applyFill="1" applyBorder="1" applyAlignment="1">
      <alignment horizontal="left" vertical="center"/>
    </xf>
    <xf numFmtId="10" fontId="93" fillId="0" borderId="80" xfId="0" applyNumberFormat="1" applyFont="1" applyFill="1" applyBorder="1" applyAlignment="1">
      <alignment horizontal="right" vertical="center" wrapText="1"/>
    </xf>
    <xf numFmtId="0" fontId="136" fillId="82" borderId="21" xfId="0" applyFont="1" applyFill="1" applyBorder="1" applyAlignment="1">
      <alignment horizontal="left" vertical="center"/>
    </xf>
    <xf numFmtId="10" fontId="130" fillId="83" borderId="22" xfId="0" applyNumberFormat="1" applyFont="1" applyFill="1" applyBorder="1" applyAlignment="1">
      <alignment horizontal="right" vertical="center" wrapText="1"/>
    </xf>
    <xf numFmtId="0" fontId="137" fillId="0" borderId="0" xfId="0" applyFont="1" applyFill="1" applyAlignment="1">
      <alignment vertical="top" wrapText="1"/>
    </xf>
    <xf numFmtId="0" fontId="139" fillId="0" borderId="0" xfId="0" applyFont="1" applyFill="1" applyAlignment="1">
      <alignment vertical="top"/>
    </xf>
    <xf numFmtId="0" fontId="139" fillId="0" borderId="0" xfId="0" applyFont="1" applyFill="1" applyAlignment="1">
      <alignment vertical="top" wrapText="1"/>
    </xf>
    <xf numFmtId="0" fontId="0" fillId="0" borderId="1" xfId="0" applyBorder="1"/>
    <xf numFmtId="0" fontId="3" fillId="84" borderId="121" xfId="0" applyFont="1" applyFill="1" applyBorder="1" applyAlignment="1" applyProtection="1">
      <alignment horizontal="center" vertical="center" wrapText="1"/>
    </xf>
    <xf numFmtId="0" fontId="4" fillId="83" borderId="121" xfId="0" applyFont="1" applyFill="1" applyBorder="1" applyAlignment="1" applyProtection="1">
      <alignment vertical="center" wrapText="1"/>
    </xf>
    <xf numFmtId="192" fontId="4" fillId="83" borderId="121" xfId="7" applyNumberFormat="1" applyFont="1" applyFill="1" applyBorder="1" applyAlignment="1">
      <alignment vertical="center"/>
    </xf>
    <xf numFmtId="192" fontId="4" fillId="83" borderId="80" xfId="7" applyNumberFormat="1" applyFont="1" applyFill="1" applyBorder="1" applyAlignment="1">
      <alignment vertical="center"/>
    </xf>
    <xf numFmtId="0" fontId="134" fillId="81" borderId="121" xfId="0" applyFont="1" applyFill="1" applyBorder="1" applyAlignment="1">
      <alignment horizontal="left" vertical="center" wrapText="1" indent="3"/>
    </xf>
    <xf numFmtId="192" fontId="4" fillId="35" borderId="121" xfId="7" applyNumberFormat="1" applyFont="1" applyFill="1" applyBorder="1" applyAlignment="1">
      <alignment vertical="center"/>
    </xf>
    <xf numFmtId="0" fontId="140" fillId="81" borderId="121" xfId="0" applyFont="1" applyFill="1" applyBorder="1" applyAlignment="1">
      <alignment horizontal="left" vertical="center" wrapText="1" indent="5"/>
    </xf>
    <xf numFmtId="0" fontId="141" fillId="80" borderId="121" xfId="0" applyFont="1" applyFill="1" applyBorder="1" applyAlignment="1" applyProtection="1">
      <alignment horizontal="left" vertical="center" wrapText="1" indent="1"/>
    </xf>
    <xf numFmtId="192" fontId="141" fillId="80" borderId="121" xfId="7" applyNumberFormat="1" applyFont="1" applyFill="1" applyBorder="1" applyAlignment="1">
      <alignment vertical="center"/>
    </xf>
    <xf numFmtId="192" fontId="142" fillId="81" borderId="121" xfId="7" applyNumberFormat="1" applyFont="1" applyFill="1" applyBorder="1" applyAlignment="1">
      <alignment vertical="center"/>
    </xf>
    <xf numFmtId="192" fontId="142" fillId="81" borderId="21" xfId="7" applyNumberFormat="1" applyFont="1" applyFill="1" applyBorder="1" applyAlignment="1">
      <alignment vertical="center"/>
    </xf>
    <xf numFmtId="0" fontId="346" fillId="0" borderId="0" xfId="0" applyFont="1"/>
    <xf numFmtId="169" fontId="9" fillId="36" borderId="90" xfId="20" applyBorder="1"/>
    <xf numFmtId="0" fontId="91" fillId="0" borderId="183" xfId="0" applyFont="1" applyFill="1" applyBorder="1" applyAlignment="1">
      <alignment horizontal="center" vertical="center" wrapText="1"/>
    </xf>
    <xf numFmtId="0" fontId="345" fillId="0" borderId="0" xfId="0" applyFont="1"/>
    <xf numFmtId="0" fontId="0" fillId="0" borderId="0" xfId="0"/>
    <xf numFmtId="0" fontId="91" fillId="0" borderId="0" xfId="0" applyFont="1"/>
    <xf numFmtId="0" fontId="347" fillId="0" borderId="0" xfId="0" applyFont="1"/>
    <xf numFmtId="14" fontId="91" fillId="0" borderId="0" xfId="0" applyNumberFormat="1" applyFont="1"/>
    <xf numFmtId="0" fontId="91" fillId="0" borderId="0" xfId="0" applyFont="1" applyBorder="1"/>
    <xf numFmtId="0" fontId="348" fillId="0" borderId="108" xfId="0" applyFont="1" applyBorder="1" applyAlignment="1">
      <alignment horizontal="center" vertical="center"/>
    </xf>
    <xf numFmtId="0" fontId="347" fillId="0" borderId="108" xfId="0" applyFont="1" applyBorder="1" applyAlignment="1">
      <alignment horizontal="center"/>
    </xf>
    <xf numFmtId="0" fontId="117" fillId="3" borderId="108" xfId="20954" applyFont="1" applyFill="1" applyBorder="1" applyAlignment="1">
      <alignment horizontal="left" vertical="center" wrapText="1"/>
    </xf>
    <xf numFmtId="0" fontId="91" fillId="0" borderId="108" xfId="20954" applyFont="1" applyFill="1" applyBorder="1" applyAlignment="1">
      <alignment horizontal="left" vertical="center" wrapText="1" indent="1"/>
    </xf>
    <xf numFmtId="0" fontId="349" fillId="3" borderId="118" xfId="0" applyFont="1" applyFill="1" applyBorder="1" applyAlignment="1">
      <alignment horizontal="left" vertical="center" wrapText="1"/>
    </xf>
    <xf numFmtId="0" fontId="91" fillId="3" borderId="108" xfId="20954" applyFont="1" applyFill="1" applyBorder="1" applyAlignment="1">
      <alignment horizontal="left" vertical="center" wrapText="1" indent="1"/>
    </xf>
    <xf numFmtId="0" fontId="117" fillId="0" borderId="118" xfId="0" applyFont="1" applyFill="1" applyBorder="1" applyAlignment="1">
      <alignment horizontal="left" vertical="center" wrapText="1"/>
    </xf>
    <xf numFmtId="0" fontId="349" fillId="0" borderId="118" xfId="0" applyFont="1" applyFill="1" applyBorder="1" applyAlignment="1">
      <alignment horizontal="left" vertical="center" wrapText="1"/>
    </xf>
    <xf numFmtId="0" fontId="349" fillId="0" borderId="118" xfId="0" applyFont="1" applyFill="1" applyBorder="1" applyAlignment="1">
      <alignment vertical="center" wrapText="1"/>
    </xf>
    <xf numFmtId="0" fontId="350" fillId="0" borderId="118" xfId="0" applyFont="1" applyFill="1" applyBorder="1" applyAlignment="1">
      <alignment horizontal="left" vertical="center" wrapText="1" indent="1"/>
    </xf>
    <xf numFmtId="0" fontId="350" fillId="3" borderId="118" xfId="0" applyFont="1" applyFill="1" applyBorder="1" applyAlignment="1">
      <alignment horizontal="left" vertical="center" wrapText="1" indent="1"/>
    </xf>
    <xf numFmtId="0" fontId="349" fillId="3" borderId="119" xfId="0" applyFont="1" applyFill="1" applyBorder="1" applyAlignment="1">
      <alignment horizontal="left" vertical="center" wrapText="1"/>
    </xf>
    <xf numFmtId="0" fontId="350" fillId="0" borderId="108" xfId="20954" applyFont="1" applyFill="1" applyBorder="1" applyAlignment="1">
      <alignment horizontal="left" vertical="center" wrapText="1" indent="1"/>
    </xf>
    <xf numFmtId="0" fontId="349" fillId="0" borderId="108" xfId="0" applyFont="1" applyFill="1" applyBorder="1" applyAlignment="1">
      <alignment horizontal="left" vertical="center" wrapText="1"/>
    </xf>
    <xf numFmtId="0" fontId="349" fillId="0" borderId="108" xfId="20954" applyFont="1" applyFill="1" applyBorder="1" applyAlignment="1">
      <alignment horizontal="center" vertical="center" wrapText="1"/>
    </xf>
    <xf numFmtId="0" fontId="349" fillId="3" borderId="120" xfId="0" applyFont="1" applyFill="1" applyBorder="1" applyAlignment="1">
      <alignment horizontal="left" vertical="center" wrapText="1"/>
    </xf>
    <xf numFmtId="0" fontId="347" fillId="0" borderId="121" xfId="0" applyFont="1" applyBorder="1" applyAlignment="1">
      <alignment horizontal="center"/>
    </xf>
    <xf numFmtId="0" fontId="91" fillId="3" borderId="121" xfId="20954" applyFont="1" applyFill="1" applyBorder="1" applyAlignment="1">
      <alignment horizontal="left" vertical="center" wrapText="1" indent="1"/>
    </xf>
    <xf numFmtId="0" fontId="91" fillId="3" borderId="118" xfId="0" applyFont="1" applyFill="1" applyBorder="1" applyAlignment="1">
      <alignment horizontal="left" vertical="center" wrapText="1" indent="1"/>
    </xf>
    <xf numFmtId="0" fontId="91" fillId="0" borderId="121" xfId="20954" applyFont="1" applyFill="1" applyBorder="1" applyAlignment="1">
      <alignment horizontal="left" vertical="center" wrapText="1" indent="1"/>
    </xf>
    <xf numFmtId="0" fontId="349" fillId="0" borderId="118" xfId="0" applyFont="1" applyBorder="1" applyAlignment="1">
      <alignment horizontal="left" vertical="center" wrapText="1"/>
    </xf>
    <xf numFmtId="0" fontId="91" fillId="0" borderId="118" xfId="0" applyFont="1" applyBorder="1" applyAlignment="1">
      <alignment horizontal="left" vertical="center" wrapText="1" indent="1"/>
    </xf>
    <xf numFmtId="0" fontId="91" fillId="0" borderId="119" xfId="0" applyFont="1" applyBorder="1" applyAlignment="1">
      <alignment horizontal="left" vertical="center" wrapText="1" indent="1"/>
    </xf>
    <xf numFmtId="0" fontId="349" fillId="0" borderId="121" xfId="20954" applyFont="1" applyFill="1" applyBorder="1" applyAlignment="1">
      <alignment horizontal="left" vertical="center" wrapText="1"/>
    </xf>
    <xf numFmtId="0" fontId="349" fillId="0" borderId="121" xfId="0" applyFont="1" applyFill="1" applyBorder="1" applyAlignment="1">
      <alignment vertical="center" wrapText="1"/>
    </xf>
    <xf numFmtId="0" fontId="349" fillId="0" borderId="121" xfId="20954" applyFont="1" applyFill="1" applyBorder="1" applyAlignment="1">
      <alignment horizontal="center" vertical="center" wrapText="1"/>
    </xf>
    <xf numFmtId="0" fontId="349" fillId="3" borderId="121" xfId="20954" applyFont="1" applyFill="1" applyBorder="1" applyAlignment="1">
      <alignment horizontal="left" vertical="center" wrapText="1"/>
    </xf>
    <xf numFmtId="0" fontId="91" fillId="0" borderId="118" xfId="0" applyFont="1" applyFill="1" applyBorder="1" applyAlignment="1">
      <alignment horizontal="left" vertical="center" wrapText="1" indent="1"/>
    </xf>
    <xf numFmtId="0" fontId="351" fillId="0" borderId="0" xfId="0" applyFont="1" applyAlignment="1">
      <alignment horizontal="justify"/>
    </xf>
    <xf numFmtId="0" fontId="349" fillId="0" borderId="121" xfId="0" applyFont="1" applyFill="1" applyBorder="1" applyAlignment="1">
      <alignment horizontal="left" vertical="center" wrapText="1"/>
    </xf>
    <xf numFmtId="0" fontId="347" fillId="0" borderId="0" xfId="0" applyFont="1" applyAlignment="1">
      <alignment horizontal="center"/>
    </xf>
    <xf numFmtId="0" fontId="347" fillId="0" borderId="0" xfId="0" applyFont="1" applyAlignment="1">
      <alignment horizontal="left" vertical="center"/>
    </xf>
    <xf numFmtId="0" fontId="86" fillId="0" borderId="121" xfId="0" applyFont="1" applyBorder="1" applyAlignment="1">
      <alignment vertical="center"/>
    </xf>
    <xf numFmtId="0" fontId="45" fillId="0" borderId="121" xfId="0" applyNumberFormat="1" applyFont="1" applyFill="1" applyBorder="1" applyAlignment="1">
      <alignment vertical="center" wrapText="1"/>
    </xf>
    <xf numFmtId="0" fontId="2" fillId="0" borderId="0" xfId="13" applyFont="1" applyFill="1" applyBorder="1" applyAlignment="1" applyProtection="1">
      <alignment wrapText="1"/>
      <protection locked="0"/>
    </xf>
    <xf numFmtId="0" fontId="349" fillId="0" borderId="189" xfId="20954" applyFont="1" applyFill="1" applyBorder="1" applyAlignment="1">
      <alignment horizontal="left" vertical="center" wrapText="1"/>
    </xf>
    <xf numFmtId="49" fontId="84" fillId="0" borderId="79" xfId="0" applyNumberFormat="1" applyFont="1" applyFill="1" applyBorder="1" applyAlignment="1">
      <alignment horizontal="right"/>
    </xf>
    <xf numFmtId="0" fontId="6" fillId="0" borderId="189" xfId="17" applyFill="1" applyBorder="1" applyAlignment="1" applyProtection="1"/>
    <xf numFmtId="49" fontId="84" fillId="0" borderId="189" xfId="0" applyNumberFormat="1" applyFont="1" applyFill="1" applyBorder="1" applyAlignment="1">
      <alignment horizontal="right"/>
    </xf>
    <xf numFmtId="0" fontId="84" fillId="0" borderId="189" xfId="0" applyFont="1" applyFill="1" applyBorder="1"/>
    <xf numFmtId="0" fontId="93" fillId="0" borderId="0" xfId="0" applyFont="1" applyFill="1"/>
    <xf numFmtId="0" fontId="352" fillId="3" borderId="0" xfId="37364" applyFont="1" applyFill="1" applyAlignment="1" applyProtection="1">
      <alignment vertical="center"/>
      <protection locked="0"/>
    </xf>
    <xf numFmtId="0" fontId="128" fillId="3" borderId="189" xfId="5" applyFont="1" applyFill="1" applyBorder="1" applyAlignment="1" applyProtection="1">
      <alignment vertical="center" wrapText="1"/>
      <protection locked="0"/>
    </xf>
    <xf numFmtId="0" fontId="128" fillId="0" borderId="189" xfId="37365" applyFont="1" applyFill="1" applyBorder="1" applyAlignment="1" applyProtection="1">
      <alignment horizontal="center" vertical="center" wrapText="1"/>
      <protection locked="0"/>
    </xf>
    <xf numFmtId="3" fontId="128" fillId="3" borderId="189" xfId="1" applyNumberFormat="1" applyFont="1" applyFill="1" applyBorder="1" applyAlignment="1" applyProtection="1">
      <alignment horizontal="center" vertical="center" wrapText="1"/>
      <protection locked="0"/>
    </xf>
    <xf numFmtId="9" fontId="128" fillId="3" borderId="189" xfId="15" applyNumberFormat="1" applyFont="1" applyFill="1" applyBorder="1" applyAlignment="1" applyProtection="1">
      <alignment horizontal="center" vertical="center" wrapText="1"/>
      <protection locked="0"/>
    </xf>
    <xf numFmtId="0" fontId="128" fillId="3" borderId="189" xfId="37365" applyFont="1" applyFill="1" applyBorder="1" applyAlignment="1" applyProtection="1">
      <alignment horizontal="center" vertical="center" wrapText="1"/>
      <protection locked="0"/>
    </xf>
    <xf numFmtId="0" fontId="352" fillId="3" borderId="189" xfId="37365" applyFont="1" applyFill="1" applyBorder="1" applyAlignment="1" applyProtection="1">
      <protection locked="0"/>
    </xf>
    <xf numFmtId="0" fontId="353" fillId="3" borderId="189" xfId="37365" applyFont="1" applyFill="1" applyBorder="1" applyAlignment="1" applyProtection="1">
      <alignment horizontal="right"/>
      <protection locked="0"/>
    </xf>
    <xf numFmtId="0" fontId="128" fillId="3" borderId="189" xfId="37365" applyFont="1" applyFill="1" applyBorder="1" applyAlignment="1" applyProtection="1">
      <alignment horizontal="left" vertical="center"/>
      <protection locked="0"/>
    </xf>
    <xf numFmtId="0" fontId="354" fillId="3" borderId="189" xfId="37365" applyFont="1" applyFill="1" applyBorder="1" applyAlignment="1" applyProtection="1">
      <alignment horizontal="right"/>
      <protection locked="0"/>
    </xf>
    <xf numFmtId="0" fontId="128" fillId="0" borderId="189" xfId="37365" applyFont="1" applyFill="1" applyBorder="1" applyAlignment="1" applyProtection="1">
      <alignment horizontal="left" vertical="center"/>
      <protection locked="0"/>
    </xf>
    <xf numFmtId="0" fontId="352" fillId="3" borderId="189" xfId="16" applyFont="1" applyFill="1" applyBorder="1" applyAlignment="1" applyProtection="1">
      <protection locked="0"/>
    </xf>
    <xf numFmtId="0" fontId="355" fillId="0" borderId="0" xfId="37364" applyFont="1" applyFill="1" applyAlignment="1" applyProtection="1">
      <alignment vertical="center"/>
      <protection locked="0"/>
    </xf>
    <xf numFmtId="0" fontId="128" fillId="3" borderId="189" xfId="5" applyFont="1" applyFill="1" applyBorder="1" applyProtection="1">
      <protection locked="0"/>
    </xf>
    <xf numFmtId="0" fontId="128" fillId="0" borderId="189" xfId="37365" applyFont="1" applyFill="1" applyBorder="1" applyAlignment="1" applyProtection="1">
      <alignment horizontal="center" vertical="top" wrapText="1"/>
      <protection locked="0"/>
    </xf>
    <xf numFmtId="0" fontId="352" fillId="3" borderId="189" xfId="37365" applyFont="1" applyFill="1" applyBorder="1" applyAlignment="1" applyProtection="1">
      <alignment wrapText="1"/>
      <protection locked="0"/>
    </xf>
    <xf numFmtId="0" fontId="117" fillId="75" borderId="94" xfId="20952" applyFont="1" applyFill="1" applyBorder="1" applyAlignment="1">
      <alignment vertical="center"/>
    </xf>
    <xf numFmtId="0" fontId="117" fillId="75" borderId="95" xfId="20952" applyFont="1" applyFill="1" applyBorder="1" applyAlignment="1">
      <alignment vertical="center"/>
    </xf>
    <xf numFmtId="0" fontId="117" fillId="75" borderId="92" xfId="20952" applyFont="1" applyFill="1" applyBorder="1" applyAlignment="1">
      <alignment vertical="center"/>
    </xf>
    <xf numFmtId="164" fontId="117" fillId="75" borderId="92" xfId="7" applyNumberFormat="1" applyFont="1" applyFill="1" applyBorder="1" applyAlignment="1">
      <alignment horizontal="right" vertical="center"/>
    </xf>
    <xf numFmtId="0" fontId="117" fillId="76" borderId="95" xfId="20952" applyFont="1" applyFill="1" applyBorder="1" applyAlignment="1">
      <alignment vertical="center"/>
    </xf>
    <xf numFmtId="0" fontId="117" fillId="3" borderId="95" xfId="20952" applyFont="1" applyFill="1" applyBorder="1" applyAlignment="1">
      <alignment vertical="center"/>
    </xf>
    <xf numFmtId="0" fontId="91" fillId="69" borderId="91" xfId="20952" applyFont="1" applyFill="1" applyBorder="1" applyAlignment="1">
      <alignment horizontal="center" vertical="center"/>
    </xf>
    <xf numFmtId="0" fontId="91" fillId="69" borderId="92" xfId="20952" applyFont="1" applyFill="1" applyBorder="1" applyAlignment="1">
      <alignment horizontal="left" vertical="center" wrapText="1"/>
    </xf>
    <xf numFmtId="164" fontId="91" fillId="0" borderId="93" xfId="7" applyNumberFormat="1" applyFont="1" applyFill="1" applyBorder="1" applyAlignment="1" applyProtection="1">
      <alignment horizontal="right" vertical="center"/>
      <protection locked="0"/>
    </xf>
    <xf numFmtId="0" fontId="117" fillId="76" borderId="93" xfId="20952" applyFont="1" applyFill="1" applyBorder="1" applyAlignment="1">
      <alignment horizontal="center" vertical="center"/>
    </xf>
    <xf numFmtId="0" fontId="117" fillId="76" borderId="95" xfId="20952" applyFont="1" applyFill="1" applyBorder="1" applyAlignment="1">
      <alignment vertical="top" wrapText="1"/>
    </xf>
    <xf numFmtId="0" fontId="91" fillId="69" borderId="95" xfId="20952" applyFont="1" applyFill="1" applyBorder="1" applyAlignment="1">
      <alignment vertical="center" wrapText="1"/>
    </xf>
    <xf numFmtId="0" fontId="91" fillId="69" borderId="92" xfId="20952" applyFont="1" applyFill="1" applyBorder="1" applyAlignment="1">
      <alignment horizontal="left" vertical="center"/>
    </xf>
    <xf numFmtId="360" fontId="91" fillId="0" borderId="93" xfId="7" applyNumberFormat="1" applyFont="1" applyFill="1" applyBorder="1" applyAlignment="1" applyProtection="1">
      <alignment horizontal="right" vertical="center"/>
      <protection locked="0"/>
    </xf>
    <xf numFmtId="0" fontId="91" fillId="3" borderId="91" xfId="20952" applyFont="1" applyFill="1" applyBorder="1" applyAlignment="1">
      <alignment horizontal="center" vertical="center"/>
    </xf>
    <xf numFmtId="164" fontId="91" fillId="76" borderId="93" xfId="7" applyNumberFormat="1" applyFont="1" applyFill="1" applyBorder="1" applyAlignment="1" applyProtection="1">
      <alignment horizontal="right" vertical="center"/>
      <protection locked="0"/>
    </xf>
    <xf numFmtId="0" fontId="91" fillId="69" borderId="93" xfId="20952" applyFont="1" applyFill="1" applyBorder="1" applyAlignment="1">
      <alignment horizontal="center" vertical="center"/>
    </xf>
    <xf numFmtId="0" fontId="347" fillId="0" borderId="0" xfId="0" applyFont="1" applyAlignment="1">
      <alignment wrapText="1"/>
    </xf>
    <xf numFmtId="0" fontId="103" fillId="69" borderId="196" xfId="20952" applyFont="1" applyFill="1" applyBorder="1" applyAlignment="1" applyProtection="1">
      <alignment horizontal="center" vertical="center"/>
      <protection locked="0"/>
    </xf>
    <xf numFmtId="0" fontId="104" fillId="76" borderId="189" xfId="20952" applyFont="1" applyFill="1" applyBorder="1" applyAlignment="1" applyProtection="1">
      <alignment horizontal="center" vertical="center"/>
      <protection locked="0"/>
    </xf>
    <xf numFmtId="0" fontId="85" fillId="0" borderId="202" xfId="0" applyFont="1" applyBorder="1"/>
    <xf numFmtId="0" fontId="2" fillId="0" borderId="185" xfId="0" applyFont="1" applyBorder="1" applyAlignment="1">
      <alignment wrapText="1"/>
    </xf>
    <xf numFmtId="0" fontId="84" fillId="0" borderId="83" xfId="0" applyFont="1" applyBorder="1"/>
    <xf numFmtId="0" fontId="2" fillId="0" borderId="83" xfId="0" applyFont="1" applyBorder="1"/>
    <xf numFmtId="0" fontId="91" fillId="0" borderId="203" xfId="0" applyFont="1" applyBorder="1" applyAlignment="1">
      <alignment vertical="center"/>
    </xf>
    <xf numFmtId="10" fontId="91" fillId="0" borderId="204" xfId="20950" applyNumberFormat="1" applyFont="1" applyBorder="1" applyAlignment="1">
      <alignment wrapText="1"/>
    </xf>
    <xf numFmtId="0" fontId="2" fillId="0" borderId="203" xfId="0" applyFont="1" applyBorder="1" applyAlignment="1">
      <alignment vertical="center"/>
    </xf>
    <xf numFmtId="191" fontId="93" fillId="0" borderId="202" xfId="0" applyNumberFormat="1" applyFont="1" applyBorder="1" applyAlignment="1" applyProtection="1">
      <alignment vertical="center" wrapText="1"/>
      <protection locked="0"/>
    </xf>
    <xf numFmtId="191" fontId="93" fillId="0" borderId="204" xfId="0" applyNumberFormat="1" applyFont="1" applyBorder="1" applyAlignment="1" applyProtection="1">
      <alignment vertical="center" wrapText="1"/>
      <protection locked="0"/>
    </xf>
    <xf numFmtId="169" fontId="9" fillId="36" borderId="0" xfId="20"/>
    <xf numFmtId="10" fontId="93" fillId="0" borderId="202" xfId="20950" applyNumberFormat="1" applyFont="1" applyFill="1" applyBorder="1" applyAlignment="1" applyProtection="1">
      <alignment vertical="center" wrapText="1"/>
      <protection locked="0"/>
    </xf>
    <xf numFmtId="10" fontId="93" fillId="0" borderId="204" xfId="20950" applyNumberFormat="1" applyFont="1" applyFill="1" applyBorder="1" applyAlignment="1" applyProtection="1">
      <alignment vertical="center" wrapText="1"/>
      <protection locked="0"/>
    </xf>
    <xf numFmtId="10" fontId="9" fillId="36" borderId="0" xfId="20950" applyNumberFormat="1" applyFont="1" applyFill="1" applyBorder="1"/>
    <xf numFmtId="10" fontId="9" fillId="36" borderId="90" xfId="20950" applyNumberFormat="1" applyFont="1" applyFill="1" applyBorder="1"/>
    <xf numFmtId="164" fontId="93" fillId="0" borderId="202" xfId="7" applyNumberFormat="1" applyFont="1" applyFill="1" applyBorder="1" applyAlignment="1" applyProtection="1">
      <alignment vertical="center" wrapText="1"/>
      <protection locked="0"/>
    </xf>
    <xf numFmtId="164" fontId="93" fillId="0" borderId="204" xfId="7" applyNumberFormat="1" applyFont="1" applyFill="1" applyBorder="1" applyAlignment="1" applyProtection="1">
      <alignment vertical="center" wrapText="1"/>
      <protection locked="0"/>
    </xf>
    <xf numFmtId="164" fontId="0" fillId="0" borderId="202" xfId="7" applyNumberFormat="1" applyFont="1" applyBorder="1"/>
    <xf numFmtId="164" fontId="0" fillId="0" borderId="202" xfId="7" applyNumberFormat="1" applyFont="1" applyBorder="1" applyAlignment="1">
      <alignment vertical="center"/>
    </xf>
    <xf numFmtId="164" fontId="0" fillId="0" borderId="191" xfId="7" applyNumberFormat="1" applyFont="1" applyBorder="1" applyAlignment="1">
      <alignment horizontal="center"/>
    </xf>
    <xf numFmtId="164" fontId="0" fillId="0" borderId="202" xfId="7" applyNumberFormat="1" applyFont="1" applyBorder="1" applyProtection="1"/>
    <xf numFmtId="164" fontId="91" fillId="0" borderId="202" xfId="7" applyNumberFormat="1" applyFont="1" applyFill="1" applyBorder="1" applyAlignment="1" applyProtection="1">
      <alignment horizontal="right"/>
    </xf>
    <xf numFmtId="164" fontId="100" fillId="0" borderId="202" xfId="7" applyNumberFormat="1" applyFont="1" applyBorder="1" applyAlignment="1">
      <alignment vertical="center" wrapText="1"/>
    </xf>
    <xf numFmtId="164" fontId="3" fillId="0" borderId="202" xfId="7" applyNumberFormat="1" applyFont="1" applyFill="1" applyBorder="1" applyAlignment="1">
      <alignment vertical="center" wrapText="1"/>
    </xf>
    <xf numFmtId="164" fontId="91" fillId="0" borderId="0" xfId="7" applyNumberFormat="1" applyFont="1"/>
    <xf numFmtId="164" fontId="347" fillId="0" borderId="0" xfId="7" applyNumberFormat="1" applyFont="1"/>
    <xf numFmtId="164" fontId="91" fillId="0" borderId="0" xfId="7" applyNumberFormat="1" applyFont="1" applyBorder="1"/>
    <xf numFmtId="164" fontId="347" fillId="0" borderId="0" xfId="7" applyNumberFormat="1" applyFont="1" applyBorder="1"/>
    <xf numFmtId="164" fontId="91" fillId="0" borderId="108" xfId="7" applyNumberFormat="1" applyFont="1" applyFill="1" applyBorder="1" applyAlignment="1" applyProtection="1">
      <alignment horizontal="center" vertical="center" wrapText="1"/>
    </xf>
    <xf numFmtId="164" fontId="0" fillId="35" borderId="121" xfId="7" applyNumberFormat="1" applyFont="1" applyFill="1" applyBorder="1"/>
    <xf numFmtId="164" fontId="0" fillId="35" borderId="189" xfId="7" applyNumberFormat="1" applyFont="1" applyFill="1" applyBorder="1"/>
    <xf numFmtId="164" fontId="2" fillId="0" borderId="0" xfId="7" applyNumberFormat="1" applyFont="1"/>
    <xf numFmtId="164" fontId="84" fillId="0" borderId="0" xfId="7" applyNumberFormat="1" applyFont="1"/>
    <xf numFmtId="164" fontId="2" fillId="0" borderId="0" xfId="7" applyNumberFormat="1" applyFont="1" applyBorder="1"/>
    <xf numFmtId="164" fontId="84" fillId="0" borderId="0" xfId="7" applyNumberFormat="1" applyFont="1" applyBorder="1"/>
    <xf numFmtId="164" fontId="2" fillId="0" borderId="121" xfId="7" applyNumberFormat="1" applyFont="1" applyFill="1" applyBorder="1" applyAlignment="1" applyProtection="1">
      <alignment horizontal="center" vertical="center" wrapText="1"/>
    </xf>
    <xf numFmtId="164" fontId="0" fillId="0" borderId="0" xfId="7" applyNumberFormat="1" applyFont="1"/>
    <xf numFmtId="164" fontId="85" fillId="0" borderId="0" xfId="7" applyNumberFormat="1" applyFont="1"/>
    <xf numFmtId="164" fontId="85" fillId="0" borderId="0" xfId="7" applyNumberFormat="1" applyFont="1" applyBorder="1"/>
    <xf numFmtId="164" fontId="2" fillId="35" borderId="121" xfId="7" applyNumberFormat="1" applyFont="1" applyFill="1" applyBorder="1" applyAlignment="1" applyProtection="1">
      <alignment horizontal="right"/>
    </xf>
    <xf numFmtId="164" fontId="91" fillId="35" borderId="189" xfId="7" applyNumberFormat="1" applyFont="1" applyFill="1" applyBorder="1" applyAlignment="1" applyProtection="1">
      <alignment horizontal="right"/>
    </xf>
    <xf numFmtId="164" fontId="91" fillId="0" borderId="0" xfId="7" applyNumberFormat="1" applyFont="1" applyFill="1" applyBorder="1" applyAlignment="1" applyProtection="1">
      <alignment horizontal="right"/>
    </xf>
    <xf numFmtId="164" fontId="2" fillId="35" borderId="80" xfId="7" applyNumberFormat="1" applyFont="1" applyFill="1" applyBorder="1" applyAlignment="1" applyProtection="1">
      <alignment horizontal="right"/>
    </xf>
    <xf numFmtId="164" fontId="88" fillId="0" borderId="0" xfId="7" applyNumberFormat="1" applyFont="1"/>
    <xf numFmtId="164" fontId="88" fillId="0" borderId="0" xfId="7" applyNumberFormat="1" applyFont="1" applyBorder="1"/>
    <xf numFmtId="164" fontId="46" fillId="0" borderId="0" xfId="7" applyNumberFormat="1" applyFont="1" applyFill="1" applyAlignment="1">
      <alignment horizontal="center"/>
    </xf>
    <xf numFmtId="164" fontId="2" fillId="0" borderId="15" xfId="7" applyNumberFormat="1" applyFont="1" applyFill="1" applyBorder="1" applyAlignment="1">
      <alignment horizontal="left" vertical="center" wrapText="1" indent="1"/>
    </xf>
    <xf numFmtId="164" fontId="2" fillId="0" borderId="16" xfId="7" applyNumberFormat="1" applyFont="1" applyFill="1" applyBorder="1" applyAlignment="1">
      <alignment horizontal="left" vertical="center" wrapText="1" indent="1"/>
    </xf>
    <xf numFmtId="164" fontId="100" fillId="35" borderId="93" xfId="7" applyNumberFormat="1" applyFont="1" applyFill="1" applyBorder="1" applyAlignment="1">
      <alignment vertical="center" wrapText="1"/>
    </xf>
    <xf numFmtId="164" fontId="100" fillId="35" borderId="94" xfId="7" applyNumberFormat="1" applyFont="1" applyFill="1" applyBorder="1" applyAlignment="1">
      <alignment vertical="center" wrapText="1"/>
    </xf>
    <xf numFmtId="164" fontId="100" fillId="35" borderId="80" xfId="7" applyNumberFormat="1" applyFont="1" applyFill="1" applyBorder="1" applyAlignment="1">
      <alignment vertical="center" wrapText="1"/>
    </xf>
    <xf numFmtId="164" fontId="100" fillId="35" borderId="83" xfId="7" applyNumberFormat="1" applyFont="1" applyFill="1" applyBorder="1" applyAlignment="1">
      <alignment vertical="center" wrapText="1"/>
    </xf>
    <xf numFmtId="164" fontId="100" fillId="35" borderId="21" xfId="7" applyNumberFormat="1" applyFont="1" applyFill="1" applyBorder="1" applyAlignment="1">
      <alignment vertical="center" wrapText="1"/>
    </xf>
    <xf numFmtId="164" fontId="100" fillId="35" borderId="23" xfId="7" applyNumberFormat="1" applyFont="1" applyFill="1" applyBorder="1" applyAlignment="1">
      <alignment vertical="center" wrapText="1"/>
    </xf>
    <xf numFmtId="164" fontId="100" fillId="35" borderId="22" xfId="7" applyNumberFormat="1" applyFont="1" applyFill="1" applyBorder="1" applyAlignment="1">
      <alignment vertical="center" wrapText="1"/>
    </xf>
    <xf numFmtId="164" fontId="100" fillId="35" borderId="37" xfId="7" applyNumberFormat="1" applyFont="1" applyFill="1" applyBorder="1" applyAlignment="1">
      <alignment vertical="center" wrapText="1"/>
    </xf>
    <xf numFmtId="164" fontId="84" fillId="0" borderId="0" xfId="7" applyNumberFormat="1" applyFont="1" applyFill="1"/>
    <xf numFmtId="164" fontId="2" fillId="0" borderId="0" xfId="7" applyNumberFormat="1" applyFont="1" applyFill="1" applyBorder="1" applyAlignment="1" applyProtection="1"/>
    <xf numFmtId="164" fontId="45" fillId="0" borderId="15" xfId="7" applyNumberFormat="1" applyFont="1" applyFill="1" applyBorder="1" applyAlignment="1" applyProtection="1">
      <alignment horizontal="center" vertical="center"/>
    </xf>
    <xf numFmtId="164" fontId="45" fillId="0" borderId="16" xfId="7" applyNumberFormat="1" applyFont="1" applyFill="1" applyBorder="1" applyAlignment="1" applyProtection="1">
      <alignment horizontal="center" vertical="center"/>
    </xf>
    <xf numFmtId="164" fontId="86" fillId="0" borderId="79" xfId="7" applyNumberFormat="1" applyFont="1" applyFill="1" applyBorder="1" applyAlignment="1">
      <alignment horizontal="center" vertical="center" wrapText="1"/>
    </xf>
    <xf numFmtId="164" fontId="86" fillId="0" borderId="80" xfId="7" applyNumberFormat="1" applyFont="1" applyFill="1" applyBorder="1" applyAlignment="1">
      <alignment horizontal="center" vertical="center" wrapText="1"/>
    </xf>
    <xf numFmtId="164" fontId="3" fillId="0" borderId="202" xfId="7" applyNumberFormat="1" applyFont="1" applyBorder="1" applyAlignment="1">
      <alignment vertical="center"/>
    </xf>
    <xf numFmtId="164" fontId="86" fillId="35" borderId="21" xfId="7" applyNumberFormat="1" applyFont="1" applyFill="1" applyBorder="1" applyAlignment="1">
      <alignment horizontal="center" vertical="center"/>
    </xf>
    <xf numFmtId="0" fontId="2" fillId="0" borderId="0" xfId="11" applyFont="1" applyFill="1" applyBorder="1" applyAlignment="1" applyProtection="1">
      <alignment vertical="center" wrapText="1"/>
    </xf>
    <xf numFmtId="164" fontId="46" fillId="0" borderId="0" xfId="7" applyNumberFormat="1" applyFont="1" applyFill="1" applyBorder="1" applyAlignment="1" applyProtection="1">
      <alignment horizontal="right"/>
    </xf>
    <xf numFmtId="164" fontId="84" fillId="35" borderId="16" xfId="7" applyNumberFormat="1" applyFont="1" applyFill="1" applyBorder="1" applyAlignment="1">
      <alignment horizontal="center" vertical="center"/>
    </xf>
    <xf numFmtId="164" fontId="0" fillId="0" borderId="204" xfId="7" applyNumberFormat="1" applyFont="1" applyBorder="1"/>
    <xf numFmtId="164" fontId="84" fillId="35" borderId="18" xfId="7" applyNumberFormat="1" applyFont="1" applyFill="1" applyBorder="1" applyAlignment="1">
      <alignment horizontal="center" vertical="center" wrapText="1"/>
    </xf>
    <xf numFmtId="164" fontId="84" fillId="35" borderId="22" xfId="7" applyNumberFormat="1" applyFont="1" applyFill="1" applyBorder="1" applyAlignment="1">
      <alignment horizontal="center" vertical="center" wrapText="1"/>
    </xf>
    <xf numFmtId="164" fontId="84" fillId="0" borderId="0" xfId="7" applyNumberFormat="1" applyFont="1" applyFill="1" applyBorder="1"/>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 borderId="80"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359" fontId="3" fillId="0" borderId="0" xfId="0" applyNumberFormat="1" applyFont="1"/>
    <xf numFmtId="359" fontId="91" fillId="0" borderId="0" xfId="11" applyNumberFormat="1" applyFont="1" applyFill="1" applyBorder="1" applyAlignment="1" applyProtection="1"/>
    <xf numFmtId="359" fontId="4" fillId="35" borderId="16" xfId="0" applyNumberFormat="1" applyFont="1" applyFill="1" applyBorder="1" applyAlignment="1">
      <alignment horizontal="center" vertical="center" wrapText="1"/>
    </xf>
    <xf numFmtId="359" fontId="4" fillId="35" borderId="80" xfId="0" applyNumberFormat="1" applyFont="1" applyFill="1" applyBorder="1" applyAlignment="1">
      <alignment horizontal="left" vertical="center" wrapText="1"/>
    </xf>
    <xf numFmtId="164" fontId="3" fillId="0" borderId="22" xfId="7" applyNumberFormat="1" applyFont="1" applyFill="1" applyBorder="1" applyAlignment="1">
      <alignment horizontal="right" vertical="center" wrapText="1"/>
    </xf>
    <xf numFmtId="164" fontId="4" fillId="35" borderId="80" xfId="7" applyNumberFormat="1" applyFont="1" applyFill="1" applyBorder="1" applyAlignment="1">
      <alignment horizontal="center" vertical="center" wrapText="1"/>
    </xf>
    <xf numFmtId="164" fontId="4" fillId="35" borderId="80" xfId="7" applyNumberFormat="1" applyFont="1" applyFill="1" applyBorder="1" applyAlignment="1">
      <alignment horizontal="left" vertical="center" wrapText="1"/>
    </xf>
    <xf numFmtId="164" fontId="3" fillId="0" borderId="80" xfId="7" applyNumberFormat="1" applyFont="1" applyFill="1" applyBorder="1" applyAlignment="1">
      <alignment horizontal="right" vertical="center" wrapText="1"/>
    </xf>
    <xf numFmtId="192" fontId="142" fillId="81" borderId="212" xfId="7" applyNumberFormat="1" applyFont="1" applyFill="1" applyBorder="1" applyAlignment="1">
      <alignment vertical="center"/>
    </xf>
    <xf numFmtId="164" fontId="84" fillId="0" borderId="58" xfId="7" applyNumberFormat="1" applyFont="1" applyFill="1" applyBorder="1" applyAlignment="1">
      <alignment horizontal="center" vertical="center" wrapText="1"/>
    </xf>
    <xf numFmtId="164" fontId="86" fillId="0" borderId="30" xfId="7" applyNumberFormat="1" applyFont="1" applyBorder="1" applyAlignment="1">
      <alignment horizontal="center" vertical="center"/>
    </xf>
    <xf numFmtId="164" fontId="347" fillId="0" borderId="11" xfId="7" applyNumberFormat="1" applyFont="1" applyBorder="1" applyAlignment="1">
      <alignment horizontal="center" vertical="center"/>
    </xf>
    <xf numFmtId="164" fontId="90" fillId="0" borderId="11" xfId="7" applyNumberFormat="1" applyFont="1" applyFill="1" applyBorder="1" applyAlignment="1">
      <alignment horizontal="center" vertical="center"/>
    </xf>
    <xf numFmtId="164" fontId="86" fillId="0" borderId="11" xfId="7" applyNumberFormat="1" applyFont="1" applyFill="1" applyBorder="1" applyAlignment="1">
      <alignment horizontal="center" vertical="center"/>
    </xf>
    <xf numFmtId="164" fontId="129" fillId="0" borderId="11" xfId="7" applyNumberFormat="1" applyFont="1" applyBorder="1" applyAlignment="1">
      <alignment horizontal="center" vertical="center"/>
    </xf>
    <xf numFmtId="164" fontId="347" fillId="0" borderId="12" xfId="7" applyNumberFormat="1" applyFont="1" applyBorder="1" applyAlignment="1">
      <alignment horizontal="center" vertical="center"/>
    </xf>
    <xf numFmtId="164" fontId="86" fillId="0" borderId="13" xfId="7" applyNumberFormat="1" applyFont="1" applyBorder="1" applyAlignment="1">
      <alignment horizontal="center" vertical="center"/>
    </xf>
    <xf numFmtId="164" fontId="86" fillId="0" borderId="11" xfId="7" applyNumberFormat="1" applyFont="1" applyBorder="1" applyAlignment="1">
      <alignment horizontal="center" vertical="center"/>
    </xf>
    <xf numFmtId="164" fontId="86" fillId="0" borderId="12" xfId="7" applyNumberFormat="1" applyFont="1" applyBorder="1" applyAlignment="1">
      <alignment horizontal="center" vertical="center"/>
    </xf>
    <xf numFmtId="164" fontId="87" fillId="0" borderId="12" xfId="7" applyNumberFormat="1" applyFont="1" applyBorder="1" applyAlignment="1">
      <alignment vertical="center"/>
    </xf>
    <xf numFmtId="164" fontId="348" fillId="0" borderId="225" xfId="7" applyNumberFormat="1" applyFont="1" applyBorder="1" applyAlignment="1">
      <alignment horizontal="center" vertical="center"/>
    </xf>
    <xf numFmtId="164" fontId="348" fillId="0" borderId="11" xfId="7" applyNumberFormat="1" applyFont="1" applyBorder="1" applyAlignment="1">
      <alignment horizontal="center" vertical="center"/>
    </xf>
    <xf numFmtId="164" fontId="347" fillId="0" borderId="222" xfId="7" applyNumberFormat="1" applyFont="1" applyBorder="1"/>
    <xf numFmtId="164" fontId="348" fillId="0" borderId="222" xfId="7" applyNumberFormat="1" applyFont="1" applyBorder="1" applyAlignment="1">
      <alignment horizontal="center" vertical="center"/>
    </xf>
    <xf numFmtId="164" fontId="347" fillId="0" borderId="222" xfId="7" applyNumberFormat="1" applyFont="1" applyBorder="1" applyAlignment="1">
      <alignment horizontal="center" vertical="center"/>
    </xf>
    <xf numFmtId="164" fontId="3" fillId="35" borderId="21" xfId="7" applyNumberFormat="1" applyFont="1" applyFill="1" applyBorder="1"/>
    <xf numFmtId="164" fontId="3" fillId="35" borderId="22" xfId="7" applyNumberFormat="1" applyFont="1" applyFill="1" applyBorder="1"/>
    <xf numFmtId="164" fontId="3" fillId="0" borderId="222" xfId="7" applyNumberFormat="1" applyFont="1" applyBorder="1" applyAlignment="1"/>
    <xf numFmtId="164" fontId="3" fillId="0" borderId="226" xfId="7" applyNumberFormat="1" applyFont="1" applyBorder="1" applyAlignment="1"/>
    <xf numFmtId="164" fontId="3" fillId="0" borderId="17" xfId="7" applyNumberFormat="1" applyFont="1" applyBorder="1" applyAlignment="1"/>
    <xf numFmtId="191" fontId="3" fillId="35" borderId="51" xfId="0" applyNumberFormat="1" applyFont="1" applyFill="1" applyBorder="1"/>
    <xf numFmtId="191" fontId="3" fillId="35" borderId="20" xfId="0" applyNumberFormat="1" applyFont="1" applyFill="1" applyBorder="1"/>
    <xf numFmtId="191" fontId="3" fillId="35" borderId="22" xfId="0" applyNumberFormat="1" applyFont="1" applyFill="1" applyBorder="1"/>
    <xf numFmtId="191" fontId="3" fillId="35" borderId="52" xfId="0" applyNumberFormat="1" applyFont="1" applyFill="1" applyBorder="1"/>
    <xf numFmtId="164" fontId="3" fillId="0" borderId="222" xfId="7" applyNumberFormat="1" applyFont="1" applyBorder="1"/>
    <xf numFmtId="9" fontId="3" fillId="0" borderId="226" xfId="20950" applyFont="1" applyBorder="1"/>
    <xf numFmtId="164" fontId="3" fillId="0" borderId="222" xfId="7" applyNumberFormat="1" applyFont="1" applyFill="1" applyBorder="1" applyAlignment="1">
      <alignment vertical="center"/>
    </xf>
    <xf numFmtId="10" fontId="3" fillId="0" borderId="222" xfId="20950" applyNumberFormat="1" applyFont="1" applyFill="1" applyBorder="1" applyAlignment="1">
      <alignment vertical="center"/>
    </xf>
    <xf numFmtId="3" fontId="128" fillId="151" borderId="222" xfId="5" applyNumberFormat="1" applyFont="1" applyFill="1" applyBorder="1"/>
    <xf numFmtId="359" fontId="128" fillId="151" borderId="222" xfId="5" applyNumberFormat="1" applyFont="1" applyFill="1" applyBorder="1" applyProtection="1">
      <protection locked="0"/>
    </xf>
    <xf numFmtId="164" fontId="128" fillId="151" borderId="222" xfId="1" applyNumberFormat="1" applyFont="1" applyFill="1" applyBorder="1" applyAlignment="1" applyProtection="1"/>
    <xf numFmtId="3" fontId="128" fillId="3" borderId="222" xfId="5" applyNumberFormat="1" applyFont="1" applyFill="1" applyBorder="1" applyProtection="1">
      <protection locked="0"/>
    </xf>
    <xf numFmtId="164" fontId="128" fillId="3" borderId="222" xfId="7" applyNumberFormat="1" applyFont="1" applyFill="1" applyBorder="1" applyAlignment="1" applyProtection="1">
      <protection locked="0"/>
    </xf>
    <xf numFmtId="3" fontId="352" fillId="75" borderId="222" xfId="16" applyNumberFormat="1" applyFont="1" applyFill="1" applyBorder="1"/>
    <xf numFmtId="164" fontId="102" fillId="0" borderId="222" xfId="948" applyNumberFormat="1" applyFont="1" applyFill="1" applyBorder="1" applyAlignment="1" applyProtection="1">
      <alignment horizontal="right" vertical="center"/>
      <protection locked="0"/>
    </xf>
    <xf numFmtId="164" fontId="102" fillId="76" borderId="222" xfId="948" applyNumberFormat="1" applyFont="1" applyFill="1" applyBorder="1" applyAlignment="1" applyProtection="1">
      <alignment horizontal="right" vertical="center"/>
    </xf>
    <xf numFmtId="10" fontId="91" fillId="0" borderId="93" xfId="20950" applyNumberFormat="1" applyFont="1" applyFill="1" applyBorder="1" applyAlignment="1" applyProtection="1">
      <alignment horizontal="right" vertical="center"/>
      <protection locked="0"/>
    </xf>
    <xf numFmtId="3" fontId="128" fillId="0" borderId="222" xfId="5" applyNumberFormat="1" applyFont="1" applyBorder="1"/>
    <xf numFmtId="169" fontId="9" fillId="36" borderId="222" xfId="20" applyBorder="1"/>
    <xf numFmtId="164" fontId="4" fillId="0" borderId="226" xfId="7" applyNumberFormat="1" applyFont="1" applyFill="1" applyBorder="1"/>
    <xf numFmtId="164" fontId="3" fillId="0" borderId="226" xfId="7" applyNumberFormat="1" applyFont="1" applyBorder="1"/>
    <xf numFmtId="164" fontId="4" fillId="76" borderId="226" xfId="7" applyNumberFormat="1" applyFont="1" applyFill="1" applyBorder="1"/>
    <xf numFmtId="164" fontId="4" fillId="0" borderId="226" xfId="7" applyNumberFormat="1" applyFont="1" applyBorder="1"/>
    <xf numFmtId="164" fontId="108" fillId="0" borderId="222" xfId="7" applyNumberFormat="1" applyFont="1" applyBorder="1"/>
    <xf numFmtId="164" fontId="111" fillId="0" borderId="222" xfId="7" applyNumberFormat="1" applyFont="1" applyBorder="1"/>
    <xf numFmtId="164" fontId="107" fillId="0" borderId="222" xfId="7" applyNumberFormat="1" applyFont="1" applyBorder="1"/>
    <xf numFmtId="166" fontId="107" fillId="35" borderId="222" xfId="20953" applyFont="1" applyFill="1" applyBorder="1"/>
    <xf numFmtId="164" fontId="110" fillId="0" borderId="222" xfId="7" applyNumberFormat="1" applyFont="1" applyBorder="1"/>
    <xf numFmtId="164" fontId="107" fillId="35" borderId="222" xfId="7" applyNumberFormat="1" applyFont="1" applyFill="1" applyBorder="1"/>
    <xf numFmtId="164" fontId="107" fillId="0" borderId="222" xfId="7" applyNumberFormat="1" applyFont="1" applyBorder="1" applyAlignment="1">
      <alignment horizontal="left" indent="1"/>
    </xf>
    <xf numFmtId="164" fontId="110" fillId="151" borderId="222" xfId="7" applyNumberFormat="1" applyFont="1" applyFill="1" applyBorder="1"/>
    <xf numFmtId="164" fontId="110" fillId="0" borderId="66" xfId="7" applyNumberFormat="1" applyFont="1" applyBorder="1"/>
    <xf numFmtId="0" fontId="107" fillId="78" borderId="222" xfId="0" applyFont="1" applyFill="1" applyBorder="1"/>
    <xf numFmtId="164" fontId="107" fillId="78" borderId="222" xfId="7" applyNumberFormat="1" applyFont="1" applyFill="1" applyBorder="1"/>
    <xf numFmtId="164" fontId="107" fillId="78" borderId="226" xfId="7" applyNumberFormat="1" applyFont="1" applyFill="1" applyBorder="1"/>
    <xf numFmtId="164" fontId="107" fillId="0" borderId="222" xfId="7" applyNumberFormat="1" applyFont="1" applyFill="1" applyBorder="1" applyAlignment="1">
      <alignment horizontal="left" vertical="center" wrapText="1"/>
    </xf>
    <xf numFmtId="164" fontId="112" fillId="0" borderId="222" xfId="7" applyNumberFormat="1" applyFont="1" applyBorder="1"/>
    <xf numFmtId="9" fontId="112" fillId="0" borderId="222" xfId="20950" applyFont="1" applyBorder="1"/>
    <xf numFmtId="0" fontId="357" fillId="0" borderId="0" xfId="0" applyFont="1" applyAlignment="1">
      <alignment horizontal="justify"/>
    </xf>
    <xf numFmtId="0" fontId="90" fillId="0" borderId="65" xfId="0" applyFont="1" applyBorder="1" applyAlignment="1">
      <alignment horizontal="left" wrapText="1"/>
    </xf>
    <xf numFmtId="0" fontId="90" fillId="0" borderId="64" xfId="0" applyFont="1" applyBorder="1" applyAlignment="1">
      <alignment horizontal="left" wrapText="1"/>
    </xf>
    <xf numFmtId="0" fontId="90" fillId="0" borderId="129" xfId="0" applyFont="1" applyBorder="1" applyAlignment="1">
      <alignment horizontal="center" vertical="center"/>
    </xf>
    <xf numFmtId="0" fontId="90" fillId="0" borderId="29" xfId="0" applyFont="1" applyBorder="1" applyAlignment="1">
      <alignment horizontal="center" vertical="center"/>
    </xf>
    <xf numFmtId="0" fontId="90" fillId="0" borderId="130" xfId="0" applyFont="1" applyBorder="1" applyAlignment="1">
      <alignment horizontal="center" vertical="center"/>
    </xf>
    <xf numFmtId="0" fontId="347" fillId="0" borderId="108" xfId="0" applyFont="1" applyBorder="1" applyAlignment="1">
      <alignment horizontal="center" vertical="center"/>
    </xf>
    <xf numFmtId="0" fontId="348" fillId="0" borderId="109" xfId="0" applyFont="1" applyBorder="1" applyAlignment="1">
      <alignment horizontal="center" vertical="center"/>
    </xf>
    <xf numFmtId="0" fontId="348" fillId="0" borderId="7" xfId="0" applyFont="1" applyBorder="1" applyAlignment="1">
      <alignment horizontal="center" vertical="center"/>
    </xf>
    <xf numFmtId="164" fontId="117" fillId="0" borderId="15" xfId="7" applyNumberFormat="1" applyFont="1" applyFill="1" applyBorder="1" applyAlignment="1" applyProtection="1">
      <alignment horizontal="center" vertical="center"/>
    </xf>
    <xf numFmtId="164" fontId="117" fillId="0" borderId="16" xfId="7" applyNumberFormat="1" applyFont="1" applyFill="1" applyBorder="1" applyAlignment="1" applyProtection="1">
      <alignment horizontal="center" vertical="center"/>
    </xf>
    <xf numFmtId="164" fontId="347" fillId="0" borderId="110" xfId="7" applyNumberFormat="1" applyFont="1" applyBorder="1" applyAlignment="1">
      <alignment horizontal="center"/>
    </xf>
    <xf numFmtId="164" fontId="347" fillId="0" borderId="111" xfId="7" applyNumberFormat="1" applyFont="1" applyBorder="1" applyAlignment="1">
      <alignment horizontal="center"/>
    </xf>
    <xf numFmtId="164" fontId="347" fillId="0" borderId="112"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6" fillId="0" borderId="125" xfId="0" applyFont="1" applyBorder="1" applyAlignment="1">
      <alignment horizontal="center" vertical="center" wrapText="1"/>
    </xf>
    <xf numFmtId="0" fontId="116" fillId="0" borderId="7" xfId="0" applyFont="1" applyBorder="1" applyAlignment="1">
      <alignment horizontal="center" vertical="center" wrapText="1"/>
    </xf>
    <xf numFmtId="0" fontId="84" fillId="0" borderId="121" xfId="0" applyFont="1" applyBorder="1" applyAlignment="1">
      <alignment horizontal="center" vertical="center"/>
    </xf>
    <xf numFmtId="0" fontId="84" fillId="0" borderId="121" xfId="0" applyFont="1" applyBorder="1" applyAlignment="1">
      <alignment horizontal="center" vertical="center" wrapText="1"/>
    </xf>
    <xf numFmtId="164" fontId="45" fillId="0" borderId="15" xfId="7" applyNumberFormat="1" applyFont="1" applyFill="1" applyBorder="1" applyAlignment="1" applyProtection="1">
      <alignment horizontal="center" vertical="center"/>
    </xf>
    <xf numFmtId="164" fontId="45" fillId="0" borderId="16" xfId="7" applyNumberFormat="1"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Fill="1" applyBorder="1" applyAlignment="1">
      <alignment horizontal="center" vertical="center" wrapText="1"/>
    </xf>
    <xf numFmtId="0" fontId="84" fillId="0" borderId="79" xfId="0" applyFont="1" applyFill="1" applyBorder="1" applyAlignment="1">
      <alignment horizontal="center" vertical="center" wrapText="1"/>
    </xf>
    <xf numFmtId="164" fontId="86" fillId="0" borderId="79" xfId="7" applyNumberFormat="1" applyFont="1" applyFill="1" applyBorder="1" applyAlignment="1">
      <alignment horizontal="center" vertical="center" wrapText="1"/>
    </xf>
    <xf numFmtId="164" fontId="45" fillId="0" borderId="79" xfId="7" applyNumberFormat="1" applyFont="1" applyFill="1" applyBorder="1" applyAlignment="1" applyProtection="1">
      <alignment horizontal="center" vertical="center" wrapText="1"/>
    </xf>
    <xf numFmtId="164" fontId="45" fillId="0" borderId="80" xfId="7" applyNumberFormat="1" applyFont="1" applyFill="1" applyBorder="1" applyAlignment="1" applyProtection="1">
      <alignment horizontal="center" vertical="center" wrapText="1"/>
    </xf>
    <xf numFmtId="0" fontId="45" fillId="0" borderId="205" xfId="11" applyFont="1" applyFill="1" applyBorder="1" applyAlignment="1" applyProtection="1">
      <alignment horizontal="center" vertical="center" wrapText="1"/>
    </xf>
    <xf numFmtId="0" fontId="45" fillId="0" borderId="1"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1"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pplyProtection="1">
      <alignment horizontal="center" vertical="center" wrapText="1"/>
    </xf>
    <xf numFmtId="0" fontId="4" fillId="83" borderId="80"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5" fillId="3" borderId="70" xfId="13" applyFont="1" applyFill="1" applyBorder="1" applyAlignment="1" applyProtection="1">
      <alignment horizontal="center" vertical="center" wrapText="1"/>
      <protection locked="0"/>
    </xf>
    <xf numFmtId="0" fontId="95"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Fill="1" applyBorder="1" applyAlignment="1">
      <alignment horizontal="center" vertical="center" wrapText="1"/>
    </xf>
    <xf numFmtId="0" fontId="3" fillId="0" borderId="63" xfId="0" applyFont="1" applyFill="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6" fillId="0" borderId="53" xfId="0" applyFont="1" applyFill="1" applyBorder="1" applyAlignment="1">
      <alignment horizontal="left" vertical="center"/>
    </xf>
    <xf numFmtId="0" fontId="96" fillId="0" borderId="54" xfId="0" applyFont="1" applyFill="1" applyBorder="1" applyAlignment="1">
      <alignment horizontal="left" vertical="center"/>
    </xf>
    <xf numFmtId="0" fontId="3" fillId="0" borderId="54"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0" fillId="0" borderId="98" xfId="0" applyNumberFormat="1" applyFont="1" applyFill="1" applyBorder="1" applyAlignment="1">
      <alignment horizontal="left" vertical="center" wrapText="1"/>
    </xf>
    <xf numFmtId="0" fontId="110" fillId="0" borderId="99" xfId="0" applyNumberFormat="1" applyFont="1" applyFill="1" applyBorder="1" applyAlignment="1">
      <alignment horizontal="left" vertical="center" wrapText="1"/>
    </xf>
    <xf numFmtId="0" fontId="110" fillId="0" borderId="103" xfId="0" applyNumberFormat="1" applyFont="1" applyFill="1" applyBorder="1" applyAlignment="1">
      <alignment horizontal="left" vertical="center" wrapText="1"/>
    </xf>
    <xf numFmtId="0" fontId="110" fillId="0" borderId="104" xfId="0" applyNumberFormat="1" applyFont="1" applyFill="1" applyBorder="1" applyAlignment="1">
      <alignment horizontal="left" vertical="center" wrapText="1"/>
    </xf>
    <xf numFmtId="0" fontId="110" fillId="0" borderId="106" xfId="0" applyNumberFormat="1" applyFont="1" applyFill="1" applyBorder="1" applyAlignment="1">
      <alignment horizontal="left" vertical="center" wrapText="1"/>
    </xf>
    <xf numFmtId="0" fontId="110" fillId="0" borderId="107" xfId="0" applyNumberFormat="1" applyFont="1" applyFill="1" applyBorder="1" applyAlignment="1">
      <alignment horizontal="left" vertical="center" wrapText="1"/>
    </xf>
    <xf numFmtId="0" fontId="111" fillId="0" borderId="100" xfId="0" applyFont="1" applyFill="1" applyBorder="1" applyAlignment="1">
      <alignment horizontal="center" vertical="center" wrapText="1"/>
    </xf>
    <xf numFmtId="0" fontId="111" fillId="0" borderId="101" xfId="0" applyFont="1" applyFill="1" applyBorder="1" applyAlignment="1">
      <alignment horizontal="center" vertical="center" wrapText="1"/>
    </xf>
    <xf numFmtId="0" fontId="111" fillId="0" borderId="102" xfId="0" applyFont="1" applyFill="1" applyBorder="1" applyAlignment="1">
      <alignment horizontal="center" vertical="center" wrapText="1"/>
    </xf>
    <xf numFmtId="0" fontId="111" fillId="0" borderId="84" xfId="0" applyFont="1" applyFill="1" applyBorder="1" applyAlignment="1">
      <alignment horizontal="center" vertical="center" wrapText="1"/>
    </xf>
    <xf numFmtId="0" fontId="111" fillId="0" borderId="105" xfId="0" applyFont="1" applyFill="1" applyBorder="1" applyAlignment="1">
      <alignment horizontal="center" vertical="center" wrapText="1"/>
    </xf>
    <xf numFmtId="0" fontId="111" fillId="0" borderId="74" xfId="0" applyFont="1" applyFill="1" applyBorder="1" applyAlignment="1">
      <alignment horizontal="center" vertical="center" wrapText="1"/>
    </xf>
    <xf numFmtId="0" fontId="107" fillId="0" borderId="125" xfId="0" applyFont="1" applyBorder="1" applyAlignment="1">
      <alignment horizontal="center" vertical="center" wrapText="1"/>
    </xf>
    <xf numFmtId="0" fontId="107" fillId="0" borderId="7" xfId="0" applyFont="1" applyBorder="1" applyAlignment="1">
      <alignment horizontal="center" vertical="center" wrapText="1"/>
    </xf>
    <xf numFmtId="0" fontId="107" fillId="0" borderId="121" xfId="0" applyFont="1" applyBorder="1" applyAlignment="1">
      <alignment horizontal="center" vertical="center" wrapText="1"/>
    </xf>
    <xf numFmtId="0" fontId="115" fillId="0" borderId="121" xfId="0" applyFont="1" applyFill="1" applyBorder="1" applyAlignment="1">
      <alignment horizontal="center" vertical="center"/>
    </xf>
    <xf numFmtId="0" fontId="115" fillId="0" borderId="100" xfId="0" applyFont="1" applyFill="1" applyBorder="1" applyAlignment="1">
      <alignment horizontal="center" vertical="center"/>
    </xf>
    <xf numFmtId="0" fontId="115" fillId="0" borderId="102" xfId="0" applyFont="1" applyFill="1" applyBorder="1" applyAlignment="1">
      <alignment horizontal="center" vertical="center"/>
    </xf>
    <xf numFmtId="0" fontId="115" fillId="0" borderId="84" xfId="0" applyFont="1" applyFill="1" applyBorder="1" applyAlignment="1">
      <alignment horizontal="center" vertical="center"/>
    </xf>
    <xf numFmtId="0" fontId="115" fillId="0" borderId="74" xfId="0" applyFont="1" applyFill="1" applyBorder="1" applyAlignment="1">
      <alignment horizontal="center" vertical="center"/>
    </xf>
    <xf numFmtId="0" fontId="111" fillId="0" borderId="121" xfId="0" applyFont="1" applyFill="1" applyBorder="1" applyAlignment="1">
      <alignment horizontal="center" vertical="center" wrapText="1"/>
    </xf>
    <xf numFmtId="0" fontId="107" fillId="0" borderId="124" xfId="0" applyFont="1" applyBorder="1" applyAlignment="1">
      <alignment horizontal="center" vertical="center" wrapText="1"/>
    </xf>
    <xf numFmtId="0" fontId="110" fillId="0" borderId="100" xfId="0" applyFont="1" applyFill="1" applyBorder="1" applyAlignment="1">
      <alignment horizontal="center" vertical="center" wrapText="1"/>
    </xf>
    <xf numFmtId="0" fontId="110" fillId="0" borderId="102" xfId="0" applyFont="1" applyFill="1" applyBorder="1" applyAlignment="1">
      <alignment horizontal="center" vertical="center" wrapText="1"/>
    </xf>
    <xf numFmtId="0" fontId="110" fillId="0" borderId="69" xfId="0" applyFont="1" applyFill="1" applyBorder="1" applyAlignment="1">
      <alignment horizontal="center" vertical="center" wrapText="1"/>
    </xf>
    <xf numFmtId="0" fontId="110" fillId="0" borderId="67" xfId="0" applyFont="1" applyFill="1" applyBorder="1" applyAlignment="1">
      <alignment horizontal="center" vertical="center" wrapText="1"/>
    </xf>
    <xf numFmtId="0" fontId="110" fillId="0" borderId="84" xfId="0" applyFont="1" applyFill="1" applyBorder="1" applyAlignment="1">
      <alignment horizontal="center" vertical="center" wrapText="1"/>
    </xf>
    <xf numFmtId="0" fontId="110" fillId="0" borderId="74" xfId="0" applyFont="1" applyFill="1" applyBorder="1" applyAlignment="1">
      <alignment horizontal="center" vertical="center" wrapText="1"/>
    </xf>
    <xf numFmtId="0" fontId="107" fillId="0" borderId="122" xfId="0" applyFont="1" applyFill="1" applyBorder="1" applyAlignment="1">
      <alignment horizontal="center" vertical="center" wrapText="1"/>
    </xf>
    <xf numFmtId="0" fontId="107" fillId="0" borderId="123" xfId="0" applyFont="1" applyFill="1" applyBorder="1" applyAlignment="1">
      <alignment horizontal="center" vertical="center" wrapText="1"/>
    </xf>
    <xf numFmtId="0" fontId="110" fillId="0" borderId="75" xfId="0" applyFont="1" applyFill="1" applyBorder="1" applyAlignment="1">
      <alignment horizontal="center" vertical="center" wrapText="1"/>
    </xf>
    <xf numFmtId="0" fontId="110" fillId="0" borderId="7" xfId="0" applyFont="1" applyFill="1" applyBorder="1" applyAlignment="1">
      <alignment horizontal="center" vertical="center" wrapText="1"/>
    </xf>
    <xf numFmtId="0" fontId="107" fillId="0" borderId="75" xfId="0" applyFont="1" applyFill="1" applyBorder="1" applyAlignment="1">
      <alignment horizontal="center" vertical="center" wrapText="1"/>
    </xf>
    <xf numFmtId="0" fontId="107" fillId="0" borderId="74" xfId="0" applyFont="1" applyBorder="1" applyAlignment="1">
      <alignment horizontal="center" vertical="center" wrapText="1"/>
    </xf>
    <xf numFmtId="0" fontId="110" fillId="0" borderId="53" xfId="0" applyNumberFormat="1" applyFont="1" applyFill="1" applyBorder="1" applyAlignment="1">
      <alignment horizontal="left" vertical="top" wrapText="1"/>
    </xf>
    <xf numFmtId="0" fontId="110" fillId="0" borderId="76" xfId="0" applyNumberFormat="1" applyFont="1" applyFill="1" applyBorder="1" applyAlignment="1">
      <alignment horizontal="left" vertical="top" wrapText="1"/>
    </xf>
    <xf numFmtId="0" fontId="110" fillId="0" borderId="62" xfId="0" applyNumberFormat="1" applyFont="1" applyFill="1" applyBorder="1" applyAlignment="1">
      <alignment horizontal="left" vertical="top" wrapText="1"/>
    </xf>
    <xf numFmtId="0" fontId="110" fillId="0" borderId="90" xfId="0" applyNumberFormat="1" applyFont="1" applyFill="1" applyBorder="1" applyAlignment="1">
      <alignment horizontal="left" vertical="top" wrapText="1"/>
    </xf>
    <xf numFmtId="0" fontId="110" fillId="0" borderId="97" xfId="0" applyNumberFormat="1" applyFont="1" applyFill="1" applyBorder="1" applyAlignment="1">
      <alignment horizontal="left" vertical="top" wrapText="1"/>
    </xf>
    <xf numFmtId="0" fontId="110" fillId="0" borderId="128" xfId="0" applyNumberFormat="1" applyFont="1" applyFill="1" applyBorder="1" applyAlignment="1">
      <alignment horizontal="left" vertical="top" wrapText="1"/>
    </xf>
    <xf numFmtId="0" fontId="110" fillId="0" borderId="85" xfId="0" applyFont="1" applyFill="1" applyBorder="1" applyAlignment="1">
      <alignment horizontal="center" vertical="center" wrapText="1"/>
    </xf>
    <xf numFmtId="0" fontId="110" fillId="0" borderId="66" xfId="0" applyFont="1" applyFill="1" applyBorder="1" applyAlignment="1">
      <alignment horizontal="center" vertical="center" wrapText="1"/>
    </xf>
    <xf numFmtId="0" fontId="107" fillId="0" borderId="63" xfId="0" applyFont="1" applyBorder="1" applyAlignment="1">
      <alignment horizontal="center" vertical="center" wrapText="1"/>
    </xf>
    <xf numFmtId="0" fontId="107" fillId="0" borderId="68" xfId="0" applyFont="1" applyFill="1" applyBorder="1" applyAlignment="1">
      <alignment horizontal="center" vertical="center" wrapText="1"/>
    </xf>
    <xf numFmtId="0" fontId="107" fillId="0" borderId="26" xfId="0" applyFont="1" applyFill="1" applyBorder="1" applyAlignment="1">
      <alignment horizontal="center" vertical="center" wrapText="1"/>
    </xf>
    <xf numFmtId="0" fontId="107" fillId="0" borderId="27" xfId="0" applyFont="1" applyFill="1" applyBorder="1" applyAlignment="1">
      <alignment horizontal="center" vertical="center" wrapText="1"/>
    </xf>
    <xf numFmtId="0" fontId="107" fillId="0" borderId="100" xfId="0" applyFont="1" applyBorder="1" applyAlignment="1">
      <alignment horizontal="center" vertical="top" wrapText="1"/>
    </xf>
    <xf numFmtId="0" fontId="107" fillId="0" borderId="101" xfId="0" applyFont="1" applyBorder="1" applyAlignment="1">
      <alignment horizontal="center" vertical="top" wrapText="1"/>
    </xf>
    <xf numFmtId="0" fontId="107" fillId="0" borderId="100" xfId="0" applyFont="1" applyFill="1" applyBorder="1" applyAlignment="1">
      <alignment horizontal="center" vertical="top" wrapText="1"/>
    </xf>
    <xf numFmtId="0" fontId="107" fillId="0" borderId="123" xfId="0" applyFont="1" applyFill="1" applyBorder="1" applyAlignment="1">
      <alignment horizontal="center" vertical="top" wrapText="1"/>
    </xf>
    <xf numFmtId="0" fontId="107" fillId="0" borderId="124" xfId="0" applyFont="1" applyFill="1" applyBorder="1" applyAlignment="1">
      <alignment horizontal="center" vertical="top" wrapText="1"/>
    </xf>
    <xf numFmtId="0" fontId="127" fillId="0" borderId="113" xfId="0" applyNumberFormat="1" applyFont="1" applyFill="1" applyBorder="1" applyAlignment="1">
      <alignment horizontal="left" vertical="top" wrapText="1"/>
    </xf>
    <xf numFmtId="0" fontId="127" fillId="0" borderId="114" xfId="0" applyNumberFormat="1" applyFont="1" applyFill="1" applyBorder="1" applyAlignment="1">
      <alignment horizontal="left" vertical="top" wrapText="1"/>
    </xf>
    <xf numFmtId="0" fontId="113" fillId="0" borderId="100" xfId="0" applyFont="1" applyBorder="1" applyAlignment="1">
      <alignment horizontal="center" vertical="center"/>
    </xf>
    <xf numFmtId="0" fontId="113" fillId="0" borderId="102" xfId="0" applyFont="1" applyBorder="1" applyAlignment="1">
      <alignment horizontal="center" vertical="center"/>
    </xf>
    <xf numFmtId="0" fontId="113" fillId="0" borderId="84" xfId="0" applyFont="1" applyBorder="1" applyAlignment="1">
      <alignment horizontal="center" vertical="center"/>
    </xf>
    <xf numFmtId="0" fontId="113" fillId="0" borderId="74" xfId="0" applyFont="1" applyBorder="1" applyAlignment="1">
      <alignment horizontal="center" vertical="center"/>
    </xf>
    <xf numFmtId="0" fontId="112" fillId="0" borderId="121" xfId="0" applyFont="1" applyBorder="1" applyAlignment="1">
      <alignment horizontal="center" vertical="center" wrapText="1"/>
    </xf>
    <xf numFmtId="0" fontId="112" fillId="0" borderId="125" xfId="0" applyFont="1" applyBorder="1" applyAlignment="1">
      <alignment horizontal="center" vertical="center" wrapText="1"/>
    </xf>
  </cellXfs>
  <cellStyles count="39207">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2 2" xfId="38281" xr:uid="{8507DD14-BE57-4522-B9F3-F3B68CBD1AC9}"/>
    <cellStyle name="Calculation 2 10 2 2 2" xfId="39179" xr:uid="{13E0C9AB-0C4C-4347-ABE7-14E6118837A9}"/>
    <cellStyle name="Calculation 2 10 2 3" xfId="38286" xr:uid="{18D71366-8912-4E67-B525-46C59C9AD793}"/>
    <cellStyle name="Calculation 2 10 2 4" xfId="37367" xr:uid="{CCC936D4-7E49-4773-B31E-2FC226DCB198}"/>
    <cellStyle name="Calculation 2 10 3" xfId="724" xr:uid="{00000000-0005-0000-0000-00003D1B0000}"/>
    <cellStyle name="Calculation 2 10 3 2" xfId="38280" xr:uid="{8F859EDE-C577-4471-9167-F65A4D2A71CB}"/>
    <cellStyle name="Calculation 2 10 3 2 2" xfId="39178" xr:uid="{D4566A64-8A27-4B1F-8264-FE9987F16F48}"/>
    <cellStyle name="Calculation 2 10 3 3" xfId="38287" xr:uid="{3E356F66-56C3-40C3-9A4C-0DA809622512}"/>
    <cellStyle name="Calculation 2 10 3 4" xfId="37368" xr:uid="{76536EC0-7713-483D-BF98-DCA19F0C7311}"/>
    <cellStyle name="Calculation 2 10 4" xfId="725" xr:uid="{00000000-0005-0000-0000-00003E1B0000}"/>
    <cellStyle name="Calculation 2 10 4 2" xfId="38279" xr:uid="{6DEC5514-704A-47A8-939A-8151C48507A8}"/>
    <cellStyle name="Calculation 2 10 4 2 2" xfId="39177" xr:uid="{24F7CEFB-22E1-44ED-86B4-15ED6E333F08}"/>
    <cellStyle name="Calculation 2 10 4 3" xfId="38288" xr:uid="{AD7766AA-3585-4E2B-ADC6-99543A447077}"/>
    <cellStyle name="Calculation 2 10 4 4" xfId="37369" xr:uid="{7F981CB8-3569-4F1D-BB0F-4D0805BBE884}"/>
    <cellStyle name="Calculation 2 10 5" xfId="726" xr:uid="{00000000-0005-0000-0000-00003F1B0000}"/>
    <cellStyle name="Calculation 2 10 5 2" xfId="38278" xr:uid="{7DE3F226-96E5-48C9-9E55-D0C858621D01}"/>
    <cellStyle name="Calculation 2 10 5 2 2" xfId="39176" xr:uid="{E7BFD4BD-3470-4C8D-A893-D7756E317AC4}"/>
    <cellStyle name="Calculation 2 10 5 3" xfId="38289" xr:uid="{E59926D6-0D03-4B84-902F-244C54607592}"/>
    <cellStyle name="Calculation 2 10 5 4" xfId="37370" xr:uid="{19B7D4FE-07F7-4213-95F2-EA8FC9D2AF14}"/>
    <cellStyle name="Calculation 2 11" xfId="727" xr:uid="{00000000-0005-0000-0000-0000401B0000}"/>
    <cellStyle name="Calculation 2 11 2" xfId="728" xr:uid="{00000000-0005-0000-0000-0000411B0000}"/>
    <cellStyle name="Calculation 2 11 2 2" xfId="38276" xr:uid="{938D7FBF-19F0-4DF2-BA7E-A781EFF1A349}"/>
    <cellStyle name="Calculation 2 11 2 2 2" xfId="39174" xr:uid="{AB6A1B9A-E89F-42B8-8783-C02BFF43413A}"/>
    <cellStyle name="Calculation 2 11 2 3" xfId="38291" xr:uid="{423B0230-2069-40D9-AF23-A45A48D6CEC1}"/>
    <cellStyle name="Calculation 2 11 2 4" xfId="37372" xr:uid="{0875B0BB-14A4-4DE4-8723-22068548619C}"/>
    <cellStyle name="Calculation 2 11 3" xfId="729" xr:uid="{00000000-0005-0000-0000-0000421B0000}"/>
    <cellStyle name="Calculation 2 11 3 2" xfId="38275" xr:uid="{C7D7383D-0E1A-434F-B290-B622D9182C63}"/>
    <cellStyle name="Calculation 2 11 3 2 2" xfId="39173" xr:uid="{86C3C2B4-C374-46F8-A8E5-334D4ADC4B9B}"/>
    <cellStyle name="Calculation 2 11 3 3" xfId="38292" xr:uid="{2B5A6E1B-878C-4A3C-A5D0-D52CFE11B5F1}"/>
    <cellStyle name="Calculation 2 11 3 4" xfId="37373" xr:uid="{B4A6E15E-70EC-4267-ADEC-C43042504DF8}"/>
    <cellStyle name="Calculation 2 11 4" xfId="730" xr:uid="{00000000-0005-0000-0000-0000431B0000}"/>
    <cellStyle name="Calculation 2 11 4 2" xfId="38274" xr:uid="{C576783C-03EF-4125-BD0C-07526967865B}"/>
    <cellStyle name="Calculation 2 11 4 2 2" xfId="39172" xr:uid="{B2B2B59B-C9C7-4B17-A248-DC3655838C15}"/>
    <cellStyle name="Calculation 2 11 4 3" xfId="38293" xr:uid="{0F6A0FE2-AEA5-4DDB-ADC6-2DD05D980D10}"/>
    <cellStyle name="Calculation 2 11 4 4" xfId="37374" xr:uid="{59947FF1-4A9B-48D5-86B2-AB6C26ECB3FE}"/>
    <cellStyle name="Calculation 2 11 5" xfId="731" xr:uid="{00000000-0005-0000-0000-0000441B0000}"/>
    <cellStyle name="Calculation 2 11 5 2" xfId="38273" xr:uid="{DBEC47CE-FEEA-4B07-A08E-31C0881CE30D}"/>
    <cellStyle name="Calculation 2 11 5 2 2" xfId="39171" xr:uid="{A36810D0-070D-4F16-8086-D91FE8995C6E}"/>
    <cellStyle name="Calculation 2 11 5 3" xfId="38294" xr:uid="{A1C1E766-288E-4B7D-9FA3-285C1C140F6B}"/>
    <cellStyle name="Calculation 2 11 5 4" xfId="37375" xr:uid="{10022FF5-E3D6-4B23-ADA8-53881D6F7BB9}"/>
    <cellStyle name="Calculation 2 11 6" xfId="38277" xr:uid="{044C7DE7-CD02-4E69-9497-8EE86D12687B}"/>
    <cellStyle name="Calculation 2 11 6 2" xfId="39175" xr:uid="{ADC1E9A3-B806-4C9B-8C6B-E6A6B2929406}"/>
    <cellStyle name="Calculation 2 11 7" xfId="38290" xr:uid="{16FC982B-05D3-4A36-B509-DF849E01E62A}"/>
    <cellStyle name="Calculation 2 11 8" xfId="37371" xr:uid="{CE603E74-040B-4231-966A-B00D6DB86C3E}"/>
    <cellStyle name="Calculation 2 12" xfId="732" xr:uid="{00000000-0005-0000-0000-0000451B0000}"/>
    <cellStyle name="Calculation 2 12 2" xfId="733" xr:uid="{00000000-0005-0000-0000-0000461B0000}"/>
    <cellStyle name="Calculation 2 12 2 2" xfId="38271" xr:uid="{115EEB71-C232-4333-8AF6-6262A29A5E58}"/>
    <cellStyle name="Calculation 2 12 2 2 2" xfId="39169" xr:uid="{BAA36395-1125-46FA-9035-334E4B9723A2}"/>
    <cellStyle name="Calculation 2 12 2 3" xfId="38296" xr:uid="{D8D96BAB-9C4B-46E9-B187-2715D33B0364}"/>
    <cellStyle name="Calculation 2 12 2 4" xfId="37377" xr:uid="{918194B3-96C3-40E3-866F-54FE7E946EE0}"/>
    <cellStyle name="Calculation 2 12 3" xfId="734" xr:uid="{00000000-0005-0000-0000-0000471B0000}"/>
    <cellStyle name="Calculation 2 12 3 2" xfId="38270" xr:uid="{E91FE6FA-116C-4E53-8C50-404D9F217AA2}"/>
    <cellStyle name="Calculation 2 12 3 2 2" xfId="39168" xr:uid="{A3E4B793-8450-4491-965C-A862AA672CF7}"/>
    <cellStyle name="Calculation 2 12 3 3" xfId="38297" xr:uid="{1B27B974-9785-4796-A2C1-AE3450F48205}"/>
    <cellStyle name="Calculation 2 12 3 4" xfId="37378" xr:uid="{B9F22ECC-A2C9-487A-9E0D-6ED7225EA2D1}"/>
    <cellStyle name="Calculation 2 12 4" xfId="735" xr:uid="{00000000-0005-0000-0000-0000481B0000}"/>
    <cellStyle name="Calculation 2 12 4 2" xfId="38269" xr:uid="{1A961593-C95A-4D72-A48F-5AFB9DD6E324}"/>
    <cellStyle name="Calculation 2 12 4 2 2" xfId="39167" xr:uid="{DB3A645A-75AB-4555-A807-83C7520055A4}"/>
    <cellStyle name="Calculation 2 12 4 3" xfId="38298" xr:uid="{1734072E-CCA4-4879-81D8-4BDA5080475C}"/>
    <cellStyle name="Calculation 2 12 4 4" xfId="37379" xr:uid="{CB5C6664-6C5D-49FD-B6EF-9E000A914D81}"/>
    <cellStyle name="Calculation 2 12 5" xfId="736" xr:uid="{00000000-0005-0000-0000-0000491B0000}"/>
    <cellStyle name="Calculation 2 12 5 2" xfId="38268" xr:uid="{933F2F76-F3BB-421A-AB5F-61B2B5BF339E}"/>
    <cellStyle name="Calculation 2 12 5 2 2" xfId="39166" xr:uid="{9E1207FF-DBFB-439C-82B9-255ECEE8CAAC}"/>
    <cellStyle name="Calculation 2 12 5 3" xfId="38299" xr:uid="{E9EA9E21-A9E6-48A9-9FAB-8D0EE1235773}"/>
    <cellStyle name="Calculation 2 12 5 4" xfId="37380" xr:uid="{495DF4AC-9F1B-4F77-B745-6257439240F8}"/>
    <cellStyle name="Calculation 2 12 6" xfId="38272" xr:uid="{20E58C26-C81D-415F-AE54-05DACFD546B0}"/>
    <cellStyle name="Calculation 2 12 6 2" xfId="39170" xr:uid="{5D6E5363-013D-4612-BEB0-8C346CB33054}"/>
    <cellStyle name="Calculation 2 12 7" xfId="38295" xr:uid="{51886A68-E43F-4470-B913-7AA381CAE880}"/>
    <cellStyle name="Calculation 2 12 8" xfId="37376" xr:uid="{CF3F5A5C-789A-4A5F-B2CC-E81F1CEC646E}"/>
    <cellStyle name="Calculation 2 13" xfId="737" xr:uid="{00000000-0005-0000-0000-00004A1B0000}"/>
    <cellStyle name="Calculation 2 13 2" xfId="738" xr:uid="{00000000-0005-0000-0000-00004B1B0000}"/>
    <cellStyle name="Calculation 2 13 2 2" xfId="38266" xr:uid="{0CD1B6AA-753F-4D4B-9A9C-A30677A6310F}"/>
    <cellStyle name="Calculation 2 13 2 2 2" xfId="39164" xr:uid="{02A3F034-9375-4F9A-A584-FCE8D059300B}"/>
    <cellStyle name="Calculation 2 13 2 3" xfId="38301" xr:uid="{7BE4E4D8-2990-41C8-BA02-64F7D7B54E37}"/>
    <cellStyle name="Calculation 2 13 2 4" xfId="37382" xr:uid="{C17EE0C0-98E6-49ED-BE1C-73E65B328A87}"/>
    <cellStyle name="Calculation 2 13 3" xfId="739" xr:uid="{00000000-0005-0000-0000-00004C1B0000}"/>
    <cellStyle name="Calculation 2 13 3 2" xfId="38265" xr:uid="{8EE0602B-7CD7-46D2-BC7B-59113E8E13AB}"/>
    <cellStyle name="Calculation 2 13 3 2 2" xfId="39163" xr:uid="{ADE95D5E-86C7-4344-90DE-83B87B1D608F}"/>
    <cellStyle name="Calculation 2 13 3 3" xfId="38302" xr:uid="{38312BE8-2A8D-4B4F-B19B-1DED4A7994D5}"/>
    <cellStyle name="Calculation 2 13 3 4" xfId="37383" xr:uid="{5FEAA88E-7733-4D31-9E73-B7BC12303633}"/>
    <cellStyle name="Calculation 2 13 4" xfId="740" xr:uid="{00000000-0005-0000-0000-00004D1B0000}"/>
    <cellStyle name="Calculation 2 13 4 2" xfId="38264" xr:uid="{0B42980C-1CF4-40B8-8B9F-77316EDF2951}"/>
    <cellStyle name="Calculation 2 13 4 2 2" xfId="39162" xr:uid="{FEA13CDA-5DF8-4E6D-B2B9-EA40ACE138D4}"/>
    <cellStyle name="Calculation 2 13 4 3" xfId="38303" xr:uid="{47BB9ABD-78A4-49E9-8051-9B773EECC597}"/>
    <cellStyle name="Calculation 2 13 4 4" xfId="37384" xr:uid="{A1C909BA-37A5-4999-BC1F-07F91A79EE42}"/>
    <cellStyle name="Calculation 2 13 5" xfId="38267" xr:uid="{922CFF5B-835E-4541-B7FB-66743882DA9A}"/>
    <cellStyle name="Calculation 2 13 5 2" xfId="39165" xr:uid="{ADCE18C5-3951-4064-AF3D-A4D1C75E6B3F}"/>
    <cellStyle name="Calculation 2 13 6" xfId="38300" xr:uid="{44A161EA-6921-430A-85AA-9BA467F3CE46}"/>
    <cellStyle name="Calculation 2 13 7" xfId="37381" xr:uid="{33C290FD-DB65-4C46-8707-7681EA051D46}"/>
    <cellStyle name="Calculation 2 14" xfId="741" xr:uid="{00000000-0005-0000-0000-00004E1B0000}"/>
    <cellStyle name="Calculation 2 14 2" xfId="38263" xr:uid="{0AD189DD-5E57-40B5-974B-DF6D2C36F70E}"/>
    <cellStyle name="Calculation 2 14 2 2" xfId="39161" xr:uid="{C37A3C96-3106-475C-977F-9C09D8A0BF05}"/>
    <cellStyle name="Calculation 2 14 3" xfId="38304" xr:uid="{C0DB7B6A-29BE-41F6-8167-43EBCA6A7CFA}"/>
    <cellStyle name="Calculation 2 14 4" xfId="37385" xr:uid="{569D04EF-279B-46D3-B93C-2646D4357F38}"/>
    <cellStyle name="Calculation 2 15" xfId="742" xr:uid="{00000000-0005-0000-0000-00004F1B0000}"/>
    <cellStyle name="Calculation 2 15 2" xfId="38262" xr:uid="{57E451E9-A9D8-4005-8656-A31F9FBC6F96}"/>
    <cellStyle name="Calculation 2 15 2 2" xfId="39160" xr:uid="{6B15003B-6960-4086-8BB5-984214B4F81F}"/>
    <cellStyle name="Calculation 2 15 3" xfId="38305" xr:uid="{8CF08CE4-37C2-4B7B-B653-FC4A292AE039}"/>
    <cellStyle name="Calculation 2 15 4" xfId="37386" xr:uid="{1A06600D-D8AE-4E67-A8E2-ADA138D79D51}"/>
    <cellStyle name="Calculation 2 16" xfId="743" xr:uid="{00000000-0005-0000-0000-0000501B0000}"/>
    <cellStyle name="Calculation 2 16 2" xfId="38261" xr:uid="{6DC74EC5-F65A-4EC8-9E0C-373C6139DBB8}"/>
    <cellStyle name="Calculation 2 16 2 2" xfId="39159" xr:uid="{4CF8B913-B441-4F39-A8E4-F9E4024C140E}"/>
    <cellStyle name="Calculation 2 16 3" xfId="38306" xr:uid="{13278B34-014A-4EC9-9865-2D34B5A06DEE}"/>
    <cellStyle name="Calculation 2 16 4" xfId="37387" xr:uid="{F98D7A9D-D325-4DED-8A87-4E17A7D72769}"/>
    <cellStyle name="Calculation 2 17" xfId="27110" xr:uid="{00000000-0005-0000-0000-0000511B0000}"/>
    <cellStyle name="Calculation 2 17 2" xfId="39180" xr:uid="{7644C647-887C-499E-A154-0D6C7AAABDCF}"/>
    <cellStyle name="Calculation 2 17 3" xfId="38282" xr:uid="{3F9132A5-78F6-4E15-A390-4C522963F454}"/>
    <cellStyle name="Calculation 2 18" xfId="38285" xr:uid="{9D513147-B45E-4754-B3EB-9E65BE5A60A3}"/>
    <cellStyle name="Calculation 2 19" xfId="37366" xr:uid="{E4A1640A-187B-43F2-B12E-2E8BC335AA32}"/>
    <cellStyle name="Calculation 2 2" xfId="744" xr:uid="{00000000-0005-0000-0000-0000521B0000}"/>
    <cellStyle name="Calculation 2 2 10" xfId="27111" xr:uid="{00000000-0005-0000-0000-0000531B0000}"/>
    <cellStyle name="Calculation 2 2 10 2" xfId="39158" xr:uid="{35499886-5104-4089-AF32-BBFA1FBE2288}"/>
    <cellStyle name="Calculation 2 2 10 3" xfId="38260" xr:uid="{B65F7F5B-CC27-4318-AD90-555B6454C8D3}"/>
    <cellStyle name="Calculation 2 2 11" xfId="38307" xr:uid="{70F43329-B332-4525-82B5-813773DF7C57}"/>
    <cellStyle name="Calculation 2 2 12" xfId="37388" xr:uid="{73562EB2-FE2A-48D0-9AF0-D7E8FDB5A0A0}"/>
    <cellStyle name="Calculation 2 2 2" xfId="745" xr:uid="{00000000-0005-0000-0000-0000541B0000}"/>
    <cellStyle name="Calculation 2 2 2 2" xfId="746" xr:uid="{00000000-0005-0000-0000-0000551B0000}"/>
    <cellStyle name="Calculation 2 2 2 2 2" xfId="38258" xr:uid="{6AF95BD4-A714-4B03-8013-EDF5C7618382}"/>
    <cellStyle name="Calculation 2 2 2 2 2 2" xfId="39156" xr:uid="{1862F95F-F347-4E83-A9F8-3618FC87ECF1}"/>
    <cellStyle name="Calculation 2 2 2 2 3" xfId="38309" xr:uid="{26E668A4-7F33-4098-9C53-F6D1CFB20645}"/>
    <cellStyle name="Calculation 2 2 2 2 4" xfId="37390" xr:uid="{07FDBD65-AD9E-4B06-827C-1E7F8AEC7785}"/>
    <cellStyle name="Calculation 2 2 2 3" xfId="747" xr:uid="{00000000-0005-0000-0000-0000561B0000}"/>
    <cellStyle name="Calculation 2 2 2 3 2" xfId="38257" xr:uid="{CC3957FB-3B4F-4018-8308-84AC7E7748C0}"/>
    <cellStyle name="Calculation 2 2 2 3 2 2" xfId="39155" xr:uid="{28542FDC-31ED-4D18-8A33-F20D190BF9C4}"/>
    <cellStyle name="Calculation 2 2 2 3 3" xfId="38310" xr:uid="{76BA10E9-FE4D-462C-8142-5D7FD2D3C582}"/>
    <cellStyle name="Calculation 2 2 2 3 4" xfId="37391" xr:uid="{831CDCD4-9304-4555-9C30-1F98C0E87175}"/>
    <cellStyle name="Calculation 2 2 2 4" xfId="748" xr:uid="{00000000-0005-0000-0000-0000571B0000}"/>
    <cellStyle name="Calculation 2 2 2 4 2" xfId="38256" xr:uid="{117B4AC2-1311-4034-B440-66F7D4C7B7DC}"/>
    <cellStyle name="Calculation 2 2 2 4 2 2" xfId="39154" xr:uid="{2E2C5145-D037-4F15-8DB6-0B4163F1181C}"/>
    <cellStyle name="Calculation 2 2 2 4 3" xfId="38311" xr:uid="{B0A058F6-B780-4C76-BAD3-521C514E2BD8}"/>
    <cellStyle name="Calculation 2 2 2 4 4" xfId="37392" xr:uid="{EE7F2B45-D77D-4BD2-93BF-975AFB20C3F0}"/>
    <cellStyle name="Calculation 2 2 2 5" xfId="27112" xr:uid="{00000000-0005-0000-0000-0000581B0000}"/>
    <cellStyle name="Calculation 2 2 2 5 2" xfId="39157" xr:uid="{A8125DA9-6D02-4782-8660-4FEBEF9D9B2C}"/>
    <cellStyle name="Calculation 2 2 2 5 3" xfId="38259" xr:uid="{8AB4B3D1-8CDA-4493-98E6-6EFCF60CD310}"/>
    <cellStyle name="Calculation 2 2 2 6" xfId="38308" xr:uid="{472AA9CC-459B-459D-94D3-1437D71E789E}"/>
    <cellStyle name="Calculation 2 2 2 7" xfId="37389" xr:uid="{F6C304AF-8564-446E-B0F8-5C41B47DDCEA}"/>
    <cellStyle name="Calculation 2 2 3" xfId="749" xr:uid="{00000000-0005-0000-0000-0000591B0000}"/>
    <cellStyle name="Calculation 2 2 3 2" xfId="750" xr:uid="{00000000-0005-0000-0000-00005A1B0000}"/>
    <cellStyle name="Calculation 2 2 3 2 2" xfId="38254" xr:uid="{18E5515E-05A3-46F3-BC01-E9082753C7CD}"/>
    <cellStyle name="Calculation 2 2 3 2 2 2" xfId="39152" xr:uid="{606F732B-6576-41F8-B972-236AA0BE138E}"/>
    <cellStyle name="Calculation 2 2 3 2 3" xfId="38313" xr:uid="{7DABDBB0-5DFF-47F1-9BF5-2442C1637559}"/>
    <cellStyle name="Calculation 2 2 3 2 4" xfId="37394" xr:uid="{F43C897E-4432-43F5-B420-17A18991082F}"/>
    <cellStyle name="Calculation 2 2 3 3" xfId="751" xr:uid="{00000000-0005-0000-0000-00005B1B0000}"/>
    <cellStyle name="Calculation 2 2 3 3 2" xfId="38253" xr:uid="{46FEC48B-CD11-4BE1-B9D7-14F71B16ECFB}"/>
    <cellStyle name="Calculation 2 2 3 3 2 2" xfId="39151" xr:uid="{614CBF85-F67F-4F71-9F88-3FA321B641BF}"/>
    <cellStyle name="Calculation 2 2 3 3 3" xfId="38314" xr:uid="{49FF8652-855F-4B7E-BB63-39CE8ED20E20}"/>
    <cellStyle name="Calculation 2 2 3 3 4" xfId="37395" xr:uid="{EA602798-D87F-4D28-AF2D-8041E6CFFF2F}"/>
    <cellStyle name="Calculation 2 2 3 4" xfId="752" xr:uid="{00000000-0005-0000-0000-00005C1B0000}"/>
    <cellStyle name="Calculation 2 2 3 4 2" xfId="38252" xr:uid="{D67546F8-409E-4FC8-B917-CF4464D83E43}"/>
    <cellStyle name="Calculation 2 2 3 4 2 2" xfId="39150" xr:uid="{2B23BFA7-7D66-4942-A208-DC40CEB31F5B}"/>
    <cellStyle name="Calculation 2 2 3 4 3" xfId="38315" xr:uid="{1AA6B5EB-7522-4B26-8EE2-348EEF1F4FD3}"/>
    <cellStyle name="Calculation 2 2 3 4 4" xfId="37396" xr:uid="{871FE6A7-3616-4F0B-8F2A-15AE8199A5F6}"/>
    <cellStyle name="Calculation 2 2 3 5" xfId="38255" xr:uid="{186D499A-49B2-4159-9EA3-5A18731526EF}"/>
    <cellStyle name="Calculation 2 2 3 5 2" xfId="39153" xr:uid="{ABFA0D86-D04D-4B2E-B31E-7DDF7311AE15}"/>
    <cellStyle name="Calculation 2 2 3 6" xfId="38312" xr:uid="{CCD9FF13-567F-45D5-82F5-9030532BDE68}"/>
    <cellStyle name="Calculation 2 2 3 7" xfId="37393" xr:uid="{66C4F06E-12FE-44DA-9103-C2710AA7CC93}"/>
    <cellStyle name="Calculation 2 2 4" xfId="753" xr:uid="{00000000-0005-0000-0000-00005D1B0000}"/>
    <cellStyle name="Calculation 2 2 4 2" xfId="754" xr:uid="{00000000-0005-0000-0000-00005E1B0000}"/>
    <cellStyle name="Calculation 2 2 4 2 2" xfId="38250" xr:uid="{BFBC88C5-8680-4C4D-9FCB-D259B58E713F}"/>
    <cellStyle name="Calculation 2 2 4 2 2 2" xfId="39148" xr:uid="{4479F40B-FD7E-4005-9841-5C3523816CE3}"/>
    <cellStyle name="Calculation 2 2 4 2 3" xfId="38317" xr:uid="{AE7807A7-5BB8-4EEE-90E6-F8932276FF3B}"/>
    <cellStyle name="Calculation 2 2 4 2 4" xfId="37398" xr:uid="{8FF9D008-93A4-4B28-A914-A54AF6154CF9}"/>
    <cellStyle name="Calculation 2 2 4 3" xfId="755" xr:uid="{00000000-0005-0000-0000-00005F1B0000}"/>
    <cellStyle name="Calculation 2 2 4 3 2" xfId="38249" xr:uid="{2B9B45C8-FE59-42BA-9E5A-FABADF4C022A}"/>
    <cellStyle name="Calculation 2 2 4 3 2 2" xfId="39147" xr:uid="{1DECB65B-BB8B-400C-A10A-B1EC7CC01682}"/>
    <cellStyle name="Calculation 2 2 4 3 3" xfId="38318" xr:uid="{280A2BC1-10A4-4AD9-941A-FA51170FD2A7}"/>
    <cellStyle name="Calculation 2 2 4 3 4" xfId="37399" xr:uid="{19BDC829-A908-4201-AE39-2F0BAD208F07}"/>
    <cellStyle name="Calculation 2 2 4 4" xfId="756" xr:uid="{00000000-0005-0000-0000-0000601B0000}"/>
    <cellStyle name="Calculation 2 2 4 4 2" xfId="38248" xr:uid="{88D504FB-2B42-4419-A44E-B01E40E4219E}"/>
    <cellStyle name="Calculation 2 2 4 4 2 2" xfId="39146" xr:uid="{56E67469-863C-4663-8B09-A5156F7D08CE}"/>
    <cellStyle name="Calculation 2 2 4 4 3" xfId="38319" xr:uid="{6FD096C6-47A2-4454-969F-0131B02A052F}"/>
    <cellStyle name="Calculation 2 2 4 4 4" xfId="37400" xr:uid="{DF7BB484-C42C-4DAA-A56D-37C6E83F05D2}"/>
    <cellStyle name="Calculation 2 2 4 5" xfId="38251" xr:uid="{D2F80631-F06A-40BF-A3F7-9B2DF558861B}"/>
    <cellStyle name="Calculation 2 2 4 5 2" xfId="39149" xr:uid="{73BC5387-2F0C-4A8E-8AB0-D193C62234AA}"/>
    <cellStyle name="Calculation 2 2 4 6" xfId="38316" xr:uid="{63C2E649-14C7-419F-9FC8-C0C15C9B5E22}"/>
    <cellStyle name="Calculation 2 2 4 7" xfId="37397" xr:uid="{46C0ACD5-7DB8-47DC-9613-2335F6C70295}"/>
    <cellStyle name="Calculation 2 2 5" xfId="757" xr:uid="{00000000-0005-0000-0000-0000611B0000}"/>
    <cellStyle name="Calculation 2 2 5 2" xfId="758" xr:uid="{00000000-0005-0000-0000-0000621B0000}"/>
    <cellStyle name="Calculation 2 2 5 2 2" xfId="38246" xr:uid="{E3EDCA3B-62DF-413D-9F31-F9195B4FB837}"/>
    <cellStyle name="Calculation 2 2 5 2 2 2" xfId="39144" xr:uid="{8FEDE888-64E8-4E1A-B297-A39083F02172}"/>
    <cellStyle name="Calculation 2 2 5 2 3" xfId="38321" xr:uid="{7610940B-7657-4BC6-B035-A706D8C5E0D3}"/>
    <cellStyle name="Calculation 2 2 5 2 4" xfId="37402" xr:uid="{4E1471F8-4590-429F-81C0-064E5ADBE2F6}"/>
    <cellStyle name="Calculation 2 2 5 3" xfId="759" xr:uid="{00000000-0005-0000-0000-0000631B0000}"/>
    <cellStyle name="Calculation 2 2 5 3 2" xfId="38245" xr:uid="{48DFC923-C4BE-4C65-AF35-5CA755C6EB8B}"/>
    <cellStyle name="Calculation 2 2 5 3 2 2" xfId="39143" xr:uid="{310E3442-20C2-4833-B34F-2A60E8A29B74}"/>
    <cellStyle name="Calculation 2 2 5 3 3" xfId="38322" xr:uid="{B7E6AAD3-566A-466B-8409-65E911A48927}"/>
    <cellStyle name="Calculation 2 2 5 3 4" xfId="37403" xr:uid="{E1130F76-29CA-4788-AA90-6EF9D7022698}"/>
    <cellStyle name="Calculation 2 2 5 4" xfId="760" xr:uid="{00000000-0005-0000-0000-0000641B0000}"/>
    <cellStyle name="Calculation 2 2 5 4 2" xfId="38244" xr:uid="{16E0F3B2-A873-46DD-ABB5-BBC1A05825AB}"/>
    <cellStyle name="Calculation 2 2 5 4 2 2" xfId="39142" xr:uid="{4A66EF58-6F7A-44C8-A146-64071F14E87E}"/>
    <cellStyle name="Calculation 2 2 5 4 3" xfId="38323" xr:uid="{D933BCBE-B2CE-4CDC-92CF-B723429891D4}"/>
    <cellStyle name="Calculation 2 2 5 4 4" xfId="37404" xr:uid="{75B53AC7-CFF5-4990-87FA-951B85D2D28E}"/>
    <cellStyle name="Calculation 2 2 5 5" xfId="38247" xr:uid="{0D3B473D-97AF-45D5-A27F-14F7F4F946AA}"/>
    <cellStyle name="Calculation 2 2 5 5 2" xfId="39145" xr:uid="{251203F8-AD50-43A1-9B33-97620A746198}"/>
    <cellStyle name="Calculation 2 2 5 6" xfId="38320" xr:uid="{6F32FC78-91C1-401E-AE7C-D03ABEC569E0}"/>
    <cellStyle name="Calculation 2 2 5 7" xfId="37401" xr:uid="{FCEA3202-5921-49BA-BE74-79DDA3F8804E}"/>
    <cellStyle name="Calculation 2 2 6" xfId="761" xr:uid="{00000000-0005-0000-0000-0000651B0000}"/>
    <cellStyle name="Calculation 2 2 6 2" xfId="38243" xr:uid="{BB840A09-6B25-4229-AAA1-AC40F64E65FA}"/>
    <cellStyle name="Calculation 2 2 6 2 2" xfId="39141" xr:uid="{77B38CDC-3B57-4F4C-87FD-6F1BC49F6D58}"/>
    <cellStyle name="Calculation 2 2 6 3" xfId="38324" xr:uid="{5526DC9A-F8DD-4C25-B0C4-83A60F9BC061}"/>
    <cellStyle name="Calculation 2 2 6 4" xfId="37405" xr:uid="{CD9ED064-6B10-4E9A-8926-145961B0E41E}"/>
    <cellStyle name="Calculation 2 2 7" xfId="762" xr:uid="{00000000-0005-0000-0000-0000661B0000}"/>
    <cellStyle name="Calculation 2 2 7 2" xfId="38242" xr:uid="{D8F39DC6-AC12-4F83-83DB-85D2481FCB76}"/>
    <cellStyle name="Calculation 2 2 7 2 2" xfId="39140" xr:uid="{D82175CA-B382-422E-8809-5937094AB8F3}"/>
    <cellStyle name="Calculation 2 2 7 3" xfId="38325" xr:uid="{CBDE9380-7E0E-44CB-90BF-0E15A4EEFD81}"/>
    <cellStyle name="Calculation 2 2 7 4" xfId="37406" xr:uid="{AD2B3507-01D2-4F3B-AEB5-AA2383252FB5}"/>
    <cellStyle name="Calculation 2 2 8" xfId="763" xr:uid="{00000000-0005-0000-0000-0000671B0000}"/>
    <cellStyle name="Calculation 2 2 8 2" xfId="38241" xr:uid="{B2E887D0-388D-41C1-96B3-5C5E98BD91B5}"/>
    <cellStyle name="Calculation 2 2 8 2 2" xfId="39139" xr:uid="{F7A4E32A-CB2B-45D8-8CF1-04CFCE790D1B}"/>
    <cellStyle name="Calculation 2 2 8 3" xfId="38326" xr:uid="{089243AB-29D1-4B5C-AB37-13B0FDB5F9E1}"/>
    <cellStyle name="Calculation 2 2 8 4" xfId="37407" xr:uid="{1D122A4D-3D94-44C6-8B30-6E5C04E43A62}"/>
    <cellStyle name="Calculation 2 2 9" xfId="764" xr:uid="{00000000-0005-0000-0000-0000681B0000}"/>
    <cellStyle name="Calculation 2 2 9 2" xfId="38240" xr:uid="{5D3145A3-0FAB-4AA1-8716-8A384001EB6C}"/>
    <cellStyle name="Calculation 2 2 9 2 2" xfId="39138" xr:uid="{ADCA4FBA-7A29-48CC-92E6-F9C8C8397671}"/>
    <cellStyle name="Calculation 2 2 9 3" xfId="38327" xr:uid="{E0E180C3-5C10-4560-BF85-D42419A5FB61}"/>
    <cellStyle name="Calculation 2 2 9 4" xfId="37408" xr:uid="{8DC26310-F5B5-4DC1-BCB2-F8EF99F27A82}"/>
    <cellStyle name="Calculation 2 3" xfId="765" xr:uid="{00000000-0005-0000-0000-0000691B0000}"/>
    <cellStyle name="Calculation 2 3 2" xfId="766" xr:uid="{00000000-0005-0000-0000-00006A1B0000}"/>
    <cellStyle name="Calculation 2 3 2 2" xfId="38239" xr:uid="{405500B9-2C67-4946-958F-EED471C0847B}"/>
    <cellStyle name="Calculation 2 3 2 2 2" xfId="39137" xr:uid="{7D9147CE-ADB6-4409-A504-65FFA3222C0B}"/>
    <cellStyle name="Calculation 2 3 2 3" xfId="38328" xr:uid="{C101EB84-08B6-4C6C-893C-9EDBA19C7AFD}"/>
    <cellStyle name="Calculation 2 3 2 4" xfId="37409" xr:uid="{D2B6AE3F-1D82-4159-B337-FB5C5F7A2DE6}"/>
    <cellStyle name="Calculation 2 3 3" xfId="767" xr:uid="{00000000-0005-0000-0000-00006B1B0000}"/>
    <cellStyle name="Calculation 2 3 3 2" xfId="38238" xr:uid="{FF39D929-F7E6-4770-9B7B-C38EA697FCD2}"/>
    <cellStyle name="Calculation 2 3 3 2 2" xfId="39136" xr:uid="{B05384F2-E3ED-4C70-85A4-3FC05471EB63}"/>
    <cellStyle name="Calculation 2 3 3 3" xfId="38329" xr:uid="{2BC02E15-03DF-450D-8781-73EA52FC306F}"/>
    <cellStyle name="Calculation 2 3 3 4" xfId="37410" xr:uid="{E0ED58FA-87E7-4BC6-9810-D306A3CE56BA}"/>
    <cellStyle name="Calculation 2 3 4" xfId="768" xr:uid="{00000000-0005-0000-0000-00006C1B0000}"/>
    <cellStyle name="Calculation 2 3 4 2" xfId="38237" xr:uid="{12544C63-6C69-443F-9DD5-C417594DEE94}"/>
    <cellStyle name="Calculation 2 3 4 2 2" xfId="39135" xr:uid="{09EA1831-DE61-4FC1-89B0-C7C8FE69A985}"/>
    <cellStyle name="Calculation 2 3 4 3" xfId="38330" xr:uid="{D436AEBA-B686-46AA-9C1C-8EC04CFA8592}"/>
    <cellStyle name="Calculation 2 3 4 4" xfId="37411" xr:uid="{E44F7B43-D55B-4F50-A954-0BBBAC728348}"/>
    <cellStyle name="Calculation 2 3 5" xfId="769" xr:uid="{00000000-0005-0000-0000-00006D1B0000}"/>
    <cellStyle name="Calculation 2 3 5 2" xfId="38236" xr:uid="{681CF1DA-44EB-43DC-87F0-B89BB00604ED}"/>
    <cellStyle name="Calculation 2 3 5 2 2" xfId="39134" xr:uid="{4D85E274-9EDE-4D97-B6FC-E3BCC35A8398}"/>
    <cellStyle name="Calculation 2 3 5 3" xfId="38331" xr:uid="{09A7A947-AF97-4B05-B469-EC9A561F1E68}"/>
    <cellStyle name="Calculation 2 3 5 4" xfId="37412" xr:uid="{9133F907-DBBD-42C0-9782-A3579DE52E55}"/>
    <cellStyle name="Calculation 2 3 6" xfId="27113" xr:uid="{00000000-0005-0000-0000-00006E1B0000}"/>
    <cellStyle name="Calculation 2 4" xfId="770" xr:uid="{00000000-0005-0000-0000-00006F1B0000}"/>
    <cellStyle name="Calculation 2 4 2" xfId="771" xr:uid="{00000000-0005-0000-0000-0000701B0000}"/>
    <cellStyle name="Calculation 2 4 2 2" xfId="38235" xr:uid="{FF99F617-D45E-4CC8-A15C-6BC21E62A8D3}"/>
    <cellStyle name="Calculation 2 4 2 2 2" xfId="39133" xr:uid="{08A153B3-3156-4E1E-9A5A-3898CDF6F722}"/>
    <cellStyle name="Calculation 2 4 2 3" xfId="38332" xr:uid="{22ED5682-3C7A-4D16-98F7-03CD7C41FA50}"/>
    <cellStyle name="Calculation 2 4 2 4" xfId="37413" xr:uid="{C6C2EACA-244E-41D5-B90E-788D717D76F9}"/>
    <cellStyle name="Calculation 2 4 3" xfId="772" xr:uid="{00000000-0005-0000-0000-0000711B0000}"/>
    <cellStyle name="Calculation 2 4 3 2" xfId="38234" xr:uid="{CE10E4D3-42C5-4D76-A446-3672874C449C}"/>
    <cellStyle name="Calculation 2 4 3 2 2" xfId="39132" xr:uid="{E5E7A5C8-C6F0-4D79-BED7-030A6BF8238C}"/>
    <cellStyle name="Calculation 2 4 3 3" xfId="38333" xr:uid="{7EB1A6BA-C5DD-44C2-A5DD-A27FD8EF6761}"/>
    <cellStyle name="Calculation 2 4 3 4" xfId="37414" xr:uid="{DDF174E4-A5C7-4A34-A2E5-8CE2EE44ABD3}"/>
    <cellStyle name="Calculation 2 4 4" xfId="773" xr:uid="{00000000-0005-0000-0000-0000721B0000}"/>
    <cellStyle name="Calculation 2 4 4 2" xfId="38233" xr:uid="{A779F69B-9C65-4419-86D8-B001185BA434}"/>
    <cellStyle name="Calculation 2 4 4 2 2" xfId="39131" xr:uid="{BF48CAD8-FE07-48E7-9E14-494A3C0AF9F8}"/>
    <cellStyle name="Calculation 2 4 4 3" xfId="38334" xr:uid="{5061E487-7439-4BED-83E2-50190A53A936}"/>
    <cellStyle name="Calculation 2 4 4 4" xfId="37415" xr:uid="{D4224AFC-5F22-41D5-A44B-132AC22ADD7A}"/>
    <cellStyle name="Calculation 2 4 5" xfId="774" xr:uid="{00000000-0005-0000-0000-0000731B0000}"/>
    <cellStyle name="Calculation 2 4 5 2" xfId="38232" xr:uid="{BC40656A-EAD9-4A61-A57F-1BE952D2801F}"/>
    <cellStyle name="Calculation 2 4 5 2 2" xfId="39130" xr:uid="{B5599AFE-6D22-415C-B498-D69CC48C61FA}"/>
    <cellStyle name="Calculation 2 4 5 3" xfId="38335" xr:uid="{45C398B3-6391-4B84-8D03-13518C32504D}"/>
    <cellStyle name="Calculation 2 4 5 4" xfId="37416" xr:uid="{3A673FAC-0D13-41D5-A028-502CBD7606AC}"/>
    <cellStyle name="Calculation 2 4 6" xfId="27114" xr:uid="{00000000-0005-0000-0000-0000741B0000}"/>
    <cellStyle name="Calculation 2 5" xfId="775" xr:uid="{00000000-0005-0000-0000-0000751B0000}"/>
    <cellStyle name="Calculation 2 5 2" xfId="776" xr:uid="{00000000-0005-0000-0000-0000761B0000}"/>
    <cellStyle name="Calculation 2 5 2 2" xfId="38231" xr:uid="{50B896BE-0EB4-4A66-B362-4D4BD0E3AABC}"/>
    <cellStyle name="Calculation 2 5 2 2 2" xfId="39129" xr:uid="{4003C5A9-1169-41C4-93CE-A793826BA3EF}"/>
    <cellStyle name="Calculation 2 5 2 3" xfId="38336" xr:uid="{7CC2823E-1A98-4A28-B544-D6CA07A1B690}"/>
    <cellStyle name="Calculation 2 5 2 4" xfId="37417" xr:uid="{A19C5873-88CE-4C5D-8A8C-610906A50E6B}"/>
    <cellStyle name="Calculation 2 5 3" xfId="777" xr:uid="{00000000-0005-0000-0000-0000771B0000}"/>
    <cellStyle name="Calculation 2 5 3 2" xfId="38230" xr:uid="{12AFE8BC-1658-4857-9A8D-14AA5F2AAF99}"/>
    <cellStyle name="Calculation 2 5 3 2 2" xfId="39128" xr:uid="{556B0B28-E6D0-419F-9C13-FBA7A1FA53BD}"/>
    <cellStyle name="Calculation 2 5 3 3" xfId="38337" xr:uid="{8C535B06-DB18-4794-8DED-1858E15BB942}"/>
    <cellStyle name="Calculation 2 5 3 4" xfId="37418" xr:uid="{A03F780B-6507-478E-BC79-BD5B3F83211C}"/>
    <cellStyle name="Calculation 2 5 4" xfId="778" xr:uid="{00000000-0005-0000-0000-0000781B0000}"/>
    <cellStyle name="Calculation 2 5 4 2" xfId="38229" xr:uid="{E201F615-CC62-4E56-A907-E23414CEF789}"/>
    <cellStyle name="Calculation 2 5 4 2 2" xfId="39127" xr:uid="{2F4CBF24-1E84-4C53-BBD9-5E1D42BEFA0E}"/>
    <cellStyle name="Calculation 2 5 4 3" xfId="38338" xr:uid="{EABBD8CD-DC67-4285-AFCE-5C876EF23169}"/>
    <cellStyle name="Calculation 2 5 4 4" xfId="37419" xr:uid="{6985FB84-F4B3-445B-BC15-F14816190561}"/>
    <cellStyle name="Calculation 2 5 5" xfId="779" xr:uid="{00000000-0005-0000-0000-0000791B0000}"/>
    <cellStyle name="Calculation 2 5 5 2" xfId="38228" xr:uid="{F38BCC8A-6A18-4F90-A3CB-4E0B00E45749}"/>
    <cellStyle name="Calculation 2 5 5 2 2" xfId="39126" xr:uid="{54C405FF-F6FB-40F2-838B-B0A32B11A52A}"/>
    <cellStyle name="Calculation 2 5 5 3" xfId="38339" xr:uid="{142C428D-4B7F-45C3-A3E1-3E34F644C865}"/>
    <cellStyle name="Calculation 2 5 5 4" xfId="37420" xr:uid="{478D17C1-E5BE-461E-9880-2856593E03A4}"/>
    <cellStyle name="Calculation 2 5 6" xfId="27115" xr:uid="{00000000-0005-0000-0000-00007A1B0000}"/>
    <cellStyle name="Calculation 2 6" xfId="780" xr:uid="{00000000-0005-0000-0000-00007B1B0000}"/>
    <cellStyle name="Calculation 2 6 2" xfId="781" xr:uid="{00000000-0005-0000-0000-00007C1B0000}"/>
    <cellStyle name="Calculation 2 6 2 2" xfId="38227" xr:uid="{B0E17CE3-BD29-44B0-B34F-7873A044DF27}"/>
    <cellStyle name="Calculation 2 6 2 2 2" xfId="39125" xr:uid="{22A77E35-342E-4A61-9D9B-2721543C9106}"/>
    <cellStyle name="Calculation 2 6 2 3" xfId="38340" xr:uid="{5064F100-8CC3-4452-9FA0-242A6F86909F}"/>
    <cellStyle name="Calculation 2 6 2 4" xfId="37421" xr:uid="{A3132E2A-DD38-4C05-A55C-16FB242C8072}"/>
    <cellStyle name="Calculation 2 6 3" xfId="782" xr:uid="{00000000-0005-0000-0000-00007D1B0000}"/>
    <cellStyle name="Calculation 2 6 3 2" xfId="38226" xr:uid="{5226CD73-93CF-4D35-8245-C34DC4BD64FB}"/>
    <cellStyle name="Calculation 2 6 3 2 2" xfId="39124" xr:uid="{BA9E9525-DCA4-4BD2-92C1-4F8E465A83EF}"/>
    <cellStyle name="Calculation 2 6 3 3" xfId="38341" xr:uid="{01DEE565-7871-4047-AF1B-4A121CAC52DB}"/>
    <cellStyle name="Calculation 2 6 3 4" xfId="37422" xr:uid="{78A2C0F3-3F60-4353-A3A5-60518B844B5C}"/>
    <cellStyle name="Calculation 2 6 4" xfId="783" xr:uid="{00000000-0005-0000-0000-00007E1B0000}"/>
    <cellStyle name="Calculation 2 6 4 2" xfId="38225" xr:uid="{6C0B16BF-8C87-450E-930C-844471A4DA61}"/>
    <cellStyle name="Calculation 2 6 4 2 2" xfId="39123" xr:uid="{75855125-6D1F-4308-865C-9EE896D37285}"/>
    <cellStyle name="Calculation 2 6 4 3" xfId="38342" xr:uid="{F24330C0-9F44-46B0-8E14-39DDB78829E5}"/>
    <cellStyle name="Calculation 2 6 4 4" xfId="37423" xr:uid="{BD8F22FA-7DE8-46D8-9B01-6CA1A99CE382}"/>
    <cellStyle name="Calculation 2 6 5" xfId="784" xr:uid="{00000000-0005-0000-0000-00007F1B0000}"/>
    <cellStyle name="Calculation 2 6 5 2" xfId="38224" xr:uid="{59A57697-45CC-4E5A-B630-CB8EB5B2B91F}"/>
    <cellStyle name="Calculation 2 6 5 2 2" xfId="39122" xr:uid="{60F77525-035D-4022-947B-A734B0FFECC6}"/>
    <cellStyle name="Calculation 2 6 5 3" xfId="38343" xr:uid="{E86B0C65-5400-48EC-9C15-537985B27561}"/>
    <cellStyle name="Calculation 2 6 5 4" xfId="37424" xr:uid="{125B37C3-8410-4FF3-9AF5-53B54B124B7E}"/>
    <cellStyle name="Calculation 2 7" xfId="785" xr:uid="{00000000-0005-0000-0000-0000801B0000}"/>
    <cellStyle name="Calculation 2 7 2" xfId="786" xr:uid="{00000000-0005-0000-0000-0000811B0000}"/>
    <cellStyle name="Calculation 2 7 2 2" xfId="38223" xr:uid="{4DEDA79C-5ADF-402C-9F1E-9F2EFB35FCF7}"/>
    <cellStyle name="Calculation 2 7 2 2 2" xfId="39121" xr:uid="{466192AD-A9F5-45B8-9FEA-905EB5697041}"/>
    <cellStyle name="Calculation 2 7 2 3" xfId="38344" xr:uid="{02C8FD57-B8C5-4C4D-BB25-1032B6DEF501}"/>
    <cellStyle name="Calculation 2 7 2 4" xfId="37425" xr:uid="{D2F9D7A2-1B0D-4D20-9997-2BDD3DCE9A7F}"/>
    <cellStyle name="Calculation 2 7 3" xfId="787" xr:uid="{00000000-0005-0000-0000-0000821B0000}"/>
    <cellStyle name="Calculation 2 7 3 2" xfId="38222" xr:uid="{09652979-972F-47E9-8F6A-35D0C4033FF8}"/>
    <cellStyle name="Calculation 2 7 3 2 2" xfId="39120" xr:uid="{2341316E-FB32-47A1-9BEB-A07F231B0419}"/>
    <cellStyle name="Calculation 2 7 3 3" xfId="38345" xr:uid="{9951A1E5-071F-46B7-8587-8D0FBEBF6477}"/>
    <cellStyle name="Calculation 2 7 3 4" xfId="37426" xr:uid="{639685F7-0DF4-4E5D-A732-175756C2B498}"/>
    <cellStyle name="Calculation 2 7 4" xfId="788" xr:uid="{00000000-0005-0000-0000-0000831B0000}"/>
    <cellStyle name="Calculation 2 7 4 2" xfId="38221" xr:uid="{EBA6E611-B3F9-4DE8-A667-7CFF7C563E0C}"/>
    <cellStyle name="Calculation 2 7 4 2 2" xfId="39119" xr:uid="{B30F6670-E8D3-4FDB-963A-728355F4ED1E}"/>
    <cellStyle name="Calculation 2 7 4 3" xfId="38346" xr:uid="{ED1C3E9F-A61E-4D98-A25E-1C7D42AF6A0F}"/>
    <cellStyle name="Calculation 2 7 4 4" xfId="37427" xr:uid="{E9910877-42F1-4283-84B9-5E7617090BFE}"/>
    <cellStyle name="Calculation 2 7 5" xfId="789" xr:uid="{00000000-0005-0000-0000-0000841B0000}"/>
    <cellStyle name="Calculation 2 7 5 2" xfId="38220" xr:uid="{1B03C833-6941-4569-86DC-2B383FE5B5A9}"/>
    <cellStyle name="Calculation 2 7 5 2 2" xfId="39118" xr:uid="{4F95D61A-8621-4A06-893B-B1FCB611D90D}"/>
    <cellStyle name="Calculation 2 7 5 3" xfId="38347" xr:uid="{E1ED8399-A100-4ADC-8429-E4C7FD2B2F5B}"/>
    <cellStyle name="Calculation 2 7 5 4" xfId="37428" xr:uid="{F5CF3A61-840F-418D-9ECF-DBF65F790DF5}"/>
    <cellStyle name="Calculation 2 8" xfId="790" xr:uid="{00000000-0005-0000-0000-0000851B0000}"/>
    <cellStyle name="Calculation 2 8 2" xfId="791" xr:uid="{00000000-0005-0000-0000-0000861B0000}"/>
    <cellStyle name="Calculation 2 8 2 2" xfId="38219" xr:uid="{CB7CE67F-561D-4B7A-AD27-7DF07D509651}"/>
    <cellStyle name="Calculation 2 8 2 2 2" xfId="39117" xr:uid="{E75B86A7-9A0F-45F1-B125-B490FA689377}"/>
    <cellStyle name="Calculation 2 8 2 3" xfId="38348" xr:uid="{116DE2F1-EA57-4C44-A256-8247E82FA1A4}"/>
    <cellStyle name="Calculation 2 8 2 4" xfId="37429" xr:uid="{DEAF97DA-FCAF-4B80-BCA8-7E7B0E32EB9A}"/>
    <cellStyle name="Calculation 2 8 3" xfId="792" xr:uid="{00000000-0005-0000-0000-0000871B0000}"/>
    <cellStyle name="Calculation 2 8 3 2" xfId="38218" xr:uid="{6B38E53A-7579-49BA-851B-D8AE52E8559E}"/>
    <cellStyle name="Calculation 2 8 3 2 2" xfId="39116" xr:uid="{4FCA2F55-731B-4C3E-95EB-D1735A23FAF8}"/>
    <cellStyle name="Calculation 2 8 3 3" xfId="38349" xr:uid="{19BD998C-40D0-4BA8-916C-4713A26E832F}"/>
    <cellStyle name="Calculation 2 8 3 4" xfId="37430" xr:uid="{1FF9B016-E339-4B4D-BB01-DAE2C2085BED}"/>
    <cellStyle name="Calculation 2 8 4" xfId="793" xr:uid="{00000000-0005-0000-0000-0000881B0000}"/>
    <cellStyle name="Calculation 2 8 4 2" xfId="38217" xr:uid="{3CFDB56E-FB70-423B-B09D-3B501DA40A8D}"/>
    <cellStyle name="Calculation 2 8 4 2 2" xfId="39115" xr:uid="{913E3262-A974-4464-9A59-1CD5446F2215}"/>
    <cellStyle name="Calculation 2 8 4 3" xfId="38350" xr:uid="{1DA488DF-7BA9-4FE1-893C-09CEC92ACFA7}"/>
    <cellStyle name="Calculation 2 8 4 4" xfId="37431" xr:uid="{5B197CD0-AC31-414A-A7AE-24DA628D1576}"/>
    <cellStyle name="Calculation 2 8 5" xfId="794" xr:uid="{00000000-0005-0000-0000-0000891B0000}"/>
    <cellStyle name="Calculation 2 8 5 2" xfId="38216" xr:uid="{A422631D-290E-4F0C-A642-70F246BE461B}"/>
    <cellStyle name="Calculation 2 8 5 2 2" xfId="39114" xr:uid="{9420DE5C-F3FB-4C32-9579-9E90CF7D56CA}"/>
    <cellStyle name="Calculation 2 8 5 3" xfId="38351" xr:uid="{2906FED4-ABAF-46F6-989E-A02259643A32}"/>
    <cellStyle name="Calculation 2 8 5 4" xfId="37432" xr:uid="{D6C277E5-7BF0-4C64-BDFC-D31EA9186F60}"/>
    <cellStyle name="Calculation 2 9" xfId="795" xr:uid="{00000000-0005-0000-0000-00008A1B0000}"/>
    <cellStyle name="Calculation 2 9 2" xfId="796" xr:uid="{00000000-0005-0000-0000-00008B1B0000}"/>
    <cellStyle name="Calculation 2 9 2 2" xfId="38215" xr:uid="{07FEE85A-E708-4A40-958A-DFB580F753E1}"/>
    <cellStyle name="Calculation 2 9 2 2 2" xfId="39113" xr:uid="{E8CBFB4C-E76D-4056-9184-03DD9A5C65C6}"/>
    <cellStyle name="Calculation 2 9 2 3" xfId="38352" xr:uid="{D86FB57C-7D52-4660-B4B2-062D9E0E9C68}"/>
    <cellStyle name="Calculation 2 9 2 4" xfId="37433" xr:uid="{EF0B92BF-20E5-4DD5-838C-8DC4CB74EBF3}"/>
    <cellStyle name="Calculation 2 9 3" xfId="797" xr:uid="{00000000-0005-0000-0000-00008C1B0000}"/>
    <cellStyle name="Calculation 2 9 3 2" xfId="38214" xr:uid="{704A881A-B149-426B-80F2-3F035504D5B5}"/>
    <cellStyle name="Calculation 2 9 3 2 2" xfId="39112" xr:uid="{001D6535-670E-4BA9-BA5B-19B5D02E8C48}"/>
    <cellStyle name="Calculation 2 9 3 3" xfId="38353" xr:uid="{D8CEFEC2-0BA0-4A08-913A-D0F3A7455399}"/>
    <cellStyle name="Calculation 2 9 3 4" xfId="37434" xr:uid="{747070BB-661D-4651-9856-31E3780C44EE}"/>
    <cellStyle name="Calculation 2 9 4" xfId="798" xr:uid="{00000000-0005-0000-0000-00008D1B0000}"/>
    <cellStyle name="Calculation 2 9 4 2" xfId="38213" xr:uid="{A0A2872F-36A0-4E37-A289-D0E816433D77}"/>
    <cellStyle name="Calculation 2 9 4 2 2" xfId="39111" xr:uid="{63410594-1156-48E3-8675-847ABBA5034F}"/>
    <cellStyle name="Calculation 2 9 4 3" xfId="38354" xr:uid="{011481A0-47AD-4116-A8C3-67EF36091045}"/>
    <cellStyle name="Calculation 2 9 4 4" xfId="37435" xr:uid="{5E48E6F3-6B61-44DA-80B2-75AD7CADD91B}"/>
    <cellStyle name="Calculation 2 9 5" xfId="799" xr:uid="{00000000-0005-0000-0000-00008E1B0000}"/>
    <cellStyle name="Calculation 2 9 5 2" xfId="38212" xr:uid="{AF9D5BB9-7F30-44C0-A8BF-F03847C0F290}"/>
    <cellStyle name="Calculation 2 9 5 2 2" xfId="39110" xr:uid="{8D46986E-9C95-45C3-B51B-95C56A99FB0D}"/>
    <cellStyle name="Calculation 2 9 5 3" xfId="38355" xr:uid="{49D35F54-10F7-4E23-919B-B59BD8D042AA}"/>
    <cellStyle name="Calculation 2 9 5 4" xfId="37436" xr:uid="{D3A63DA9-2AB1-468A-838D-88842C6DF9AC}"/>
    <cellStyle name="Calculation 3" xfId="800" xr:uid="{00000000-0005-0000-0000-00008F1B0000}"/>
    <cellStyle name="Calculation 3 2" xfId="801" xr:uid="{00000000-0005-0000-0000-0000901B0000}"/>
    <cellStyle name="Calculation 3 2 2" xfId="27118" xr:uid="{00000000-0005-0000-0000-0000911B0000}"/>
    <cellStyle name="Calculation 3 2 2 2" xfId="39108" xr:uid="{23BCBFAA-BCD1-471C-86FD-624AAF52E2FB}"/>
    <cellStyle name="Calculation 3 2 2 3" xfId="38210" xr:uid="{6C4EEB6A-E28D-4A5B-82CF-8177D7BC454B}"/>
    <cellStyle name="Calculation 3 2 3" xfId="27117" xr:uid="{00000000-0005-0000-0000-0000921B0000}"/>
    <cellStyle name="Calculation 3 2 3 2" xfId="38357" xr:uid="{EA9B1D82-EF5B-4D9A-AEE4-A8CBFF234524}"/>
    <cellStyle name="Calculation 3 2 4" xfId="37438" xr:uid="{66693F74-1EBD-4967-B5DB-E064D6732D87}"/>
    <cellStyle name="Calculation 3 3" xfId="802" xr:uid="{00000000-0005-0000-0000-0000931B0000}"/>
    <cellStyle name="Calculation 3 3 2" xfId="27119" xr:uid="{00000000-0005-0000-0000-0000941B0000}"/>
    <cellStyle name="Calculation 3 3 2 2" xfId="39107" xr:uid="{6638159F-691B-4DDC-BCCB-5352B395434E}"/>
    <cellStyle name="Calculation 3 3 2 3" xfId="38209" xr:uid="{CD821929-77D8-4764-8159-D3F2DE4A4888}"/>
    <cellStyle name="Calculation 3 3 3" xfId="38358" xr:uid="{64AACF29-50F1-4FE5-AAE3-3FE9EF22726F}"/>
    <cellStyle name="Calculation 3 3 4" xfId="37439" xr:uid="{84107D41-F8DD-43C5-BB67-78F96E440B75}"/>
    <cellStyle name="Calculation 3 4" xfId="27120" xr:uid="{00000000-0005-0000-0000-0000951B0000}"/>
    <cellStyle name="Calculation 3 4 2" xfId="39109" xr:uid="{F981EEA1-EA88-4C35-8593-3ABFD81184CB}"/>
    <cellStyle name="Calculation 3 4 3" xfId="38211" xr:uid="{CDE99BC8-F076-40D7-BB1C-032BA51DF638}"/>
    <cellStyle name="Calculation 3 5" xfId="27121" xr:uid="{00000000-0005-0000-0000-0000961B0000}"/>
    <cellStyle name="Calculation 3 5 2" xfId="38356" xr:uid="{9A9C8BA2-85C2-4DB6-B88A-7EEF5845C4E0}"/>
    <cellStyle name="Calculation 3 6" xfId="27116" xr:uid="{00000000-0005-0000-0000-0000971B0000}"/>
    <cellStyle name="Calculation 3 7" xfId="37437" xr:uid="{A6695FEA-6B4B-4D80-AD16-8E03BAB42732}"/>
    <cellStyle name="Calculation 4" xfId="803" xr:uid="{00000000-0005-0000-0000-0000981B0000}"/>
    <cellStyle name="Calculation 4 2" xfId="804" xr:uid="{00000000-0005-0000-0000-0000991B0000}"/>
    <cellStyle name="Calculation 4 2 2" xfId="27124" xr:uid="{00000000-0005-0000-0000-00009A1B0000}"/>
    <cellStyle name="Calculation 4 2 2 2" xfId="39105" xr:uid="{49DFF3FD-9FC8-49AD-A819-8EC5CB136501}"/>
    <cellStyle name="Calculation 4 2 2 3" xfId="38207" xr:uid="{FBFAC543-5281-4AAD-A5AA-5AF60858B071}"/>
    <cellStyle name="Calculation 4 2 3" xfId="27123" xr:uid="{00000000-0005-0000-0000-00009B1B0000}"/>
    <cellStyle name="Calculation 4 2 3 2" xfId="38360" xr:uid="{60F481D1-E701-49AF-A73F-A646B568D5A1}"/>
    <cellStyle name="Calculation 4 2 4" xfId="37441" xr:uid="{D13DEFDD-D4DF-4B5C-8844-2BC7B4594DC2}"/>
    <cellStyle name="Calculation 4 3" xfId="805" xr:uid="{00000000-0005-0000-0000-00009C1B0000}"/>
    <cellStyle name="Calculation 4 3 2" xfId="27125" xr:uid="{00000000-0005-0000-0000-00009D1B0000}"/>
    <cellStyle name="Calculation 4 3 2 2" xfId="39104" xr:uid="{620CC34A-70D5-4C07-B0E0-86564B9BABA0}"/>
    <cellStyle name="Calculation 4 3 2 3" xfId="38206" xr:uid="{BA7E6CB2-9306-4D4E-B96F-BA4622A8D344}"/>
    <cellStyle name="Calculation 4 3 3" xfId="38361" xr:uid="{A224BDE4-C681-4E06-9416-55258BAD231F}"/>
    <cellStyle name="Calculation 4 3 4" xfId="37442" xr:uid="{747B09A7-5CFA-45E8-AE59-53F59FA26A75}"/>
    <cellStyle name="Calculation 4 4" xfId="27126" xr:uid="{00000000-0005-0000-0000-00009E1B0000}"/>
    <cellStyle name="Calculation 4 4 2" xfId="39106" xr:uid="{66E302C2-1501-456D-9AF1-833795BF0D84}"/>
    <cellStyle name="Calculation 4 4 3" xfId="38208" xr:uid="{E211C1D8-7AAC-4959-83EB-877989E39D44}"/>
    <cellStyle name="Calculation 4 5" xfId="27127" xr:uid="{00000000-0005-0000-0000-00009F1B0000}"/>
    <cellStyle name="Calculation 4 5 2" xfId="38359" xr:uid="{23850168-B818-42EE-826F-D820E08E4848}"/>
    <cellStyle name="Calculation 4 6" xfId="27122" xr:uid="{00000000-0005-0000-0000-0000A01B0000}"/>
    <cellStyle name="Calculation 4 7" xfId="37440" xr:uid="{16B3295D-D637-495D-ABF7-105755EDD579}"/>
    <cellStyle name="Calculation 5" xfId="806" xr:uid="{00000000-0005-0000-0000-0000A11B0000}"/>
    <cellStyle name="Calculation 5 2" xfId="807" xr:uid="{00000000-0005-0000-0000-0000A21B0000}"/>
    <cellStyle name="Calculation 5 2 2" xfId="38204" xr:uid="{C7888748-F5BA-4473-96A8-88D68B37C1FA}"/>
    <cellStyle name="Calculation 5 2 2 2" xfId="39102" xr:uid="{B33259B8-B4D5-4D61-8038-00EF81AE7849}"/>
    <cellStyle name="Calculation 5 2 3" xfId="38363" xr:uid="{18AFFD57-3164-4B67-96EE-0936BBB22273}"/>
    <cellStyle name="Calculation 5 2 4" xfId="37444" xr:uid="{BC6F329D-B94B-4B7C-BBA7-25FAA90E887B}"/>
    <cellStyle name="Calculation 5 3" xfId="808" xr:uid="{00000000-0005-0000-0000-0000A31B0000}"/>
    <cellStyle name="Calculation 5 3 2" xfId="38203" xr:uid="{F8FD61F8-C9AB-46CD-934F-3DE08D99A20A}"/>
    <cellStyle name="Calculation 5 3 2 2" xfId="39101" xr:uid="{89F15440-861B-4B07-A3AA-F8E90C5D2F34}"/>
    <cellStyle name="Calculation 5 3 3" xfId="38364" xr:uid="{F9DE0BE7-555E-4317-B639-6E32A3E7201D}"/>
    <cellStyle name="Calculation 5 3 4" xfId="37445" xr:uid="{22367745-536F-45AA-BE11-E13F44F78FCF}"/>
    <cellStyle name="Calculation 5 4" xfId="27128" xr:uid="{00000000-0005-0000-0000-0000A41B0000}"/>
    <cellStyle name="Calculation 5 4 2" xfId="39103" xr:uid="{79A337D4-334F-4DB5-A355-44F92FC25E48}"/>
    <cellStyle name="Calculation 5 4 3" xfId="38205" xr:uid="{CD113A43-B0EE-4489-B2C3-26E98C6DC90C}"/>
    <cellStyle name="Calculation 5 5" xfId="38362" xr:uid="{837AF275-F3D6-4CF6-86B2-376C51D452BE}"/>
    <cellStyle name="Calculation 5 6" xfId="37443" xr:uid="{14EF9FCF-6400-45DC-A05C-0BFFC8818EA9}"/>
    <cellStyle name="Calculation 6" xfId="809" xr:uid="{00000000-0005-0000-0000-0000A51B0000}"/>
    <cellStyle name="Calculation 6 2" xfId="810" xr:uid="{00000000-0005-0000-0000-0000A61B0000}"/>
    <cellStyle name="Calculation 6 2 2" xfId="27130" xr:uid="{00000000-0005-0000-0000-0000A71B0000}"/>
    <cellStyle name="Calculation 6 2 2 2" xfId="39099" xr:uid="{766EDC49-EAD6-4FC6-AAAC-C8006787DD38}"/>
    <cellStyle name="Calculation 6 2 2 3" xfId="38201" xr:uid="{04C7572A-B707-4530-9835-F8B54682D9CF}"/>
    <cellStyle name="Calculation 6 2 3" xfId="38366" xr:uid="{070EC115-CE45-44F2-BDC4-868B09F3F28B}"/>
    <cellStyle name="Calculation 6 2 4" xfId="37447" xr:uid="{775563FB-0C21-46ED-B82C-8B3DAA5AE582}"/>
    <cellStyle name="Calculation 6 3" xfId="811" xr:uid="{00000000-0005-0000-0000-0000A81B0000}"/>
    <cellStyle name="Calculation 6 3 2" xfId="38200" xr:uid="{A76F982F-3B43-46FB-B11C-8E4586DDFE68}"/>
    <cellStyle name="Calculation 6 3 2 2" xfId="39098" xr:uid="{4E5CA0F2-0D4A-4C0C-98F6-B636FA70598A}"/>
    <cellStyle name="Calculation 6 3 3" xfId="38367" xr:uid="{77E1C3C8-E50A-430F-8076-160C081627AB}"/>
    <cellStyle name="Calculation 6 3 4" xfId="37448" xr:uid="{8AC73212-95CC-453C-A7A1-9EB44EAE563E}"/>
    <cellStyle name="Calculation 6 4" xfId="27129" xr:uid="{00000000-0005-0000-0000-0000A91B0000}"/>
    <cellStyle name="Calculation 6 4 2" xfId="39100" xr:uid="{9AC93F55-A1CA-42EE-916F-894D85BA31CD}"/>
    <cellStyle name="Calculation 6 4 3" xfId="38202" xr:uid="{34DBC7FB-034B-49CF-97BA-67E1DF7B4C3B}"/>
    <cellStyle name="Calculation 6 5" xfId="38365" xr:uid="{7B2BBC3C-6286-4E73-AFA0-A748AA9794AA}"/>
    <cellStyle name="Calculation 6 6" xfId="37446" xr:uid="{64D86738-9089-4081-BF71-AE11B1D65AD9}"/>
    <cellStyle name="Calculation 6_Cadrage conso" xfId="27131" xr:uid="{00000000-0005-0000-0000-0000AA1B0000}"/>
    <cellStyle name="Calculation 7" xfId="812" xr:uid="{00000000-0005-0000-0000-0000AB1B0000}"/>
    <cellStyle name="Calculation 7 2" xfId="27132" xr:uid="{00000000-0005-0000-0000-0000AC1B0000}"/>
    <cellStyle name="Calculation 7 2 2" xfId="39097" xr:uid="{98E99BCD-4BA9-4EAF-A8A8-9FB12099F2FD}"/>
    <cellStyle name="Calculation 7 2 3" xfId="38199" xr:uid="{9865AA55-396D-4B39-8AD4-E365A8D5E73C}"/>
    <cellStyle name="Calculation 7 3" xfId="38368" xr:uid="{99043629-8D65-4040-9CCD-7C527CC08D75}"/>
    <cellStyle name="Calculation 7 4" xfId="37449" xr:uid="{14809206-CD3D-41B4-B626-8613984A42B9}"/>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10 2" xfId="38197" xr:uid="{10FB4F2B-5649-4485-B931-87D909ACEF13}"/>
    <cellStyle name="Gia's 10 2 2" xfId="39095" xr:uid="{21D3B670-9F7C-4716-8971-2DE069FBBCFB}"/>
    <cellStyle name="Gia's 10 2 3" xfId="39205" xr:uid="{F51A8082-D432-43C3-B3D6-53B28900514D}"/>
    <cellStyle name="Gia's 10 3" xfId="38370" xr:uid="{59B3A2F6-C2A8-4FFE-B2D3-53F187739E39}"/>
    <cellStyle name="Gia's 10 4" xfId="37451" xr:uid="{A84D479D-E870-4A63-A3F8-834C738479CB}"/>
    <cellStyle name="Gia's 10 5" xfId="37572" xr:uid="{8D1085D4-68D2-43FA-BE3B-93D3CBE27794}"/>
    <cellStyle name="Gia's 11" xfId="38198" xr:uid="{38AA8BEE-FBAD-4CB9-ABED-FC8A23B16F3C}"/>
    <cellStyle name="Gia's 11 2" xfId="39096" xr:uid="{EF507624-FA5E-4EBB-A55B-92089E02616E}"/>
    <cellStyle name="Gia's 11 3" xfId="39206" xr:uid="{8939EA08-EE7E-4CF5-B92F-979349764844}"/>
    <cellStyle name="Gia's 12" xfId="38369" xr:uid="{6E7197FF-AACF-43D7-A6CF-7472DFBB3881}"/>
    <cellStyle name="Gia's 13" xfId="37450" xr:uid="{85D6914D-7A13-4EB0-AC48-22E74AFF6A09}"/>
    <cellStyle name="Gia's 14" xfId="37573" xr:uid="{1E07F16B-9D52-4CBB-B046-B9D647950068}"/>
    <cellStyle name="Gia's 2" xfId="9186" xr:uid="{00000000-0005-0000-0000-0000F5460000}"/>
    <cellStyle name="Gia's 2 2" xfId="38196" xr:uid="{869D235C-407E-410F-91B1-9DABD483F9BB}"/>
    <cellStyle name="Gia's 2 2 2" xfId="39094" xr:uid="{643C66F4-63E7-4248-8FF9-17E96B010F01}"/>
    <cellStyle name="Gia's 2 2 3" xfId="39204" xr:uid="{05FF43F7-8472-4131-A716-1F48F85612D7}"/>
    <cellStyle name="Gia's 2 3" xfId="38371" xr:uid="{9E85B87B-B263-4AAF-BF90-44017686BB45}"/>
    <cellStyle name="Gia's 2 4" xfId="37452" xr:uid="{A175AE1F-E664-46E3-8C83-C42F5B8F0A1B}"/>
    <cellStyle name="Gia's 2 5" xfId="37571" xr:uid="{214F4FED-3693-4072-96B5-4ACCAC978DB2}"/>
    <cellStyle name="Gia's 3" xfId="9187" xr:uid="{00000000-0005-0000-0000-0000F6460000}"/>
    <cellStyle name="Gia's 3 2" xfId="38195" xr:uid="{E84F721E-FB97-44B1-AD4B-AF34CC44E4B8}"/>
    <cellStyle name="Gia's 3 2 2" xfId="39093" xr:uid="{09634974-9EC8-4F53-AEA5-EAD37B59E53B}"/>
    <cellStyle name="Gia's 3 2 3" xfId="39203" xr:uid="{781561A1-1656-425A-BD40-F970C576D05C}"/>
    <cellStyle name="Gia's 3 3" xfId="38372" xr:uid="{5CDA95DB-8890-472E-85D0-524CA277D60C}"/>
    <cellStyle name="Gia's 3 4" xfId="37453" xr:uid="{7D5400F2-DFC2-4AA6-91B0-B9ADD2449A21}"/>
    <cellStyle name="Gia's 3 5" xfId="37570" xr:uid="{03BFB8A6-DC2A-4DB1-BAC5-2A975B3FFB64}"/>
    <cellStyle name="Gia's 4" xfId="9188" xr:uid="{00000000-0005-0000-0000-0000F7460000}"/>
    <cellStyle name="Gia's 4 2" xfId="38194" xr:uid="{6881834D-8933-46AA-AB3F-154C96A63C2E}"/>
    <cellStyle name="Gia's 4 2 2" xfId="39092" xr:uid="{94504F11-ED2E-45B5-9E14-3135E775383D}"/>
    <cellStyle name="Gia's 4 2 3" xfId="39202" xr:uid="{CF4E0D0A-3762-4CE6-8028-B3B02D3E4AB6}"/>
    <cellStyle name="Gia's 4 3" xfId="38373" xr:uid="{843C45B1-B49F-4467-B1C7-CC543C1036CB}"/>
    <cellStyle name="Gia's 4 4" xfId="37454" xr:uid="{C4CEB3DE-858A-4793-90D2-3C466A09BEB8}"/>
    <cellStyle name="Gia's 4 5" xfId="37569" xr:uid="{E0AF072F-B1FB-4B32-AEA1-6FD5331F0FAA}"/>
    <cellStyle name="Gia's 5" xfId="9189" xr:uid="{00000000-0005-0000-0000-0000F8460000}"/>
    <cellStyle name="Gia's 5 2" xfId="38193" xr:uid="{BB8D94C8-93FD-44E1-ADC4-547A108BF7A0}"/>
    <cellStyle name="Gia's 5 2 2" xfId="39091" xr:uid="{1BD9639B-0D49-471D-9389-100698260173}"/>
    <cellStyle name="Gia's 5 2 3" xfId="39201" xr:uid="{8E39B6A9-F8C8-4685-AFE2-D82FC1A8224F}"/>
    <cellStyle name="Gia's 5 3" xfId="38374" xr:uid="{ADCAF614-5B4E-4A2C-A6D4-F6F897FD4FCE}"/>
    <cellStyle name="Gia's 5 4" xfId="37455" xr:uid="{177405D6-2284-42C0-A84A-AD07829D0BA1}"/>
    <cellStyle name="Gia's 5 5" xfId="37568" xr:uid="{D59A179C-5350-4985-BCF4-2C24975BC6B4}"/>
    <cellStyle name="Gia's 6" xfId="9190" xr:uid="{00000000-0005-0000-0000-0000F9460000}"/>
    <cellStyle name="Gia's 6 2" xfId="38192" xr:uid="{27FB67E7-1628-4629-A5E5-F076C0E24C8A}"/>
    <cellStyle name="Gia's 6 2 2" xfId="39090" xr:uid="{2F9B418F-C00F-4199-9888-4CEB3EEB53E0}"/>
    <cellStyle name="Gia's 6 2 3" xfId="39200" xr:uid="{13F4041A-A70E-4370-9A79-83E0162C6925}"/>
    <cellStyle name="Gia's 6 3" xfId="38375" xr:uid="{20F52C71-B053-4826-B60C-A86BBE956766}"/>
    <cellStyle name="Gia's 6 4" xfId="37456" xr:uid="{C859C9B8-F57D-4CC8-9FAC-FBF1EC2ED636}"/>
    <cellStyle name="Gia's 6 5" xfId="37567" xr:uid="{7C4562CB-E6C2-4264-8B5D-98060CEA66D8}"/>
    <cellStyle name="Gia's 7" xfId="9191" xr:uid="{00000000-0005-0000-0000-0000FA460000}"/>
    <cellStyle name="Gia's 7 2" xfId="38191" xr:uid="{01602D11-5E99-4BCD-B82C-57B4B7A0B5D8}"/>
    <cellStyle name="Gia's 7 2 2" xfId="39089" xr:uid="{A129CE1C-4627-471F-BEE3-AD3E9AD5A677}"/>
    <cellStyle name="Gia's 7 2 3" xfId="39199" xr:uid="{31D42FA8-E4D0-4ADD-BD28-2400E302835A}"/>
    <cellStyle name="Gia's 7 3" xfId="38376" xr:uid="{921930D7-F349-4032-BAD2-5159DEAAE49C}"/>
    <cellStyle name="Gia's 7 4" xfId="37457" xr:uid="{E199E482-DDC1-4235-9B6B-D5D123A329AB}"/>
    <cellStyle name="Gia's 7 5" xfId="37566" xr:uid="{77094BA9-3836-4120-AE0A-98C1919BD767}"/>
    <cellStyle name="Gia's 8" xfId="9192" xr:uid="{00000000-0005-0000-0000-0000FB460000}"/>
    <cellStyle name="Gia's 8 2" xfId="38190" xr:uid="{1C8B0179-B77D-4280-A2B3-392C3B432E96}"/>
    <cellStyle name="Gia's 8 2 2" xfId="39088" xr:uid="{0F9AE9B3-3C44-487A-A592-577D338AEC60}"/>
    <cellStyle name="Gia's 8 2 3" xfId="39198" xr:uid="{43EC45E7-AC4A-427B-95A1-394401AC5ECF}"/>
    <cellStyle name="Gia's 8 3" xfId="38377" xr:uid="{1130A7EE-0FA4-4EBE-AC12-8D13E64C73E8}"/>
    <cellStyle name="Gia's 8 4" xfId="37458" xr:uid="{F26A7041-F320-4EAE-B046-96F54241A3B7}"/>
    <cellStyle name="Gia's 8 5" xfId="37565" xr:uid="{071B7DA1-58BB-4D95-A2D2-7EB474F66518}"/>
    <cellStyle name="Gia's 9" xfId="9193" xr:uid="{00000000-0005-0000-0000-0000FC460000}"/>
    <cellStyle name="Gia's 9 2" xfId="38189" xr:uid="{80697383-1B5B-483C-99C2-9A58AE09224A}"/>
    <cellStyle name="Gia's 9 2 2" xfId="39087" xr:uid="{FF93D997-943B-411D-8FEF-FFFD4F5A4929}"/>
    <cellStyle name="Gia's 9 2 3" xfId="39197" xr:uid="{21CDA87B-E53F-48B3-9159-28A658A9F9CA}"/>
    <cellStyle name="Gia's 9 3" xfId="38378" xr:uid="{121204E4-34DA-41E3-AB3B-99E9A1365C9D}"/>
    <cellStyle name="Gia's 9 4" xfId="37459" xr:uid="{98064DAC-CF94-43C2-8B71-82B946AD78B9}"/>
    <cellStyle name="Gia's 9 5" xfId="37564" xr:uid="{818190F2-D2F3-4A19-846D-8BD855955588}"/>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10" xfId="39196" xr:uid="{CCB2A1D1-E6F5-478E-AFDF-37645CF4E617}"/>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2 7" xfId="39086" xr:uid="{205229A9-C6C9-41BF-9F4C-44930A60686C}"/>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 9" xfId="38188" xr:uid="{C670C856-E7B9-4DDF-B5DB-BD6A51B146DE}"/>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25" xfId="37460" xr:uid="{5D1C7A47-933C-4604-98A6-F53DC61BB7EC}"/>
    <cellStyle name="greyed 26" xfId="37563" xr:uid="{FDF13764-D430-499B-8916-1813F69B5655}"/>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 7" xfId="38379" xr:uid="{1C39A513-E403-46A7-BA00-E3C9EBA153BB}"/>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18" xfId="37461" xr:uid="{42DB91CF-820F-46B8-87C3-3AD1CBF1FE4A}"/>
    <cellStyle name="Header1 2" xfId="9222" xr:uid="{00000000-0005-0000-0000-0000ED470000}"/>
    <cellStyle name="Header1 2 2" xfId="29906" xr:uid="{00000000-0005-0000-0000-0000EE470000}"/>
    <cellStyle name="Header1 2 3" xfId="29905" xr:uid="{00000000-0005-0000-0000-0000EF470000}"/>
    <cellStyle name="Header1 2 4" xfId="37462" xr:uid="{858EEC96-5F28-4DB1-B11D-B83DAFA7BB6B}"/>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 4" xfId="37463" xr:uid="{FFDE2B53-50CF-4823-BC0D-8D7C9004C89B}"/>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2 2" xfId="39084" xr:uid="{5CF8548E-3254-46FF-B3C1-B6C52CCC0921}"/>
    <cellStyle name="Header2 2 2 3" xfId="38186" xr:uid="{BE2F56BF-A20F-488F-AAA8-3D66EEB84A11}"/>
    <cellStyle name="Header2 2 2 4" xfId="39194" xr:uid="{420B208D-266F-4112-B9F6-13B69EAE8022}"/>
    <cellStyle name="Header2 2 3" xfId="29931" xr:uid="{00000000-0005-0000-0000-00000D480000}"/>
    <cellStyle name="Header2 2 3 2" xfId="38381" xr:uid="{1BF285E4-8863-48F6-A1BD-B73ADF188D29}"/>
    <cellStyle name="Header2 2 4" xfId="37464" xr:uid="{322C3270-88E0-48C4-958C-D05E9AC5900F}"/>
    <cellStyle name="Header2 2 5" xfId="37561" xr:uid="{197A2318-F31E-4981-A1E9-6725FB556BE8}"/>
    <cellStyle name="Header2 2_Annexe 6 IAS" xfId="29933" xr:uid="{00000000-0005-0000-0000-00000E480000}"/>
    <cellStyle name="Header2 20" xfId="37562" xr:uid="{F5869617-895E-4310-B309-A75740E9F5D8}"/>
    <cellStyle name="Header2 3" xfId="9226" xr:uid="{00000000-0005-0000-0000-00000F480000}"/>
    <cellStyle name="Header2 3 2" xfId="29935" xr:uid="{00000000-0005-0000-0000-000010480000}"/>
    <cellStyle name="Header2 3 2 2" xfId="39083" xr:uid="{45ADF08A-986B-48B1-B348-5A93C6A457A6}"/>
    <cellStyle name="Header2 3 2 3" xfId="38185" xr:uid="{154E794F-FE8B-4224-A80A-2BE3471382EA}"/>
    <cellStyle name="Header2 3 2 4" xfId="39193" xr:uid="{FD59314C-58CD-4FE4-8564-8EF434824F88}"/>
    <cellStyle name="Header2 3 3" xfId="29934" xr:uid="{00000000-0005-0000-0000-000011480000}"/>
    <cellStyle name="Header2 3 3 2" xfId="38382" xr:uid="{52536E2D-2641-40B1-A509-63C42EDCD31F}"/>
    <cellStyle name="Header2 3 4" xfId="37465" xr:uid="{F3859C48-CB12-4441-8ECC-CA0700B6D47F}"/>
    <cellStyle name="Header2 3 5" xfId="37560" xr:uid="{CF095204-67DD-4912-A153-BF4DED9101AB}"/>
    <cellStyle name="Header2 3_Annexe 6 IAS" xfId="29936" xr:uid="{00000000-0005-0000-0000-000012480000}"/>
    <cellStyle name="Header2 4" xfId="29937" xr:uid="{00000000-0005-0000-0000-000013480000}"/>
    <cellStyle name="Header2 4 2" xfId="29938" xr:uid="{00000000-0005-0000-0000-000014480000}"/>
    <cellStyle name="Header2 4 2 2" xfId="39085" xr:uid="{1C69748C-00F7-4529-8343-919DB7EC7C22}"/>
    <cellStyle name="Header2 4 3" xfId="38187" xr:uid="{6C19D775-98B4-4F32-8981-E6C142B175A3}"/>
    <cellStyle name="Header2 4 4" xfId="39195" xr:uid="{F806395C-20AC-4F67-ACAC-93529886D2CC}"/>
    <cellStyle name="Header2 4_Annexe 6 IAS" xfId="29939" xr:uid="{00000000-0005-0000-0000-000015480000}"/>
    <cellStyle name="Header2 5" xfId="29940" xr:uid="{00000000-0005-0000-0000-000016480000}"/>
    <cellStyle name="Header2 5 2" xfId="29941" xr:uid="{00000000-0005-0000-0000-000017480000}"/>
    <cellStyle name="Header2 5 3" xfId="38380" xr:uid="{AC77C0F6-4585-4698-9CD7-357AEB16512F}"/>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 2 2" xfId="39082" xr:uid="{E28C6AE6-E687-4F49-B210-591D0B4B4904}"/>
    <cellStyle name="HeadingTable 2 3" xfId="38184" xr:uid="{783E31B8-13D3-4ED3-AC24-6EA6870BDAD2}"/>
    <cellStyle name="HeadingTable 2 4" xfId="39192" xr:uid="{E67C9014-3806-4335-A8BA-121D3AE388D0}"/>
    <cellStyle name="HeadingTable 2_Annexe 6 IAS" xfId="30023" xr:uid="{00000000-0005-0000-0000-0000CC480000}"/>
    <cellStyle name="HeadingTable 20" xfId="36434" xr:uid="{00000000-0005-0000-0000-0000CD480000}"/>
    <cellStyle name="HeadingTable 21" xfId="37466" xr:uid="{1655BC02-7B73-411E-BCCB-82BA7696ABED}"/>
    <cellStyle name="HeadingTable 22" xfId="37559" xr:uid="{D1F4DB38-2480-47DD-9945-F19E39CA51E7}"/>
    <cellStyle name="HeadingTable 3" xfId="30024" xr:uid="{00000000-0005-0000-0000-0000CE480000}"/>
    <cellStyle name="HeadingTable 3 2" xfId="30025" xr:uid="{00000000-0005-0000-0000-0000CF480000}"/>
    <cellStyle name="HeadingTable 3 3" xfId="38383" xr:uid="{22896D93-41A0-4B13-9827-CDEC62A95CA5}"/>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13" xfId="37467" xr:uid="{57B20ABB-E83E-4031-863B-4F7E3994EE08}"/>
    <cellStyle name="highlightExposure 14" xfId="37558" xr:uid="{49CA9D27-E89D-4C25-A145-6C4ED3B250EF}"/>
    <cellStyle name="highlightExposure 2" xfId="30072" xr:uid="{00000000-0005-0000-0000-000000490000}"/>
    <cellStyle name="highlightExposure 2 2" xfId="30073" xr:uid="{00000000-0005-0000-0000-000001490000}"/>
    <cellStyle name="highlightExposure 2 2 2" xfId="39081" xr:uid="{48263BC2-F2B8-4BD7-A5A8-24432D059D6D}"/>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 8" xfId="38183" xr:uid="{C4927E33-011B-4ADE-9971-0A5E42AA1E58}"/>
    <cellStyle name="highlightExposure 2 9" xfId="39191" xr:uid="{C19E9601-537D-4386-99AA-B67682BABC55}"/>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 7" xfId="38384" xr:uid="{115F0F75-E850-4126-9C04-F8EF6B35439E}"/>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13" xfId="37468" xr:uid="{E327E5CF-E9FF-4B05-ADE8-BB9E532F7F49}"/>
    <cellStyle name="highlightPercentage 14" xfId="37557" xr:uid="{CAA96488-F072-4380-998E-0389F71BCE52}"/>
    <cellStyle name="highlightPercentage 2" xfId="30118" xr:uid="{00000000-0005-0000-0000-000043490000}"/>
    <cellStyle name="highlightPercentage 2 2" xfId="30119" xr:uid="{00000000-0005-0000-0000-000044490000}"/>
    <cellStyle name="highlightPercentage 2 2 2" xfId="39080" xr:uid="{CE96395D-D924-43C6-BBD9-5FFEC64764E1}"/>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 8" xfId="38182" xr:uid="{0972E4C2-E8A2-46C5-A1AA-2C6941758950}"/>
    <cellStyle name="highlightPercentage 2 9" xfId="39190" xr:uid="{C2D6A265-31D1-44EA-8DD0-91C10529EB5F}"/>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 7" xfId="38385" xr:uid="{944C94A3-E09E-4F16-8D74-7476E6476FFD}"/>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2 2" xfId="39079" xr:uid="{AEBB6E7B-62F1-408D-97B1-2633DB01BEAF}"/>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 8" xfId="38181" xr:uid="{0916F2B7-F5D1-4BAD-B8DB-2C61436C62EB}"/>
    <cellStyle name="highlightText 2 9" xfId="39189" xr:uid="{58EAE299-AF3B-4CC0-B055-E0CA2E94C899}"/>
    <cellStyle name="highlightText 2_Annexe 6 IAS" xfId="30154" xr:uid="{00000000-0005-0000-0000-000077490000}"/>
    <cellStyle name="highlightText 20" xfId="37469" xr:uid="{B1FA4BFC-6A24-420F-963E-F716FEC97D03}"/>
    <cellStyle name="highlightText 21" xfId="37556" xr:uid="{CF530940-C4DF-4CC4-A80E-090FA020265D}"/>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 7" xfId="38386" xr:uid="{AEFFA815-BEB4-4DA8-AE92-22D5B27ECD8D}"/>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2 2" xfId="38179" xr:uid="{69BCF043-D8DF-4ACE-A455-81E62D2589B0}"/>
    <cellStyle name="Input 2 10 2 2 2" xfId="39077" xr:uid="{89DAFB3A-8229-485D-9D83-7FCF73613710}"/>
    <cellStyle name="Input 2 10 2 3" xfId="38388" xr:uid="{2B1D98EE-8E66-43E2-B752-822E96EBF82B}"/>
    <cellStyle name="Input 2 10 2 4" xfId="37471" xr:uid="{04C0A852-3FD7-4678-AD4A-C3901F9C8FDC}"/>
    <cellStyle name="Input 2 10 3" xfId="9335" xr:uid="{00000000-0005-0000-0000-00003D4A0000}"/>
    <cellStyle name="Input 2 10 3 2" xfId="38178" xr:uid="{C5D0C456-19B5-4E74-8208-E9CF415CB8C8}"/>
    <cellStyle name="Input 2 10 3 2 2" xfId="39076" xr:uid="{EE026F8D-CA58-4BBF-86E4-F715C72E02B3}"/>
    <cellStyle name="Input 2 10 3 3" xfId="38389" xr:uid="{02DF8367-E5EC-44CE-BD48-89EA308157E8}"/>
    <cellStyle name="Input 2 10 3 4" xfId="37472" xr:uid="{DF67DED9-B4E4-49D6-AA33-A60004AED6A7}"/>
    <cellStyle name="Input 2 10 4" xfId="9336" xr:uid="{00000000-0005-0000-0000-00003E4A0000}"/>
    <cellStyle name="Input 2 10 4 2" xfId="38177" xr:uid="{A7E097C6-D94F-4970-AAA9-D943590B485C}"/>
    <cellStyle name="Input 2 10 4 2 2" xfId="39075" xr:uid="{B7559CD5-5100-494D-B979-5B16434E6038}"/>
    <cellStyle name="Input 2 10 4 3" xfId="38390" xr:uid="{49D6AE06-AA52-48C6-B988-DC30B717C085}"/>
    <cellStyle name="Input 2 10 4 4" xfId="37473" xr:uid="{CA141655-5759-47E5-91D2-57BF22E024C6}"/>
    <cellStyle name="Input 2 10 5" xfId="9337" xr:uid="{00000000-0005-0000-0000-00003F4A0000}"/>
    <cellStyle name="Input 2 10 5 2" xfId="38176" xr:uid="{B184FA25-667D-4439-9563-7896378278DE}"/>
    <cellStyle name="Input 2 10 5 2 2" xfId="39074" xr:uid="{3630F17B-8BCB-4394-A0E5-BDD3B7430504}"/>
    <cellStyle name="Input 2 10 5 3" xfId="38391" xr:uid="{44B5C396-8DAE-416F-AD38-0E2370A89BC6}"/>
    <cellStyle name="Input 2 10 5 4" xfId="37474" xr:uid="{70E5FAC8-4DC9-4442-A356-F6353118C180}"/>
    <cellStyle name="Input 2 11" xfId="9338" xr:uid="{00000000-0005-0000-0000-0000404A0000}"/>
    <cellStyle name="Input 2 11 2" xfId="9339" xr:uid="{00000000-0005-0000-0000-0000414A0000}"/>
    <cellStyle name="Input 2 11 2 2" xfId="38174" xr:uid="{F8E974F3-D63D-4BE7-9C92-ED1AC09518B1}"/>
    <cellStyle name="Input 2 11 2 2 2" xfId="39072" xr:uid="{AF4B8A32-7F90-4817-9C2F-8E520AD95E0E}"/>
    <cellStyle name="Input 2 11 2 3" xfId="38393" xr:uid="{26788E9B-DDF0-4425-AE2A-DA3E752864DD}"/>
    <cellStyle name="Input 2 11 2 4" xfId="37476" xr:uid="{2B88081B-AE3D-4F33-A039-FA1EE5E55FBE}"/>
    <cellStyle name="Input 2 11 3" xfId="9340" xr:uid="{00000000-0005-0000-0000-0000424A0000}"/>
    <cellStyle name="Input 2 11 3 2" xfId="38173" xr:uid="{BC6BD8FA-1119-46EF-98EF-3589D161C9C3}"/>
    <cellStyle name="Input 2 11 3 2 2" xfId="39071" xr:uid="{9844479B-E2B3-474A-ACA4-C589DEFF6FB2}"/>
    <cellStyle name="Input 2 11 3 3" xfId="38394" xr:uid="{0268305E-E745-4F22-9A97-140C8081C581}"/>
    <cellStyle name="Input 2 11 3 4" xfId="37477" xr:uid="{E95B44A9-AFA6-49F6-8945-31E6601DD4BF}"/>
    <cellStyle name="Input 2 11 4" xfId="9341" xr:uid="{00000000-0005-0000-0000-0000434A0000}"/>
    <cellStyle name="Input 2 11 4 2" xfId="38172" xr:uid="{1F3F6B17-07F7-4647-8561-19D5A44C4ED6}"/>
    <cellStyle name="Input 2 11 4 2 2" xfId="39070" xr:uid="{434DEBB5-DE55-4166-946D-113378C79DF4}"/>
    <cellStyle name="Input 2 11 4 3" xfId="38395" xr:uid="{532885CB-ED42-43AC-A46E-B0DBB3496983}"/>
    <cellStyle name="Input 2 11 4 4" xfId="37478" xr:uid="{76F937BA-DD20-4772-B4CF-950A40CE0C7D}"/>
    <cellStyle name="Input 2 11 5" xfId="9342" xr:uid="{00000000-0005-0000-0000-0000444A0000}"/>
    <cellStyle name="Input 2 11 5 2" xfId="38171" xr:uid="{01145371-AC9A-41E3-96A3-824E1F3424E8}"/>
    <cellStyle name="Input 2 11 5 2 2" xfId="39069" xr:uid="{0826FB1F-0DB0-4675-941D-6FED1ADFC9A0}"/>
    <cellStyle name="Input 2 11 5 3" xfId="38396" xr:uid="{33930D95-D180-4A82-B5D7-C5F7031ED354}"/>
    <cellStyle name="Input 2 11 5 4" xfId="37479" xr:uid="{31341F28-EF08-4FFC-B848-85C83B75E737}"/>
    <cellStyle name="Input 2 11 6" xfId="38175" xr:uid="{BB419019-A436-476C-A3C8-8728E25DB509}"/>
    <cellStyle name="Input 2 11 6 2" xfId="39073" xr:uid="{B9EA9D67-67CF-4CBA-853E-82D43AA9D02F}"/>
    <cellStyle name="Input 2 11 7" xfId="38392" xr:uid="{238748BE-6DCB-4757-B760-373E9B4641D2}"/>
    <cellStyle name="Input 2 11 8" xfId="37475" xr:uid="{52D7E988-1E51-4E53-A23F-B520B4F93B7D}"/>
    <cellStyle name="Input 2 12" xfId="9343" xr:uid="{00000000-0005-0000-0000-0000454A0000}"/>
    <cellStyle name="Input 2 12 2" xfId="9344" xr:uid="{00000000-0005-0000-0000-0000464A0000}"/>
    <cellStyle name="Input 2 12 2 2" xfId="38169" xr:uid="{292A0802-747A-4D8F-82F6-9636A9E0CD44}"/>
    <cellStyle name="Input 2 12 2 2 2" xfId="39067" xr:uid="{A081DDD1-A6A9-4C39-9BE6-2C3F05C9A6AC}"/>
    <cellStyle name="Input 2 12 2 3" xfId="38398" xr:uid="{FD33423F-0676-48C8-B8C1-C1A7D5194ADB}"/>
    <cellStyle name="Input 2 12 2 4" xfId="37481" xr:uid="{2C3D6CEE-C129-44C8-8C00-E4457EE48BD0}"/>
    <cellStyle name="Input 2 12 3" xfId="9345" xr:uid="{00000000-0005-0000-0000-0000474A0000}"/>
    <cellStyle name="Input 2 12 3 2" xfId="38168" xr:uid="{F0BB03B6-DB58-44F5-93C9-1FCADDE11A39}"/>
    <cellStyle name="Input 2 12 3 2 2" xfId="39066" xr:uid="{8CDCBA0F-4152-4191-BDBC-698F9A960416}"/>
    <cellStyle name="Input 2 12 3 3" xfId="38399" xr:uid="{EA8EE8A1-F5A4-4459-885E-99CC7163D6DD}"/>
    <cellStyle name="Input 2 12 3 4" xfId="37482" xr:uid="{8C2108DC-CE38-4712-B835-BA1261C9625E}"/>
    <cellStyle name="Input 2 12 4" xfId="9346" xr:uid="{00000000-0005-0000-0000-0000484A0000}"/>
    <cellStyle name="Input 2 12 4 2" xfId="38167" xr:uid="{5B45A9D4-898A-48FF-A382-23BD95F41269}"/>
    <cellStyle name="Input 2 12 4 2 2" xfId="39065" xr:uid="{F3BF63F3-3CF6-4544-9E3F-C47D79C42A89}"/>
    <cellStyle name="Input 2 12 4 3" xfId="38400" xr:uid="{96B2BB98-0CED-4045-874A-6E5388277BEC}"/>
    <cellStyle name="Input 2 12 4 4" xfId="37483" xr:uid="{B908FC11-16A9-4304-9343-866D20B92FF4}"/>
    <cellStyle name="Input 2 12 5" xfId="9347" xr:uid="{00000000-0005-0000-0000-0000494A0000}"/>
    <cellStyle name="Input 2 12 5 2" xfId="38166" xr:uid="{43884852-5B22-46EC-8F00-90074D126F06}"/>
    <cellStyle name="Input 2 12 5 2 2" xfId="39064" xr:uid="{15BD31DD-BFF3-43DB-B8E6-7A28D3CC7243}"/>
    <cellStyle name="Input 2 12 5 3" xfId="38401" xr:uid="{B26CE1B3-2640-4CA6-B7D4-0D7FED247801}"/>
    <cellStyle name="Input 2 12 5 4" xfId="37484" xr:uid="{D8A76A0A-7221-47B9-87A0-D1C29EC72D99}"/>
    <cellStyle name="Input 2 12 6" xfId="38170" xr:uid="{C9EF3B38-C605-4F5C-9CC1-267A9E37F5AA}"/>
    <cellStyle name="Input 2 12 6 2" xfId="39068" xr:uid="{B142B3A3-E15F-48F8-994E-C2D304F5EF9A}"/>
    <cellStyle name="Input 2 12 7" xfId="38397" xr:uid="{45C350C7-D312-4C4A-A44B-96803F66C0DB}"/>
    <cellStyle name="Input 2 12 8" xfId="37480" xr:uid="{171BCCDE-72E9-49BC-92E4-FE75C5562FD0}"/>
    <cellStyle name="Input 2 13" xfId="9348" xr:uid="{00000000-0005-0000-0000-00004A4A0000}"/>
    <cellStyle name="Input 2 13 2" xfId="9349" xr:uid="{00000000-0005-0000-0000-00004B4A0000}"/>
    <cellStyle name="Input 2 13 2 2" xfId="38164" xr:uid="{F52368A6-E1D7-4556-88F1-20F1E6C7B4EF}"/>
    <cellStyle name="Input 2 13 2 2 2" xfId="39062" xr:uid="{7E54811C-147E-42BB-9543-7E3C5ED59CA8}"/>
    <cellStyle name="Input 2 13 2 3" xfId="38403" xr:uid="{BA4CBA08-B8CE-4CFD-A3EE-F1B1B2FA974B}"/>
    <cellStyle name="Input 2 13 2 4" xfId="37486" xr:uid="{2ED237B7-FFFF-4021-AF5E-93762B4D7262}"/>
    <cellStyle name="Input 2 13 3" xfId="9350" xr:uid="{00000000-0005-0000-0000-00004C4A0000}"/>
    <cellStyle name="Input 2 13 3 2" xfId="38163" xr:uid="{C28B0DCB-AE38-46C2-823F-AEDDFC328FCD}"/>
    <cellStyle name="Input 2 13 3 2 2" xfId="39061" xr:uid="{5E8E08F7-1D6C-441A-8ECC-4AFB8934AE68}"/>
    <cellStyle name="Input 2 13 3 3" xfId="38404" xr:uid="{B45A024B-A06B-42BB-BEAF-120CF9C47F54}"/>
    <cellStyle name="Input 2 13 3 4" xfId="37487" xr:uid="{C3592E17-B985-4A86-8D9B-14F19A7C1662}"/>
    <cellStyle name="Input 2 13 4" xfId="9351" xr:uid="{00000000-0005-0000-0000-00004D4A0000}"/>
    <cellStyle name="Input 2 13 4 2" xfId="38162" xr:uid="{73224819-3A90-4CA9-989F-ED0B54D02E86}"/>
    <cellStyle name="Input 2 13 4 2 2" xfId="39060" xr:uid="{8A9EB3D1-8793-4CD2-B8A8-0118ACE34384}"/>
    <cellStyle name="Input 2 13 4 3" xfId="38405" xr:uid="{22D5F088-5DC1-4A20-BBCC-9C23F24A272F}"/>
    <cellStyle name="Input 2 13 4 4" xfId="37488" xr:uid="{0F9FF993-E879-4323-8F97-6094D0F70F53}"/>
    <cellStyle name="Input 2 13 5" xfId="38165" xr:uid="{50BD0FF2-0D76-4C38-9AE7-003F1C4FDEAB}"/>
    <cellStyle name="Input 2 13 5 2" xfId="39063" xr:uid="{68AB8F22-9E84-4257-A3E3-AD02D97F2354}"/>
    <cellStyle name="Input 2 13 6" xfId="38402" xr:uid="{6D86A4D7-01AD-44E3-9BB0-EBCFDB2EF206}"/>
    <cellStyle name="Input 2 13 7" xfId="37485" xr:uid="{C94C9058-3C73-40F5-AE5D-6C35DDFC2EE7}"/>
    <cellStyle name="Input 2 14" xfId="9352" xr:uid="{00000000-0005-0000-0000-00004E4A0000}"/>
    <cellStyle name="Input 2 14 2" xfId="38161" xr:uid="{1CDC37A6-E5FC-4443-902D-7EE94C64B8B4}"/>
    <cellStyle name="Input 2 14 2 2" xfId="39059" xr:uid="{B23BEEC3-326D-4589-ABBB-43A2928DD555}"/>
    <cellStyle name="Input 2 14 3" xfId="38406" xr:uid="{D7D22101-0F28-4959-8BFC-A32CEBA81BD9}"/>
    <cellStyle name="Input 2 14 4" xfId="37489" xr:uid="{51EE15C1-3965-41B4-9E54-303DEED5D9AD}"/>
    <cellStyle name="Input 2 15" xfId="9353" xr:uid="{00000000-0005-0000-0000-00004F4A0000}"/>
    <cellStyle name="Input 2 15 2" xfId="38160" xr:uid="{6EE88B18-572C-46B0-BA55-C0EE7C75FEB7}"/>
    <cellStyle name="Input 2 15 2 2" xfId="39058" xr:uid="{82F15229-6AE7-41AF-81AD-8475620EBB61}"/>
    <cellStyle name="Input 2 15 3" xfId="38407" xr:uid="{E6CA9FBA-15EF-4829-BC78-78BC9B7A6221}"/>
    <cellStyle name="Input 2 15 4" xfId="37490" xr:uid="{24DCB354-B536-4C7B-AD9E-614F4FB28BB6}"/>
    <cellStyle name="Input 2 16" xfId="9354" xr:uid="{00000000-0005-0000-0000-0000504A0000}"/>
    <cellStyle name="Input 2 16 2" xfId="38159" xr:uid="{EB9E3167-A2A2-4C34-BA31-C5854A82E524}"/>
    <cellStyle name="Input 2 16 2 2" xfId="39057" xr:uid="{19098A41-88E0-4E6F-90E4-584ECE12A669}"/>
    <cellStyle name="Input 2 16 3" xfId="38408" xr:uid="{92732898-6F96-4C52-8500-327F662E8A3F}"/>
    <cellStyle name="Input 2 16 4" xfId="37491" xr:uid="{5A488160-474C-4C72-B9FC-0C5251598A91}"/>
    <cellStyle name="Input 2 17" xfId="30320" xr:uid="{00000000-0005-0000-0000-0000514A0000}"/>
    <cellStyle name="Input 2 17 2" xfId="39078" xr:uid="{0909627F-036E-4D40-9F1A-D1626AD1A4D7}"/>
    <cellStyle name="Input 2 17 3" xfId="38180" xr:uid="{5AC52319-CFD9-41A2-9600-E1EFBD2122BE}"/>
    <cellStyle name="Input 2 18" xfId="38387" xr:uid="{221FCD7F-90AA-40C4-9E4F-C795BD511BF8}"/>
    <cellStyle name="Input 2 19" xfId="37470" xr:uid="{04B0156A-4377-4105-85F4-E13E2738CB38}"/>
    <cellStyle name="Input 2 2" xfId="9355" xr:uid="{00000000-0005-0000-0000-0000524A0000}"/>
    <cellStyle name="Input 2 2 10" xfId="30321" xr:uid="{00000000-0005-0000-0000-0000534A0000}"/>
    <cellStyle name="Input 2 2 10 2" xfId="39056" xr:uid="{C1CA9B10-75FF-4CF3-A53D-2E8BC1AB1FEA}"/>
    <cellStyle name="Input 2 2 10 3" xfId="38158" xr:uid="{0827DF20-ACB0-4DFB-AE2B-84ED4A95CDDA}"/>
    <cellStyle name="Input 2 2 11" xfId="38409" xr:uid="{51F5F918-A2A1-4306-AA76-9D5ABE9B8EDD}"/>
    <cellStyle name="Input 2 2 12" xfId="37492" xr:uid="{7FAEA566-3C42-4A69-B72E-63117EE1C3B2}"/>
    <cellStyle name="Input 2 2 2" xfId="9356" xr:uid="{00000000-0005-0000-0000-0000544A0000}"/>
    <cellStyle name="Input 2 2 2 2" xfId="9357" xr:uid="{00000000-0005-0000-0000-0000554A0000}"/>
    <cellStyle name="Input 2 2 2 2 2" xfId="38156" xr:uid="{4EA277C6-9FD7-4D98-9769-BFA4638F4025}"/>
    <cellStyle name="Input 2 2 2 2 2 2" xfId="39054" xr:uid="{078DB1F4-72E3-4BC0-8F19-FD1D3C1C43C4}"/>
    <cellStyle name="Input 2 2 2 2 3" xfId="38411" xr:uid="{CDF4A48C-BFD4-4A11-88ED-B275AC5B762C}"/>
    <cellStyle name="Input 2 2 2 2 4" xfId="37494" xr:uid="{6A446DA1-743E-4157-840B-E85CA98C1994}"/>
    <cellStyle name="Input 2 2 2 3" xfId="9358" xr:uid="{00000000-0005-0000-0000-0000564A0000}"/>
    <cellStyle name="Input 2 2 2 3 2" xfId="38155" xr:uid="{B37C9802-CC8A-4716-A08E-B14B6EE2F6E6}"/>
    <cellStyle name="Input 2 2 2 3 2 2" xfId="39053" xr:uid="{22DD565F-EB07-433E-9FB8-606131A232F1}"/>
    <cellStyle name="Input 2 2 2 3 3" xfId="38412" xr:uid="{177617AF-17D7-492C-AB35-C2BCA51DA376}"/>
    <cellStyle name="Input 2 2 2 3 4" xfId="37495" xr:uid="{EEC3EF94-9402-427A-B3BA-386806F09C8F}"/>
    <cellStyle name="Input 2 2 2 4" xfId="9359" xr:uid="{00000000-0005-0000-0000-0000574A0000}"/>
    <cellStyle name="Input 2 2 2 4 2" xfId="38154" xr:uid="{4B59FD41-D8E4-42E1-AB7D-C1A2A007DC63}"/>
    <cellStyle name="Input 2 2 2 4 2 2" xfId="39052" xr:uid="{9C585373-B02D-4F1A-B0B0-6DCB80F792E8}"/>
    <cellStyle name="Input 2 2 2 4 3" xfId="38413" xr:uid="{9C72F02B-8432-4353-90D3-1DD1AF68CB0D}"/>
    <cellStyle name="Input 2 2 2 4 4" xfId="37496" xr:uid="{6B3A624A-0109-482B-9B4D-4ED64FC1D208}"/>
    <cellStyle name="Input 2 2 2 5" xfId="30322" xr:uid="{00000000-0005-0000-0000-0000584A0000}"/>
    <cellStyle name="Input 2 2 2 5 2" xfId="39055" xr:uid="{19BE5378-6306-4AF6-B0D0-9270519A8EA1}"/>
    <cellStyle name="Input 2 2 2 5 3" xfId="38157" xr:uid="{13BAFD78-9C55-40FC-BB6A-EA1673FFDEBC}"/>
    <cellStyle name="Input 2 2 2 6" xfId="38410" xr:uid="{6AEBA545-6CE0-41EF-9518-049A6EA15646}"/>
    <cellStyle name="Input 2 2 2 7" xfId="37493" xr:uid="{E21A4CA1-DA78-4AA3-A15D-8E0A5B3A41D1}"/>
    <cellStyle name="Input 2 2 3" xfId="9360" xr:uid="{00000000-0005-0000-0000-0000594A0000}"/>
    <cellStyle name="Input 2 2 3 2" xfId="9361" xr:uid="{00000000-0005-0000-0000-00005A4A0000}"/>
    <cellStyle name="Input 2 2 3 2 2" xfId="38152" xr:uid="{0939F859-39E8-41DC-B875-13927392698D}"/>
    <cellStyle name="Input 2 2 3 2 2 2" xfId="39050" xr:uid="{BAE3F68B-8E48-4E45-984B-7A92370BC654}"/>
    <cellStyle name="Input 2 2 3 2 3" xfId="38415" xr:uid="{564E18A2-3FA4-49AD-B762-4F2D4098DCE0}"/>
    <cellStyle name="Input 2 2 3 2 4" xfId="37498" xr:uid="{D9115053-DABF-4D6A-9B49-57FFF47E660D}"/>
    <cellStyle name="Input 2 2 3 3" xfId="9362" xr:uid="{00000000-0005-0000-0000-00005B4A0000}"/>
    <cellStyle name="Input 2 2 3 3 2" xfId="38151" xr:uid="{FAB9481D-AA27-42CD-B3EC-D527F768999E}"/>
    <cellStyle name="Input 2 2 3 3 2 2" xfId="39049" xr:uid="{4FB40130-01B8-42BF-A6FF-8C9D5A100E51}"/>
    <cellStyle name="Input 2 2 3 3 3" xfId="38416" xr:uid="{2E670F96-8517-4B2C-8A2E-F275569038D6}"/>
    <cellStyle name="Input 2 2 3 3 4" xfId="37499" xr:uid="{4525EBFA-60AE-402E-AB83-C31730D8FD11}"/>
    <cellStyle name="Input 2 2 3 4" xfId="9363" xr:uid="{00000000-0005-0000-0000-00005C4A0000}"/>
    <cellStyle name="Input 2 2 3 4 2" xfId="38150" xr:uid="{886EEDB0-F796-412B-ABCF-A44A23CBD872}"/>
    <cellStyle name="Input 2 2 3 4 2 2" xfId="39048" xr:uid="{BBD9FCC6-7831-4D60-A07D-D7B46F2E2857}"/>
    <cellStyle name="Input 2 2 3 4 3" xfId="38417" xr:uid="{84AA7885-8A0B-4C58-BC39-1103758AEC26}"/>
    <cellStyle name="Input 2 2 3 4 4" xfId="37500" xr:uid="{857C80C8-59A6-4F62-A889-B890E81A0A6D}"/>
    <cellStyle name="Input 2 2 3 5" xfId="38153" xr:uid="{BD375626-8FEB-4CCC-847F-42B161AF5B4A}"/>
    <cellStyle name="Input 2 2 3 5 2" xfId="39051" xr:uid="{3A52BCA5-3FFB-4F78-84EC-5060870A891A}"/>
    <cellStyle name="Input 2 2 3 6" xfId="38414" xr:uid="{CBFB03DB-00F2-4A37-8D7C-62122F93E737}"/>
    <cellStyle name="Input 2 2 3 7" xfId="37497" xr:uid="{D0D7D47D-17F6-47D7-821C-C949F7341C47}"/>
    <cellStyle name="Input 2 2 4" xfId="9364" xr:uid="{00000000-0005-0000-0000-00005D4A0000}"/>
    <cellStyle name="Input 2 2 4 2" xfId="9365" xr:uid="{00000000-0005-0000-0000-00005E4A0000}"/>
    <cellStyle name="Input 2 2 4 2 2" xfId="38148" xr:uid="{CC923F6E-3CEF-42B7-B0EC-8765AC968F1C}"/>
    <cellStyle name="Input 2 2 4 2 2 2" xfId="39046" xr:uid="{AE7423C8-15DA-4C31-8CB9-59BD4B94E8F5}"/>
    <cellStyle name="Input 2 2 4 2 3" xfId="38419" xr:uid="{30DA7DE3-1299-4992-878D-282658D4944B}"/>
    <cellStyle name="Input 2 2 4 2 4" xfId="37502" xr:uid="{975B3A3C-7406-4DDC-9512-DEBDC0FE6011}"/>
    <cellStyle name="Input 2 2 4 3" xfId="9366" xr:uid="{00000000-0005-0000-0000-00005F4A0000}"/>
    <cellStyle name="Input 2 2 4 3 2" xfId="38147" xr:uid="{37B9DEAF-B2B3-4045-91A0-B2DA1C53A507}"/>
    <cellStyle name="Input 2 2 4 3 2 2" xfId="39045" xr:uid="{DBF5A733-007B-4525-A11F-DDC43D2B39C5}"/>
    <cellStyle name="Input 2 2 4 3 3" xfId="38420" xr:uid="{2C901569-4424-4623-8101-875240BD2C1D}"/>
    <cellStyle name="Input 2 2 4 3 4" xfId="37503" xr:uid="{2607AF84-809A-4B22-A273-E5B80B75D65C}"/>
    <cellStyle name="Input 2 2 4 4" xfId="9367" xr:uid="{00000000-0005-0000-0000-0000604A0000}"/>
    <cellStyle name="Input 2 2 4 4 2" xfId="38146" xr:uid="{C9758ED7-13E7-4809-A7D6-154C0EC4DB42}"/>
    <cellStyle name="Input 2 2 4 4 2 2" xfId="39044" xr:uid="{AA820C54-7256-4FB5-8A99-391C42C5EFB5}"/>
    <cellStyle name="Input 2 2 4 4 3" xfId="38421" xr:uid="{EA501D41-26C8-4CFA-8DF2-06DE992DFF77}"/>
    <cellStyle name="Input 2 2 4 4 4" xfId="37504" xr:uid="{10E3E195-69D9-4E1C-ACDF-42493639167A}"/>
    <cellStyle name="Input 2 2 4 5" xfId="38149" xr:uid="{E05FFE72-0017-483B-8649-A22F667753B9}"/>
    <cellStyle name="Input 2 2 4 5 2" xfId="39047" xr:uid="{48F3421A-778E-4602-8824-69A18CF70723}"/>
    <cellStyle name="Input 2 2 4 6" xfId="38418" xr:uid="{803D678D-F39B-45B0-9F3F-2361B7ED9FCB}"/>
    <cellStyle name="Input 2 2 4 7" xfId="37501" xr:uid="{6FC66579-92CF-45A5-8CA6-59F67E3A19DA}"/>
    <cellStyle name="Input 2 2 5" xfId="9368" xr:uid="{00000000-0005-0000-0000-0000614A0000}"/>
    <cellStyle name="Input 2 2 5 2" xfId="9369" xr:uid="{00000000-0005-0000-0000-0000624A0000}"/>
    <cellStyle name="Input 2 2 5 2 2" xfId="38144" xr:uid="{07F9F6B2-7FC4-4193-9489-901012795766}"/>
    <cellStyle name="Input 2 2 5 2 2 2" xfId="39042" xr:uid="{FD051205-62CA-4862-A1C2-44BA4CB8FB8E}"/>
    <cellStyle name="Input 2 2 5 2 3" xfId="38423" xr:uid="{AF2FCAED-1111-4334-AC5A-368D953F94E6}"/>
    <cellStyle name="Input 2 2 5 2 4" xfId="37506" xr:uid="{8FF44193-78CF-4523-89F6-1F98ECA51DCD}"/>
    <cellStyle name="Input 2 2 5 3" xfId="9370" xr:uid="{00000000-0005-0000-0000-0000634A0000}"/>
    <cellStyle name="Input 2 2 5 3 2" xfId="38143" xr:uid="{DC08BE20-6E72-4567-9C8C-B2DF68A9A7A2}"/>
    <cellStyle name="Input 2 2 5 3 2 2" xfId="39041" xr:uid="{389F99D2-AB26-4978-9838-3CDB2B81553B}"/>
    <cellStyle name="Input 2 2 5 3 3" xfId="38424" xr:uid="{4C649649-A5C4-4F07-B5CA-15EF560D8481}"/>
    <cellStyle name="Input 2 2 5 3 4" xfId="37507" xr:uid="{1DD7272A-2140-43FA-9544-65344F4895AF}"/>
    <cellStyle name="Input 2 2 5 4" xfId="9371" xr:uid="{00000000-0005-0000-0000-0000644A0000}"/>
    <cellStyle name="Input 2 2 5 4 2" xfId="38142" xr:uid="{88BF7D92-E566-4AE8-AA35-2491F43869BD}"/>
    <cellStyle name="Input 2 2 5 4 2 2" xfId="39040" xr:uid="{C1168619-FF53-4F83-A5BE-B16AB412EF74}"/>
    <cellStyle name="Input 2 2 5 4 3" xfId="38425" xr:uid="{6AC50FF8-331D-4C2D-8C84-77F5C9F1CADF}"/>
    <cellStyle name="Input 2 2 5 4 4" xfId="37508" xr:uid="{A9F0AA79-8FFB-4F7E-95EF-AAAC5E3112ED}"/>
    <cellStyle name="Input 2 2 5 5" xfId="38145" xr:uid="{23A954B1-050E-41AA-8C7E-2755F41B395A}"/>
    <cellStyle name="Input 2 2 5 5 2" xfId="39043" xr:uid="{E7ED77B0-4427-4761-9055-C69AB918C222}"/>
    <cellStyle name="Input 2 2 5 6" xfId="38422" xr:uid="{DDB3B92A-9028-44C9-88D9-D5481D9D49B4}"/>
    <cellStyle name="Input 2 2 5 7" xfId="37505" xr:uid="{D166FC36-0225-437E-BDD8-EAE6574B4D33}"/>
    <cellStyle name="Input 2 2 6" xfId="9372" xr:uid="{00000000-0005-0000-0000-0000654A0000}"/>
    <cellStyle name="Input 2 2 6 2" xfId="38141" xr:uid="{8A1F2E19-FB10-48C3-8F75-C12AC27FFC12}"/>
    <cellStyle name="Input 2 2 6 2 2" xfId="39039" xr:uid="{DF8A7316-80B9-4A51-A22B-79099A646F1D}"/>
    <cellStyle name="Input 2 2 6 3" xfId="38426" xr:uid="{2A6F3796-A485-4324-AD7C-E3CE60048C06}"/>
    <cellStyle name="Input 2 2 6 4" xfId="37509" xr:uid="{4798753A-2F76-4B42-B1E2-2F6EBCE16B92}"/>
    <cellStyle name="Input 2 2 7" xfId="9373" xr:uid="{00000000-0005-0000-0000-0000664A0000}"/>
    <cellStyle name="Input 2 2 7 2" xfId="38140" xr:uid="{28F88C06-48D1-41F7-B2A5-87F8401BCB1F}"/>
    <cellStyle name="Input 2 2 7 2 2" xfId="39038" xr:uid="{BDDA53AC-7DA1-4DAB-B6C4-EEC0BD30AEE2}"/>
    <cellStyle name="Input 2 2 7 3" xfId="38427" xr:uid="{E00E260D-1E6C-467C-8998-0A4B4035EDAA}"/>
    <cellStyle name="Input 2 2 7 4" xfId="37510" xr:uid="{B647F5A6-3A75-46CF-A728-9882D316498B}"/>
    <cellStyle name="Input 2 2 8" xfId="9374" xr:uid="{00000000-0005-0000-0000-0000674A0000}"/>
    <cellStyle name="Input 2 2 8 2" xfId="38139" xr:uid="{031615AF-E169-4995-9C7F-7BF97DCE7DC5}"/>
    <cellStyle name="Input 2 2 8 2 2" xfId="39037" xr:uid="{1F5E648D-671D-4113-98EC-C27ABBC2244E}"/>
    <cellStyle name="Input 2 2 8 3" xfId="38428" xr:uid="{2EE192C3-87A8-45CD-B0D0-0196A84FA440}"/>
    <cellStyle name="Input 2 2 8 4" xfId="37511" xr:uid="{2AF9BFCD-9907-42C0-9930-9A0D1C5923F4}"/>
    <cellStyle name="Input 2 2 9" xfId="9375" xr:uid="{00000000-0005-0000-0000-0000684A0000}"/>
    <cellStyle name="Input 2 2 9 2" xfId="38138" xr:uid="{CDAD80AD-1861-488B-90D4-CB86D24B0BC5}"/>
    <cellStyle name="Input 2 2 9 2 2" xfId="39036" xr:uid="{9B552490-F74E-4EEF-87E5-BFF997F6577D}"/>
    <cellStyle name="Input 2 2 9 3" xfId="38429" xr:uid="{33209C86-D4EF-483C-B70B-D1AE46B34223}"/>
    <cellStyle name="Input 2 2 9 4" xfId="37512" xr:uid="{841002FD-6D04-4133-A921-E15CFD2C843D}"/>
    <cellStyle name="Input 2 3" xfId="9376" xr:uid="{00000000-0005-0000-0000-0000694A0000}"/>
    <cellStyle name="Input 2 3 2" xfId="9377" xr:uid="{00000000-0005-0000-0000-00006A4A0000}"/>
    <cellStyle name="Input 2 3 2 2" xfId="38137" xr:uid="{48D472F6-6155-4485-8A69-AB17FBA8F757}"/>
    <cellStyle name="Input 2 3 2 2 2" xfId="39035" xr:uid="{1F2AD7B6-B53B-438B-AEE3-B91CD3A9E36D}"/>
    <cellStyle name="Input 2 3 2 3" xfId="38430" xr:uid="{CF300866-9D02-474F-81CF-7E96F10F35AF}"/>
    <cellStyle name="Input 2 3 2 4" xfId="37513" xr:uid="{FD26A20D-2707-4E2B-B637-324C32D000D4}"/>
    <cellStyle name="Input 2 3 3" xfId="9378" xr:uid="{00000000-0005-0000-0000-00006B4A0000}"/>
    <cellStyle name="Input 2 3 3 2" xfId="38136" xr:uid="{00A66D5F-AA99-4849-96C7-C3E19C12BAEF}"/>
    <cellStyle name="Input 2 3 3 2 2" xfId="39034" xr:uid="{2F4EEB2D-9846-40CA-95B4-CF4E9C0B3B07}"/>
    <cellStyle name="Input 2 3 3 3" xfId="38431" xr:uid="{71EB85C9-4065-4958-BB2E-455D9011109F}"/>
    <cellStyle name="Input 2 3 3 4" xfId="37514" xr:uid="{B473BE70-FAE1-475C-AFF3-1D64967E7A72}"/>
    <cellStyle name="Input 2 3 4" xfId="9379" xr:uid="{00000000-0005-0000-0000-00006C4A0000}"/>
    <cellStyle name="Input 2 3 4 2" xfId="38135" xr:uid="{2108CA7F-4DC7-4760-A7A2-12B7586CC570}"/>
    <cellStyle name="Input 2 3 4 2 2" xfId="39033" xr:uid="{9E229E3B-6202-4AE6-813F-F1B0E0DB9034}"/>
    <cellStyle name="Input 2 3 4 3" xfId="38432" xr:uid="{E2EA4BAC-2632-49E9-B071-538A5BEA29F0}"/>
    <cellStyle name="Input 2 3 4 4" xfId="37515" xr:uid="{420B5387-EE13-446C-9521-95F6354281D9}"/>
    <cellStyle name="Input 2 3 5" xfId="9380" xr:uid="{00000000-0005-0000-0000-00006D4A0000}"/>
    <cellStyle name="Input 2 3 5 2" xfId="38134" xr:uid="{E29A3538-AABF-43BE-9531-70F8AA201E57}"/>
    <cellStyle name="Input 2 3 5 2 2" xfId="39032" xr:uid="{04D2BDA3-3D4A-4146-AD66-C84D0D73F25F}"/>
    <cellStyle name="Input 2 3 5 3" xfId="38433" xr:uid="{069ED373-5204-45E8-9CA9-BDAC931E613D}"/>
    <cellStyle name="Input 2 3 5 4" xfId="37516" xr:uid="{99E68EB6-8FF8-4E27-98E3-F73CE2E8F064}"/>
    <cellStyle name="Input 2 3 6" xfId="30323" xr:uid="{00000000-0005-0000-0000-00006E4A0000}"/>
    <cellStyle name="Input 2 4" xfId="9381" xr:uid="{00000000-0005-0000-0000-00006F4A0000}"/>
    <cellStyle name="Input 2 4 2" xfId="9382" xr:uid="{00000000-0005-0000-0000-0000704A0000}"/>
    <cellStyle name="Input 2 4 2 2" xfId="38133" xr:uid="{AD9F35A6-E8B7-4B31-A455-25C01500F5C0}"/>
    <cellStyle name="Input 2 4 2 2 2" xfId="39031" xr:uid="{F2E8DBA2-A685-4230-A709-D7041C26143E}"/>
    <cellStyle name="Input 2 4 2 3" xfId="38434" xr:uid="{1FF60B03-07FF-4867-B95E-7FB8F569E54E}"/>
    <cellStyle name="Input 2 4 2 4" xfId="37517" xr:uid="{EAC67387-9B12-4E5E-95EB-6E3633831A1E}"/>
    <cellStyle name="Input 2 4 3" xfId="9383" xr:uid="{00000000-0005-0000-0000-0000714A0000}"/>
    <cellStyle name="Input 2 4 3 2" xfId="38132" xr:uid="{ED2BBF5A-5661-4EF7-B2FE-A2CA380DA05A}"/>
    <cellStyle name="Input 2 4 3 2 2" xfId="39030" xr:uid="{6F9BC8F3-6BB6-42C5-A571-5E093227190B}"/>
    <cellStyle name="Input 2 4 3 3" xfId="38435" xr:uid="{254ABC64-4251-4EBF-9E5F-285C703CE38D}"/>
    <cellStyle name="Input 2 4 3 4" xfId="37518" xr:uid="{5A72F9EC-7E24-4FC8-B868-8C32AE20A4EF}"/>
    <cellStyle name="Input 2 4 4" xfId="9384" xr:uid="{00000000-0005-0000-0000-0000724A0000}"/>
    <cellStyle name="Input 2 4 4 2" xfId="38131" xr:uid="{6006989B-D8AA-45E0-8CE3-BF54CB597985}"/>
    <cellStyle name="Input 2 4 4 2 2" xfId="39029" xr:uid="{C6A19F1C-C88F-43AF-A581-A6DB0EF7C706}"/>
    <cellStyle name="Input 2 4 4 3" xfId="38436" xr:uid="{F95787AB-4CF0-45F1-99AB-0CDF2309F893}"/>
    <cellStyle name="Input 2 4 4 4" xfId="37519" xr:uid="{EFA397B4-540D-4C30-8170-0E2AB4C0031B}"/>
    <cellStyle name="Input 2 4 5" xfId="9385" xr:uid="{00000000-0005-0000-0000-0000734A0000}"/>
    <cellStyle name="Input 2 4 5 2" xfId="38130" xr:uid="{0E395485-1FEC-4574-B926-038757749E5D}"/>
    <cellStyle name="Input 2 4 5 2 2" xfId="39028" xr:uid="{B8F0AC0A-FACC-4E16-A5D0-77C4AD499CDC}"/>
    <cellStyle name="Input 2 4 5 3" xfId="38437" xr:uid="{94E72B9F-A85D-49FB-980E-ECF39B138EB2}"/>
    <cellStyle name="Input 2 4 5 4" xfId="37520" xr:uid="{4CA0D755-212D-40FC-ADA6-1B91EF92EDC3}"/>
    <cellStyle name="Input 2 4 6" xfId="30324" xr:uid="{00000000-0005-0000-0000-0000744A0000}"/>
    <cellStyle name="Input 2 5" xfId="9386" xr:uid="{00000000-0005-0000-0000-0000754A0000}"/>
    <cellStyle name="Input 2 5 2" xfId="9387" xr:uid="{00000000-0005-0000-0000-0000764A0000}"/>
    <cellStyle name="Input 2 5 2 2" xfId="38129" xr:uid="{26F283DE-EEDA-4A97-BA9B-AB15BA47DF88}"/>
    <cellStyle name="Input 2 5 2 2 2" xfId="39027" xr:uid="{1F73A07E-969B-46DC-A521-041A0616179F}"/>
    <cellStyle name="Input 2 5 2 3" xfId="38438" xr:uid="{AD322964-F30A-4E4D-81EC-ACE527DFB9F8}"/>
    <cellStyle name="Input 2 5 2 4" xfId="37521" xr:uid="{5E4B49E7-D0DA-4856-BA1A-33E6CADEA887}"/>
    <cellStyle name="Input 2 5 3" xfId="9388" xr:uid="{00000000-0005-0000-0000-0000774A0000}"/>
    <cellStyle name="Input 2 5 3 2" xfId="38128" xr:uid="{00817D10-3E3B-46C0-BF42-CA90E4A7F5EF}"/>
    <cellStyle name="Input 2 5 3 2 2" xfId="39026" xr:uid="{A6FC750A-EE1F-491F-974B-8A859AE51DEC}"/>
    <cellStyle name="Input 2 5 3 3" xfId="38439" xr:uid="{192D9E6B-9645-48EF-9BE4-2E996057F5DF}"/>
    <cellStyle name="Input 2 5 3 4" xfId="37522" xr:uid="{6224FA6B-19C7-45B9-8AC5-06DA4BEF69C9}"/>
    <cellStyle name="Input 2 5 4" xfId="9389" xr:uid="{00000000-0005-0000-0000-0000784A0000}"/>
    <cellStyle name="Input 2 5 4 2" xfId="38127" xr:uid="{95D9EDFD-C65E-4C14-9C35-F24B7EEB38C7}"/>
    <cellStyle name="Input 2 5 4 2 2" xfId="39025" xr:uid="{D8CC33CA-6720-40B5-95AB-50488930D201}"/>
    <cellStyle name="Input 2 5 4 3" xfId="38440" xr:uid="{663D9BA5-FE2C-4108-B5C8-423CB0EC7EFF}"/>
    <cellStyle name="Input 2 5 4 4" xfId="37523" xr:uid="{C34AFD63-A51B-4C6C-83B4-C0753B890780}"/>
    <cellStyle name="Input 2 5 5" xfId="9390" xr:uid="{00000000-0005-0000-0000-0000794A0000}"/>
    <cellStyle name="Input 2 5 5 2" xfId="38126" xr:uid="{0B607BB4-58B0-4C35-A687-71E776C0AB78}"/>
    <cellStyle name="Input 2 5 5 2 2" xfId="39024" xr:uid="{660D6216-A0D1-4136-9178-794CA81984B1}"/>
    <cellStyle name="Input 2 5 5 3" xfId="38441" xr:uid="{C9D96C66-CA83-4EF5-9DE2-5DECD5CF882F}"/>
    <cellStyle name="Input 2 5 5 4" xfId="37524" xr:uid="{300601EC-C5BE-4627-8D6D-ABA5A5A869F9}"/>
    <cellStyle name="Input 2 5 6" xfId="30325" xr:uid="{00000000-0005-0000-0000-00007A4A0000}"/>
    <cellStyle name="Input 2 6" xfId="9391" xr:uid="{00000000-0005-0000-0000-00007B4A0000}"/>
    <cellStyle name="Input 2 6 2" xfId="9392" xr:uid="{00000000-0005-0000-0000-00007C4A0000}"/>
    <cellStyle name="Input 2 6 2 2" xfId="38125" xr:uid="{D0247453-C6C4-4B62-B060-2664BF792E8B}"/>
    <cellStyle name="Input 2 6 2 2 2" xfId="39023" xr:uid="{46A9A759-6C80-48BD-86A2-B1795D2CE62D}"/>
    <cellStyle name="Input 2 6 2 3" xfId="38442" xr:uid="{EAB81519-0A59-4EA5-B959-A537C694A7EF}"/>
    <cellStyle name="Input 2 6 2 4" xfId="37525" xr:uid="{3851C4C1-0AE2-417A-A68B-3192662387FF}"/>
    <cellStyle name="Input 2 6 3" xfId="9393" xr:uid="{00000000-0005-0000-0000-00007D4A0000}"/>
    <cellStyle name="Input 2 6 3 2" xfId="38124" xr:uid="{1CF703C5-BEBD-4888-8C83-A645CE2F5A3A}"/>
    <cellStyle name="Input 2 6 3 2 2" xfId="39022" xr:uid="{B6A41416-891E-4062-B001-55193267FF48}"/>
    <cellStyle name="Input 2 6 3 3" xfId="38443" xr:uid="{BE26863E-3361-4295-B79B-BDB93EBF2F64}"/>
    <cellStyle name="Input 2 6 3 4" xfId="37526" xr:uid="{C7C9B842-1B5E-48B8-BC78-E85559D7C690}"/>
    <cellStyle name="Input 2 6 4" xfId="9394" xr:uid="{00000000-0005-0000-0000-00007E4A0000}"/>
    <cellStyle name="Input 2 6 4 2" xfId="38123" xr:uid="{31BCB6AF-CAC6-44D8-835A-A2A63F087CD5}"/>
    <cellStyle name="Input 2 6 4 2 2" xfId="39021" xr:uid="{DE304F7E-09F8-4DB3-B5AA-82E5057BCEAC}"/>
    <cellStyle name="Input 2 6 4 3" xfId="38444" xr:uid="{E660AFAB-9282-4D99-8892-E0CCB4002F90}"/>
    <cellStyle name="Input 2 6 4 4" xfId="37527" xr:uid="{7D8D43DF-9C93-459E-86BA-68CF8DBA5AD5}"/>
    <cellStyle name="Input 2 6 5" xfId="9395" xr:uid="{00000000-0005-0000-0000-00007F4A0000}"/>
    <cellStyle name="Input 2 6 5 2" xfId="38122" xr:uid="{039361B1-1DC7-4557-B5D0-056126BB851F}"/>
    <cellStyle name="Input 2 6 5 2 2" xfId="39020" xr:uid="{0E59F1A1-CCB3-4CD7-AD32-5C8D4834C71F}"/>
    <cellStyle name="Input 2 6 5 3" xfId="38445" xr:uid="{74498FB3-8836-43DC-8B3B-F26D6B35763A}"/>
    <cellStyle name="Input 2 6 5 4" xfId="37528" xr:uid="{0EE6FC94-7D3B-41B1-841D-44413DBFF248}"/>
    <cellStyle name="Input 2 7" xfId="9396" xr:uid="{00000000-0005-0000-0000-0000804A0000}"/>
    <cellStyle name="Input 2 7 2" xfId="9397" xr:uid="{00000000-0005-0000-0000-0000814A0000}"/>
    <cellStyle name="Input 2 7 2 2" xfId="38121" xr:uid="{BD9C73A6-9685-4BFB-8613-F17D37A98849}"/>
    <cellStyle name="Input 2 7 2 2 2" xfId="39019" xr:uid="{D055E5AB-7992-4009-970E-C36C1FBED51F}"/>
    <cellStyle name="Input 2 7 2 3" xfId="38446" xr:uid="{754E8F7F-CE80-4FCE-A5C5-699D28E4D8BC}"/>
    <cellStyle name="Input 2 7 2 4" xfId="37529" xr:uid="{2A0E72D8-420F-40F0-A9DC-333C3D51E4E4}"/>
    <cellStyle name="Input 2 7 3" xfId="9398" xr:uid="{00000000-0005-0000-0000-0000824A0000}"/>
    <cellStyle name="Input 2 7 3 2" xfId="38120" xr:uid="{F6681A15-C73D-4D4B-B210-ECCA53E0A25D}"/>
    <cellStyle name="Input 2 7 3 2 2" xfId="39018" xr:uid="{A01A6B32-4739-4733-805D-C74E8D000DE6}"/>
    <cellStyle name="Input 2 7 3 3" xfId="38447" xr:uid="{9B19ABBD-2FF1-495D-9087-DA0085C36B97}"/>
    <cellStyle name="Input 2 7 3 4" xfId="37530" xr:uid="{E6433D39-3CD5-40A9-B6F6-87B63FD14BDD}"/>
    <cellStyle name="Input 2 7 4" xfId="9399" xr:uid="{00000000-0005-0000-0000-0000834A0000}"/>
    <cellStyle name="Input 2 7 4 2" xfId="38119" xr:uid="{62A25638-CD81-4D53-A772-086C6580AB1C}"/>
    <cellStyle name="Input 2 7 4 2 2" xfId="39017" xr:uid="{11C33388-6B5C-4460-B946-79A3736AE47D}"/>
    <cellStyle name="Input 2 7 4 3" xfId="38448" xr:uid="{C2F64CE5-0574-4D22-AE14-4437D7AB57E2}"/>
    <cellStyle name="Input 2 7 4 4" xfId="37531" xr:uid="{EE470D34-1B88-4A1F-8A08-4909FC2A92D5}"/>
    <cellStyle name="Input 2 7 5" xfId="9400" xr:uid="{00000000-0005-0000-0000-0000844A0000}"/>
    <cellStyle name="Input 2 7 5 2" xfId="38118" xr:uid="{0068355B-75DA-4718-B563-AA7BA3A333D5}"/>
    <cellStyle name="Input 2 7 5 2 2" xfId="39016" xr:uid="{BE7CD7B6-D8E1-4277-951A-F98D81F2FA52}"/>
    <cellStyle name="Input 2 7 5 3" xfId="38449" xr:uid="{4857F149-A3E8-4127-82E0-1F4FE81223C8}"/>
    <cellStyle name="Input 2 7 5 4" xfId="37532" xr:uid="{7EA74CA4-1358-418E-AF2B-FE252AA7BD6E}"/>
    <cellStyle name="Input 2 8" xfId="9401" xr:uid="{00000000-0005-0000-0000-0000854A0000}"/>
    <cellStyle name="Input 2 8 2" xfId="9402" xr:uid="{00000000-0005-0000-0000-0000864A0000}"/>
    <cellStyle name="Input 2 8 2 2" xfId="38117" xr:uid="{DC6BAEAA-FB9A-43A4-913D-48F8DE8278DF}"/>
    <cellStyle name="Input 2 8 2 2 2" xfId="39015" xr:uid="{FDFDC59C-F148-4A26-A3AD-BC99D58ACD82}"/>
    <cellStyle name="Input 2 8 2 3" xfId="38450" xr:uid="{096468FA-9DD0-4369-8230-8A82809D3D33}"/>
    <cellStyle name="Input 2 8 2 4" xfId="37533" xr:uid="{6F10CA8A-69CD-436D-96FB-B437E462DBE9}"/>
    <cellStyle name="Input 2 8 3" xfId="9403" xr:uid="{00000000-0005-0000-0000-0000874A0000}"/>
    <cellStyle name="Input 2 8 3 2" xfId="38116" xr:uid="{A6C9707F-3B63-4C14-93DC-6520E6BFF783}"/>
    <cellStyle name="Input 2 8 3 2 2" xfId="39014" xr:uid="{0044FFB5-D8F8-4471-A95E-6C6AC99AE32C}"/>
    <cellStyle name="Input 2 8 3 3" xfId="38451" xr:uid="{AFBFEF43-C671-49DA-95DC-DD9CCA939F72}"/>
    <cellStyle name="Input 2 8 3 4" xfId="37534" xr:uid="{DA7D2691-FDE5-4560-B1F9-790CFC44E60D}"/>
    <cellStyle name="Input 2 8 4" xfId="9404" xr:uid="{00000000-0005-0000-0000-0000884A0000}"/>
    <cellStyle name="Input 2 8 4 2" xfId="38115" xr:uid="{D69F3206-E8FF-4756-B61C-7AC7AE5A844E}"/>
    <cellStyle name="Input 2 8 4 2 2" xfId="39013" xr:uid="{4C36EF29-7E24-4A09-981D-FD54933FC0BC}"/>
    <cellStyle name="Input 2 8 4 3" xfId="38452" xr:uid="{1604796C-0536-456A-9980-4E9ABF9C1AEE}"/>
    <cellStyle name="Input 2 8 4 4" xfId="37535" xr:uid="{896548CB-B173-47E4-A103-958250790209}"/>
    <cellStyle name="Input 2 8 5" xfId="9405" xr:uid="{00000000-0005-0000-0000-0000894A0000}"/>
    <cellStyle name="Input 2 8 5 2" xfId="38114" xr:uid="{99729A90-DB09-44C6-8F72-0B445EA17149}"/>
    <cellStyle name="Input 2 8 5 2 2" xfId="39012" xr:uid="{5D5F9945-BA07-4107-8A79-F35FEA21B160}"/>
    <cellStyle name="Input 2 8 5 3" xfId="38453" xr:uid="{19699713-1E7E-4877-A14A-84D4B075156A}"/>
    <cellStyle name="Input 2 8 5 4" xfId="37536" xr:uid="{6F1A4162-3492-4393-9C66-7E7B414BCF6A}"/>
    <cellStyle name="Input 2 9" xfId="9406" xr:uid="{00000000-0005-0000-0000-00008A4A0000}"/>
    <cellStyle name="Input 2 9 2" xfId="9407" xr:uid="{00000000-0005-0000-0000-00008B4A0000}"/>
    <cellStyle name="Input 2 9 2 2" xfId="38113" xr:uid="{0BDE971C-6034-49C5-A4A0-3B8725174B0C}"/>
    <cellStyle name="Input 2 9 2 2 2" xfId="39011" xr:uid="{B04F7632-A14D-4E46-855C-25A0ECC00D36}"/>
    <cellStyle name="Input 2 9 2 3" xfId="38454" xr:uid="{A1BC6B24-11AF-456F-85A5-1FCA75DB2A87}"/>
    <cellStyle name="Input 2 9 2 4" xfId="37537" xr:uid="{5766534F-E9F8-497C-A16D-A29DFDEFF18B}"/>
    <cellStyle name="Input 2 9 3" xfId="9408" xr:uid="{00000000-0005-0000-0000-00008C4A0000}"/>
    <cellStyle name="Input 2 9 3 2" xfId="38112" xr:uid="{3498775F-80FC-424C-8672-38D09179B673}"/>
    <cellStyle name="Input 2 9 3 2 2" xfId="39010" xr:uid="{86B140AE-01E3-4BE1-AD2F-BC23E4F3385B}"/>
    <cellStyle name="Input 2 9 3 3" xfId="38455" xr:uid="{60BC68F5-2C52-46BB-B514-E12A1D23FD41}"/>
    <cellStyle name="Input 2 9 3 4" xfId="37538" xr:uid="{DE25489A-F1FC-4549-A7E4-1B107235A152}"/>
    <cellStyle name="Input 2 9 4" xfId="9409" xr:uid="{00000000-0005-0000-0000-00008D4A0000}"/>
    <cellStyle name="Input 2 9 4 2" xfId="38111" xr:uid="{A39C9F2B-46DE-4055-AE41-11041D3A1444}"/>
    <cellStyle name="Input 2 9 4 2 2" xfId="39009" xr:uid="{0FCDE54D-49B1-492D-8D59-69A934E97BF1}"/>
    <cellStyle name="Input 2 9 4 3" xfId="38456" xr:uid="{02D3257C-8E69-4C27-AC5B-3BD53A686B51}"/>
    <cellStyle name="Input 2 9 4 4" xfId="37539" xr:uid="{DB834025-99FC-42F4-A4D9-362D0298A761}"/>
    <cellStyle name="Input 2 9 5" xfId="9410" xr:uid="{00000000-0005-0000-0000-00008E4A0000}"/>
    <cellStyle name="Input 2 9 5 2" xfId="38110" xr:uid="{5D8017CE-EC32-4353-93E2-D91F07A12A08}"/>
    <cellStyle name="Input 2 9 5 2 2" xfId="39008" xr:uid="{215D0A3E-4806-4EB7-8833-FD4BC71AADCE}"/>
    <cellStyle name="Input 2 9 5 3" xfId="38457" xr:uid="{15A278F7-2FBA-427B-96FB-BDFE3C2B457E}"/>
    <cellStyle name="Input 2 9 5 4" xfId="37540" xr:uid="{73D08BC2-0D80-422E-ADFD-49C667F76A5D}"/>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2 2" xfId="39006" xr:uid="{36F51FD1-1126-4483-86A2-E5DBE2B26520}"/>
    <cellStyle name="Input 3 2 2 3" xfId="38108" xr:uid="{C7A026FE-B88B-435E-B4FB-047ED7F3EFA9}"/>
    <cellStyle name="Input 3 2 3" xfId="30328" xr:uid="{00000000-0005-0000-0000-0000934A0000}"/>
    <cellStyle name="Input 3 2 3 2" xfId="38459" xr:uid="{5ED433C3-EF76-456B-AD73-5053EB7B89BD}"/>
    <cellStyle name="Input 3 2 4" xfId="37542" xr:uid="{AAD561AD-080D-48E2-A327-2EDAFCDDF306}"/>
    <cellStyle name="Input 3 3" xfId="9413" xr:uid="{00000000-0005-0000-0000-0000944A0000}"/>
    <cellStyle name="Input 3 3 2" xfId="30330" xr:uid="{00000000-0005-0000-0000-0000954A0000}"/>
    <cellStyle name="Input 3 3 2 2" xfId="39005" xr:uid="{24685667-5A7F-4ABD-9F12-8AB372F5C96A}"/>
    <cellStyle name="Input 3 3 2 3" xfId="38107" xr:uid="{4EA296E4-5D6E-4604-99E0-44B58346A297}"/>
    <cellStyle name="Input 3 3 3" xfId="38460" xr:uid="{48A2B4EA-48D9-4730-BEF2-26545428C374}"/>
    <cellStyle name="Input 3 3 4" xfId="37543" xr:uid="{D07F39D7-15C3-41E9-ACDB-4658B10C6775}"/>
    <cellStyle name="Input 3 4" xfId="30331" xr:uid="{00000000-0005-0000-0000-0000964A0000}"/>
    <cellStyle name="Input 3 4 2" xfId="39007" xr:uid="{FEA9975B-39DD-4840-A167-10555DA98077}"/>
    <cellStyle name="Input 3 4 3" xfId="38109" xr:uid="{CE8DE2EC-79EB-405E-95FA-3BBB485619B3}"/>
    <cellStyle name="Input 3 5" xfId="30332" xr:uid="{00000000-0005-0000-0000-0000974A0000}"/>
    <cellStyle name="Input 3 5 2" xfId="38458" xr:uid="{066C7395-38B5-4EB8-9C2C-3A0FC430E3BF}"/>
    <cellStyle name="Input 3 6" xfId="30327" xr:uid="{00000000-0005-0000-0000-0000984A0000}"/>
    <cellStyle name="Input 3 7" xfId="37541" xr:uid="{C433D460-247C-4CDB-B6CB-CEA1B8BE6613}"/>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2 2" xfId="39003" xr:uid="{471B20BF-4748-4D34-904C-7009E45EED59}"/>
    <cellStyle name="Input 4 2 2 3" xfId="38105" xr:uid="{458C3601-5A86-4510-B992-B9ABC2DCC25B}"/>
    <cellStyle name="Input 4 2 3" xfId="30335" xr:uid="{00000000-0005-0000-0000-00009D4A0000}"/>
    <cellStyle name="Input 4 2 3 2" xfId="38462" xr:uid="{8FA49B78-CBE4-427C-A58E-DC019AFB600D}"/>
    <cellStyle name="Input 4 2 4" xfId="37545" xr:uid="{D3775BA2-0D7C-4E23-A1F3-EDEFDB956EED}"/>
    <cellStyle name="Input 4 3" xfId="9416" xr:uid="{00000000-0005-0000-0000-00009E4A0000}"/>
    <cellStyle name="Input 4 3 2" xfId="30337" xr:uid="{00000000-0005-0000-0000-00009F4A0000}"/>
    <cellStyle name="Input 4 3 2 2" xfId="39002" xr:uid="{596BFFB7-888F-45A9-A221-3D290FEC74C4}"/>
    <cellStyle name="Input 4 3 2 3" xfId="38104" xr:uid="{65CBE4CB-87B2-487B-B448-E97CBF0A5226}"/>
    <cellStyle name="Input 4 3 3" xfId="38463" xr:uid="{04364AF4-AF84-457D-AD3A-5A43959CA16B}"/>
    <cellStyle name="Input 4 3 4" xfId="37546" xr:uid="{0CF7744C-6A1B-4D46-BF82-AD99EA328126}"/>
    <cellStyle name="Input 4 4" xfId="30338" xr:uid="{00000000-0005-0000-0000-0000A04A0000}"/>
    <cellStyle name="Input 4 4 2" xfId="39004" xr:uid="{7A0F8FE5-06D6-4C11-8076-7183D916BCE5}"/>
    <cellStyle name="Input 4 4 3" xfId="38106" xr:uid="{A3FCC46C-503A-430B-B67F-54F533948749}"/>
    <cellStyle name="Input 4 5" xfId="30339" xr:uid="{00000000-0005-0000-0000-0000A14A0000}"/>
    <cellStyle name="Input 4 5 2" xfId="38461" xr:uid="{F8BA6159-C567-4577-9E71-76AF32286CD4}"/>
    <cellStyle name="Input 4 6" xfId="30334" xr:uid="{00000000-0005-0000-0000-0000A24A0000}"/>
    <cellStyle name="Input 4 7" xfId="37544" xr:uid="{1C07C5C1-8DF5-4972-8AA2-C4A4455A8BE9}"/>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2 2" xfId="39000" xr:uid="{AFF6644E-1276-46B5-A4D7-C85553DBF163}"/>
    <cellStyle name="Input 5 2 2 3" xfId="38102" xr:uid="{C3919858-B134-4192-812E-D20E876AF40B}"/>
    <cellStyle name="Input 5 2 3" xfId="36753" xr:uid="{00000000-0005-0000-0000-0000A74A0000}"/>
    <cellStyle name="Input 5 2 3 2" xfId="38465" xr:uid="{7113831C-26B5-4D6F-BC2C-BADC7C7CFEA5}"/>
    <cellStyle name="Input 5 2 4" xfId="37548" xr:uid="{2CCE7AF9-4B34-4634-85AC-7BD16D3F427B}"/>
    <cellStyle name="Input 5 3" xfId="9419" xr:uid="{00000000-0005-0000-0000-0000A84A0000}"/>
    <cellStyle name="Input 5 3 2" xfId="30343" xr:uid="{00000000-0005-0000-0000-0000A94A0000}"/>
    <cellStyle name="Input 5 3 2 2" xfId="38999" xr:uid="{A11F834F-D223-460F-9843-51DCE15A611C}"/>
    <cellStyle name="Input 5 3 2 3" xfId="38101" xr:uid="{75AAF2E1-033D-492E-BF7E-D108C847ADDC}"/>
    <cellStyle name="Input 5 3 3" xfId="38466" xr:uid="{C7F430D2-09A1-4FD6-AFC2-08840AAB107B}"/>
    <cellStyle name="Input 5 3 4" xfId="37549" xr:uid="{98B3B810-4C11-4E00-AFA6-B8B5AB970D42}"/>
    <cellStyle name="Input 5 4" xfId="30344" xr:uid="{00000000-0005-0000-0000-0000AA4A0000}"/>
    <cellStyle name="Input 5 4 2" xfId="39001" xr:uid="{A2DAFB67-BA91-4524-8BD3-C1E4CD8E591C}"/>
    <cellStyle name="Input 5 4 3" xfId="38103" xr:uid="{38E05707-FC6E-4A60-AE0A-832BBBB30094}"/>
    <cellStyle name="Input 5 5" xfId="30345" xr:uid="{00000000-0005-0000-0000-0000AB4A0000}"/>
    <cellStyle name="Input 5 5 2" xfId="38464" xr:uid="{00BE049E-EF58-409D-9505-B92DAFC92220}"/>
    <cellStyle name="Input 5 6" xfId="30346" xr:uid="{00000000-0005-0000-0000-0000AC4A0000}"/>
    <cellStyle name="Input 5 7" xfId="30341" xr:uid="{00000000-0005-0000-0000-0000AD4A0000}"/>
    <cellStyle name="Input 5 8" xfId="36752" xr:uid="{00000000-0005-0000-0000-0000AE4A0000}"/>
    <cellStyle name="Input 5 9" xfId="37547" xr:uid="{37633B0D-5520-4F2B-A765-EBB3C330D5D1}"/>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2 2" xfId="38997" xr:uid="{2B7B63AE-B0E3-4C83-A446-E0CCDC0470BE}"/>
    <cellStyle name="Input 6 2 2 3" xfId="38099" xr:uid="{A1F81FB5-8C31-4720-BC1C-1181B340D24A}"/>
    <cellStyle name="Input 6 2 3" xfId="36755" xr:uid="{00000000-0005-0000-0000-0000B34A0000}"/>
    <cellStyle name="Input 6 2 3 2" xfId="38468" xr:uid="{DEE8A5FE-A97E-42C9-A8B2-6257FF746A99}"/>
    <cellStyle name="Input 6 2 4" xfId="37551" xr:uid="{43F237FE-23F6-4F4D-AC16-2E847741D338}"/>
    <cellStyle name="Input 6 3" xfId="9422" xr:uid="{00000000-0005-0000-0000-0000B44A0000}"/>
    <cellStyle name="Input 6 3 2" xfId="38098" xr:uid="{F3C54FDA-1F88-450D-B175-B7FC2DAD7ED7}"/>
    <cellStyle name="Input 6 3 2 2" xfId="38996" xr:uid="{EDE344C8-EBD2-4438-9CC0-CAEF9F9D36D0}"/>
    <cellStyle name="Input 6 3 3" xfId="38469" xr:uid="{0D878489-3483-477B-BD91-472E8FB38CF9}"/>
    <cellStyle name="Input 6 3 4" xfId="37552" xr:uid="{120D8DAE-F888-45A6-AFEE-7C90535B58EE}"/>
    <cellStyle name="Input 6 4" xfId="30348" xr:uid="{00000000-0005-0000-0000-0000B54A0000}"/>
    <cellStyle name="Input 6 4 2" xfId="38998" xr:uid="{42CBE030-E789-4E17-ADAE-BBC4B5B04532}"/>
    <cellStyle name="Input 6 4 3" xfId="38100" xr:uid="{608183A3-D25B-45DB-9B1D-C7C6AA6BC5D3}"/>
    <cellStyle name="Input 6 5" xfId="36754" xr:uid="{00000000-0005-0000-0000-0000B64A0000}"/>
    <cellStyle name="Input 6 5 2" xfId="38467" xr:uid="{C61F2E7C-3FD8-4868-8D98-3BC32D560F47}"/>
    <cellStyle name="Input 6 6" xfId="37550" xr:uid="{E8AD4AB3-D231-4FF1-A36C-70817E0E4409}"/>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2 2 2" xfId="38995" xr:uid="{8154A27D-2E8B-4F71-BD2C-4E3EF35AAA55}"/>
    <cellStyle name="Input 7 2 3" xfId="38097" xr:uid="{59C28072-D5D5-432F-A5D0-2D6402FDABC9}"/>
    <cellStyle name="Input 7 3" xfId="30351" xr:uid="{00000000-0005-0000-0000-0000BB4A0000}"/>
    <cellStyle name="Input 7 3 2" xfId="38470" xr:uid="{C1AE8350-160C-4981-8BC3-975647623359}"/>
    <cellStyle name="Input 7 4" xfId="36756" xr:uid="{00000000-0005-0000-0000-0000BC4A0000}"/>
    <cellStyle name="Input 7 5" xfId="37553" xr:uid="{D28AD053-EFFC-4D58-AA27-2BEA1C9C8A2F}"/>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13" xfId="37554" xr:uid="{BB57DBA0-8473-46EF-8625-2BAF7D565D5E}"/>
    <cellStyle name="inputExposure 14" xfId="37555" xr:uid="{0E03F11A-CDF9-4ED2-8AC0-0A9FED9DC15C}"/>
    <cellStyle name="inputExposure 2" xfId="30442" xr:uid="{00000000-0005-0000-0000-0000274B0000}"/>
    <cellStyle name="inputExposure 2 10" xfId="39188" xr:uid="{8FDD7CAB-ED0A-487B-931E-08F634B45CF5}"/>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2 7" xfId="38994" xr:uid="{02414D4C-4C2B-4440-BE08-D0268AD36268}"/>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 9" xfId="38096" xr:uid="{C0AECD8F-35F1-4225-A477-CB4EC18F056F}"/>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 7" xfId="38471" xr:uid="{0C232CB1-383D-4D0C-A70B-015DDEFFF25F}"/>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23 2" xfId="39181" xr:uid="{0DC43B6D-950F-425C-9C61-9E84314B4FA8}"/>
    <cellStyle name="Normal 123 3" xfId="38284" xr:uid="{18FA6B7B-5736-49FA-B268-EFF2DA200801}"/>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2 2" xfId="38094" xr:uid="{DE3BB300-BA14-404C-9A09-AD97DF56CFDB}"/>
    <cellStyle name="Note 2 10 2 2 2" xfId="38992" xr:uid="{A57764EC-7242-4522-B2AB-074B4B38A5BC}"/>
    <cellStyle name="Note 2 10 2 3" xfId="38473" xr:uid="{89835C3C-39AA-497E-98AC-65790CE89288}"/>
    <cellStyle name="Note 2 10 2 4" xfId="37575" xr:uid="{36B90F36-919A-4419-A64D-3107DF6879CD}"/>
    <cellStyle name="Note 2 10 3" xfId="20377" xr:uid="{00000000-0005-0000-0000-000088800000}"/>
    <cellStyle name="Note 2 10 3 2" xfId="38093" xr:uid="{9041391D-CF38-467F-83CC-33C20E66AC10}"/>
    <cellStyle name="Note 2 10 3 2 2" xfId="38991" xr:uid="{31900FAE-3C3E-4E82-8FEF-DB9C43A06134}"/>
    <cellStyle name="Note 2 10 3 3" xfId="38474" xr:uid="{71B58855-B92B-46A8-955B-021514EFC940}"/>
    <cellStyle name="Note 2 10 3 4" xfId="37576" xr:uid="{210DCDF5-21CF-4D6F-A3A7-E1FB23B6BD4B}"/>
    <cellStyle name="Note 2 10 4" xfId="20378" xr:uid="{00000000-0005-0000-0000-000089800000}"/>
    <cellStyle name="Note 2 10 4 2" xfId="38092" xr:uid="{31300620-01F1-4C87-ACA2-E3F3039C2FAB}"/>
    <cellStyle name="Note 2 10 4 2 2" xfId="38990" xr:uid="{E03170A5-AF7D-467B-A027-1DF05181198D}"/>
    <cellStyle name="Note 2 10 4 3" xfId="38475" xr:uid="{7B456DE9-8CB7-46F6-A38E-BA18BE150604}"/>
    <cellStyle name="Note 2 10 4 4" xfId="37577" xr:uid="{AF967736-0514-434B-9129-C9C7A347CD1F}"/>
    <cellStyle name="Note 2 10 5" xfId="20379" xr:uid="{00000000-0005-0000-0000-00008A800000}"/>
    <cellStyle name="Note 2 10 5 2" xfId="38091" xr:uid="{5E101691-51F0-46E8-9014-CCD035D14D4B}"/>
    <cellStyle name="Note 2 10 5 2 2" xfId="38989" xr:uid="{C9DBF97C-81DA-4E21-A1D4-E9755BC07259}"/>
    <cellStyle name="Note 2 10 5 3" xfId="38476" xr:uid="{E559D016-788B-4C22-842A-732D4A950242}"/>
    <cellStyle name="Note 2 10 5 4" xfId="37578" xr:uid="{525CE958-916F-4B21-8D35-41EF32B33DA1}"/>
    <cellStyle name="Note 2 11" xfId="20380" xr:uid="{00000000-0005-0000-0000-00008B800000}"/>
    <cellStyle name="Note 2 11 2" xfId="20381" xr:uid="{00000000-0005-0000-0000-00008C800000}"/>
    <cellStyle name="Note 2 11 2 2" xfId="38090" xr:uid="{38B302D3-1542-43C2-BC1D-8179BA7071AA}"/>
    <cellStyle name="Note 2 11 2 2 2" xfId="38988" xr:uid="{947B3BE2-32F3-46BF-BCE2-1886108FB6D9}"/>
    <cellStyle name="Note 2 11 2 3" xfId="38477" xr:uid="{607F2501-43D1-44D6-81FC-93A4F90EE8DC}"/>
    <cellStyle name="Note 2 11 2 4" xfId="37579" xr:uid="{78FE6579-D1A0-42B4-B7CD-19C5D4FC823B}"/>
    <cellStyle name="Note 2 11 3" xfId="20382" xr:uid="{00000000-0005-0000-0000-00008D800000}"/>
    <cellStyle name="Note 2 11 3 2" xfId="38089" xr:uid="{A5460246-06AC-4A70-BD25-F1F0A6ACAF1E}"/>
    <cellStyle name="Note 2 11 3 2 2" xfId="38987" xr:uid="{6174339F-CA0E-4F02-B585-670001C0300D}"/>
    <cellStyle name="Note 2 11 3 3" xfId="38478" xr:uid="{712C7E4B-F520-47D4-8118-F34F8280B7D0}"/>
    <cellStyle name="Note 2 11 3 4" xfId="37580" xr:uid="{C8E76868-D8C0-4A27-8F80-8D98F69392BC}"/>
    <cellStyle name="Note 2 11 4" xfId="20383" xr:uid="{00000000-0005-0000-0000-00008E800000}"/>
    <cellStyle name="Note 2 11 4 2" xfId="38088" xr:uid="{02791B2F-EF11-45AB-9688-E9D69EB4759A}"/>
    <cellStyle name="Note 2 11 4 2 2" xfId="38986" xr:uid="{2381C53F-C9DD-459D-AC99-4027628A941D}"/>
    <cellStyle name="Note 2 11 4 3" xfId="38479" xr:uid="{D97E13B5-B52D-4133-83DE-53338841F27E}"/>
    <cellStyle name="Note 2 11 4 4" xfId="37581" xr:uid="{E4D39D1F-3FFA-4B0D-A4E0-DC124CA8BF72}"/>
    <cellStyle name="Note 2 11 5" xfId="20384" xr:uid="{00000000-0005-0000-0000-00008F800000}"/>
    <cellStyle name="Note 2 11 5 2" xfId="38087" xr:uid="{741E77E9-13A1-4DCA-B799-D35E5BEC0B75}"/>
    <cellStyle name="Note 2 11 5 2 2" xfId="38985" xr:uid="{DE3FF4ED-8728-405B-9FF8-059F84509302}"/>
    <cellStyle name="Note 2 11 5 3" xfId="38480" xr:uid="{45FFEEC7-1C68-4C5C-9DD9-CF187D5307D5}"/>
    <cellStyle name="Note 2 11 5 4" xfId="37582" xr:uid="{6D57F382-00E5-4F9C-A0E6-EF2A187537AA}"/>
    <cellStyle name="Note 2 12" xfId="20385" xr:uid="{00000000-0005-0000-0000-000090800000}"/>
    <cellStyle name="Note 2 12 2" xfId="20386" xr:uid="{00000000-0005-0000-0000-000091800000}"/>
    <cellStyle name="Note 2 12 2 2" xfId="38086" xr:uid="{0298C09A-CCC3-4121-B054-68D28D162B2D}"/>
    <cellStyle name="Note 2 12 2 2 2" xfId="38984" xr:uid="{03721BC0-A822-44A2-A15E-A1D94137B4AF}"/>
    <cellStyle name="Note 2 12 2 3" xfId="38481" xr:uid="{129AE71B-E434-41B8-8A71-BC6EF8B8174A}"/>
    <cellStyle name="Note 2 12 2 4" xfId="37583" xr:uid="{20D8AB9C-D46A-4379-8D29-4AA0EA650CA5}"/>
    <cellStyle name="Note 2 12 3" xfId="20387" xr:uid="{00000000-0005-0000-0000-000092800000}"/>
    <cellStyle name="Note 2 12 3 2" xfId="38085" xr:uid="{93B417AB-43E7-4321-8B27-8697753B0AD8}"/>
    <cellStyle name="Note 2 12 3 2 2" xfId="38983" xr:uid="{2E0D7143-29C6-4D4A-B158-B46DE24D9BFB}"/>
    <cellStyle name="Note 2 12 3 3" xfId="38482" xr:uid="{0BB69FCF-F0A8-42BC-98B4-B02F25B0BC77}"/>
    <cellStyle name="Note 2 12 3 4" xfId="37584" xr:uid="{15B8642F-8E5E-43A6-BFD8-9F6FAAEC9A13}"/>
    <cellStyle name="Note 2 12 4" xfId="20388" xr:uid="{00000000-0005-0000-0000-000093800000}"/>
    <cellStyle name="Note 2 12 4 2" xfId="38084" xr:uid="{6171F35B-95AA-4DF3-9F22-AFDB40B239B3}"/>
    <cellStyle name="Note 2 12 4 2 2" xfId="38982" xr:uid="{0C772FFD-1805-4EA5-B229-CE76D429F18D}"/>
    <cellStyle name="Note 2 12 4 3" xfId="38483" xr:uid="{33FF150C-32FC-4257-A81F-65CD7FA81D13}"/>
    <cellStyle name="Note 2 12 4 4" xfId="37585" xr:uid="{17930551-82A5-49F2-9299-D2612169BAE5}"/>
    <cellStyle name="Note 2 12 5" xfId="20389" xr:uid="{00000000-0005-0000-0000-000094800000}"/>
    <cellStyle name="Note 2 12 5 2" xfId="38083" xr:uid="{98436DF7-56EF-44B2-BE80-4E348153E590}"/>
    <cellStyle name="Note 2 12 5 2 2" xfId="38981" xr:uid="{433028C8-7365-4571-9BEB-75E100477382}"/>
    <cellStyle name="Note 2 12 5 3" xfId="38484" xr:uid="{AFDA1C32-EE7B-414D-BC35-A3190A9C4850}"/>
    <cellStyle name="Note 2 12 5 4" xfId="37586" xr:uid="{02A02A23-CC94-400F-BB59-C6C63B6FFC58}"/>
    <cellStyle name="Note 2 13" xfId="20390" xr:uid="{00000000-0005-0000-0000-000095800000}"/>
    <cellStyle name="Note 2 13 2" xfId="20391" xr:uid="{00000000-0005-0000-0000-000096800000}"/>
    <cellStyle name="Note 2 13 2 2" xfId="38082" xr:uid="{D86A007F-3667-49A7-AC44-CD8FE8D36D05}"/>
    <cellStyle name="Note 2 13 2 2 2" xfId="38980" xr:uid="{5D41A181-534B-4F6E-92EE-E9AD665ABCF1}"/>
    <cellStyle name="Note 2 13 2 3" xfId="38485" xr:uid="{552F1CE3-A44F-4801-8007-B4838EA11D45}"/>
    <cellStyle name="Note 2 13 2 4" xfId="37587" xr:uid="{3148A81E-05C7-4E4B-B68C-C5E3917C02C4}"/>
    <cellStyle name="Note 2 13 3" xfId="20392" xr:uid="{00000000-0005-0000-0000-000097800000}"/>
    <cellStyle name="Note 2 13 3 2" xfId="38081" xr:uid="{051E3365-33E1-4002-9D1B-9D9278B2405A}"/>
    <cellStyle name="Note 2 13 3 2 2" xfId="38979" xr:uid="{2027EF46-9F74-4E50-BA21-C795A71F7897}"/>
    <cellStyle name="Note 2 13 3 3" xfId="38486" xr:uid="{3174FF3A-03B2-4C77-A680-DA27BC72F626}"/>
    <cellStyle name="Note 2 13 3 4" xfId="37588" xr:uid="{BF4E55A6-968E-44B7-99FD-8717A61F0124}"/>
    <cellStyle name="Note 2 13 4" xfId="20393" xr:uid="{00000000-0005-0000-0000-000098800000}"/>
    <cellStyle name="Note 2 13 4 2" xfId="38080" xr:uid="{4AB1D19C-177A-4E32-BBBD-BF9D37388366}"/>
    <cellStyle name="Note 2 13 4 2 2" xfId="38978" xr:uid="{28E90446-CD7C-4A12-9264-ADDAE7EC9753}"/>
    <cellStyle name="Note 2 13 4 3" xfId="38487" xr:uid="{07A0426D-906B-48B3-8B19-9BB24B426EDE}"/>
    <cellStyle name="Note 2 13 4 4" xfId="37589" xr:uid="{167D6F6A-9091-4DC4-835E-973D6041E9E3}"/>
    <cellStyle name="Note 2 13 5" xfId="20394" xr:uid="{00000000-0005-0000-0000-000099800000}"/>
    <cellStyle name="Note 2 13 5 2" xfId="38079" xr:uid="{D1B5C3A6-EA1A-4CAC-9E09-4709FDF8FCDA}"/>
    <cellStyle name="Note 2 13 5 2 2" xfId="38977" xr:uid="{D120D6AC-E6E9-42A4-BEFA-BBDB8EAE1E0A}"/>
    <cellStyle name="Note 2 13 5 3" xfId="38488" xr:uid="{E123923E-448D-4F77-BEBA-4CC0AB7DDD5F}"/>
    <cellStyle name="Note 2 13 5 4" xfId="37590" xr:uid="{12360CF6-96C6-42A6-9A53-2A256A66A150}"/>
    <cellStyle name="Note 2 14" xfId="20395" xr:uid="{00000000-0005-0000-0000-00009A800000}"/>
    <cellStyle name="Note 2 14 2" xfId="20396" xr:uid="{00000000-0005-0000-0000-00009B800000}"/>
    <cellStyle name="Note 2 14 2 2" xfId="38077" xr:uid="{18CA6BAD-FFEA-4A0E-9DEE-8D285EFAEB24}"/>
    <cellStyle name="Note 2 14 2 2 2" xfId="38975" xr:uid="{975D88DB-D29E-4B3D-85AB-6D9F5D3B634D}"/>
    <cellStyle name="Note 2 14 2 3" xfId="38490" xr:uid="{72E3AF37-EC10-47DA-BB06-5D0784EB1515}"/>
    <cellStyle name="Note 2 14 2 4" xfId="37592" xr:uid="{423BD893-FF50-42B9-A856-C833F8B0DD8F}"/>
    <cellStyle name="Note 2 14 3" xfId="38078" xr:uid="{23B7CD25-EBCD-42E6-A408-8F855D4B0916}"/>
    <cellStyle name="Note 2 14 3 2" xfId="38976" xr:uid="{E9000A37-D4AB-458D-AB61-A4A815275A11}"/>
    <cellStyle name="Note 2 14 4" xfId="38489" xr:uid="{03871DF8-B550-4482-97BC-0DFA541DCE48}"/>
    <cellStyle name="Note 2 14 5" xfId="37591" xr:uid="{36D01F01-036E-4AFF-816E-76B0673C0C8D}"/>
    <cellStyle name="Note 2 15" xfId="20397" xr:uid="{00000000-0005-0000-0000-00009C800000}"/>
    <cellStyle name="Note 2 15 2" xfId="20398" xr:uid="{00000000-0005-0000-0000-00009D800000}"/>
    <cellStyle name="Note 2 15 2 2" xfId="38076" xr:uid="{9A4688F3-E8A7-45C7-8976-5A5BB4402D9E}"/>
    <cellStyle name="Note 2 15 2 2 2" xfId="38974" xr:uid="{BCFD0393-69C8-4098-B2C9-7AFD50B9E882}"/>
    <cellStyle name="Note 2 15 2 3" xfId="38491" xr:uid="{215FEE88-DEDD-49C0-B888-FF53374F2AF5}"/>
    <cellStyle name="Note 2 15 2 4" xfId="37593" xr:uid="{D424FCB0-CCA5-4DC8-B3E9-49CD4002E963}"/>
    <cellStyle name="Note 2 16" xfId="20399" xr:uid="{00000000-0005-0000-0000-00009E800000}"/>
    <cellStyle name="Note 2 16 2" xfId="38075" xr:uid="{07F8D1FB-7B5E-4063-BD09-7BE21133579B}"/>
    <cellStyle name="Note 2 16 2 2" xfId="38973" xr:uid="{B63B80BA-3CC9-405E-A589-28D67ACBFB06}"/>
    <cellStyle name="Note 2 16 3" xfId="38492" xr:uid="{3E60C13B-2BF1-406B-A3CA-CDCE011E18D5}"/>
    <cellStyle name="Note 2 16 4" xfId="37594" xr:uid="{8C9611C5-90D8-459D-9B20-0A4106036A2C}"/>
    <cellStyle name="Note 2 17" xfId="20400" xr:uid="{00000000-0005-0000-0000-00009F800000}"/>
    <cellStyle name="Note 2 17 2" xfId="38074" xr:uid="{9B403E05-5C31-4D31-80C6-83E65CD4341E}"/>
    <cellStyle name="Note 2 17 2 2" xfId="38972" xr:uid="{2E9AECC1-43E5-4BAE-8262-412791CEFEF5}"/>
    <cellStyle name="Note 2 17 3" xfId="38493" xr:uid="{65DFF985-1A9A-431B-B6F3-09EF8EEDA988}"/>
    <cellStyle name="Note 2 17 4" xfId="37595" xr:uid="{EC7B9AB3-0EB6-4136-BFD7-AB4F9887AF8F}"/>
    <cellStyle name="Note 2 18" xfId="32981" xr:uid="{00000000-0005-0000-0000-0000A0800000}"/>
    <cellStyle name="Note 2 18 2" xfId="38993" xr:uid="{20073ABE-0D07-4BE5-95BB-B74F6DCA475B}"/>
    <cellStyle name="Note 2 18 3" xfId="38095" xr:uid="{0BAAE583-E783-40F0-BF0D-560C2B853C5E}"/>
    <cellStyle name="Note 2 19" xfId="38472" xr:uid="{893D1CEF-EB51-4287-8380-6F72CFDD5381}"/>
    <cellStyle name="Note 2 2" xfId="20401" xr:uid="{00000000-0005-0000-0000-0000A1800000}"/>
    <cellStyle name="Note 2 2 10" xfId="20402" xr:uid="{00000000-0005-0000-0000-0000A2800000}"/>
    <cellStyle name="Note 2 2 10 2" xfId="38072" xr:uid="{A0DE56AB-7C1F-49CD-AFFD-CC5E5140B1C6}"/>
    <cellStyle name="Note 2 2 10 2 2" xfId="38970" xr:uid="{74704CC5-C16A-490F-9D34-A7630DA7B484}"/>
    <cellStyle name="Note 2 2 10 3" xfId="38495" xr:uid="{3F9A7B7F-E614-4809-95C9-6216A55784BD}"/>
    <cellStyle name="Note 2 2 10 4" xfId="37597" xr:uid="{76218E17-40CC-4F19-B8E0-32F4CBEEFB81}"/>
    <cellStyle name="Note 2 2 11" xfId="32982" xr:uid="{00000000-0005-0000-0000-0000A3800000}"/>
    <cellStyle name="Note 2 2 11 2" xfId="38971" xr:uid="{FF1DD797-3A36-4A52-ACC0-EE9BFDC7F921}"/>
    <cellStyle name="Note 2 2 11 3" xfId="38073" xr:uid="{E31FEC62-F425-4B26-8FAF-42AE330B2095}"/>
    <cellStyle name="Note 2 2 12" xfId="38494" xr:uid="{C7A7C6DE-9441-4BE4-B49C-5939B326F164}"/>
    <cellStyle name="Note 2 2 13" xfId="37596" xr:uid="{AFB4869A-A437-45AE-8A66-73E625E841C1}"/>
    <cellStyle name="Note 2 2 2" xfId="20403" xr:uid="{00000000-0005-0000-0000-0000A4800000}"/>
    <cellStyle name="Note 2 2 2 2" xfId="20404" xr:uid="{00000000-0005-0000-0000-0000A5800000}"/>
    <cellStyle name="Note 2 2 2 2 2" xfId="38070" xr:uid="{4D88D954-29DA-4A7E-8508-02DF88FEE4BE}"/>
    <cellStyle name="Note 2 2 2 2 2 2" xfId="38968" xr:uid="{E3E411B0-538D-480A-8945-EE5674C60FD9}"/>
    <cellStyle name="Note 2 2 2 2 3" xfId="38497" xr:uid="{2128A3C1-F178-4D57-A0C5-B1C0889B0039}"/>
    <cellStyle name="Note 2 2 2 2 4" xfId="37599" xr:uid="{92961485-3D18-44F1-96B0-976A2C0F4054}"/>
    <cellStyle name="Note 2 2 2 3" xfId="20405" xr:uid="{00000000-0005-0000-0000-0000A6800000}"/>
    <cellStyle name="Note 2 2 2 3 2" xfId="38069" xr:uid="{FAED1705-65A0-43F2-B7D5-E054F356DA39}"/>
    <cellStyle name="Note 2 2 2 3 2 2" xfId="38967" xr:uid="{1BE43E43-5776-4B7F-B7F2-CF93A2D100D5}"/>
    <cellStyle name="Note 2 2 2 3 3" xfId="38498" xr:uid="{C31234D3-9700-4167-80BB-9AA4058B2394}"/>
    <cellStyle name="Note 2 2 2 3 4" xfId="37600" xr:uid="{CE552A62-5FE1-47B8-8A30-82286991EF93}"/>
    <cellStyle name="Note 2 2 2 4" xfId="20406" xr:uid="{00000000-0005-0000-0000-0000A7800000}"/>
    <cellStyle name="Note 2 2 2 4 2" xfId="38068" xr:uid="{184FB442-A19A-4B6B-94CB-CA6217F12BE0}"/>
    <cellStyle name="Note 2 2 2 4 2 2" xfId="38966" xr:uid="{9FB78D79-778B-45B9-B4D1-52712B1B12B8}"/>
    <cellStyle name="Note 2 2 2 4 3" xfId="38499" xr:uid="{DDD782BF-40FB-42D9-AB74-0AAFB7CB749C}"/>
    <cellStyle name="Note 2 2 2 4 4" xfId="37601" xr:uid="{DC5E02DD-E3F0-47EE-8E8B-F6F6CF35475B}"/>
    <cellStyle name="Note 2 2 2 5" xfId="20407" xr:uid="{00000000-0005-0000-0000-0000A8800000}"/>
    <cellStyle name="Note 2 2 2 5 2" xfId="38067" xr:uid="{D8A668CA-B402-49D4-8A74-78D46865337E}"/>
    <cellStyle name="Note 2 2 2 5 2 2" xfId="38965" xr:uid="{D85800CC-7B82-448F-B3AB-4CA0D6353F98}"/>
    <cellStyle name="Note 2 2 2 5 3" xfId="38500" xr:uid="{FD9000A1-6CBD-4914-81EA-3E6260991B0B}"/>
    <cellStyle name="Note 2 2 2 5 4" xfId="37602" xr:uid="{E8F95DC3-C613-48E4-BB9D-F3DB7556FD55}"/>
    <cellStyle name="Note 2 2 2 6" xfId="32983" xr:uid="{00000000-0005-0000-0000-0000A9800000}"/>
    <cellStyle name="Note 2 2 2 6 2" xfId="38969" xr:uid="{6FD5A21D-E3A0-4E11-8C1F-A7DB918A829F}"/>
    <cellStyle name="Note 2 2 2 6 3" xfId="38071" xr:uid="{EC3E0827-11AF-401C-8895-FC07119B5343}"/>
    <cellStyle name="Note 2 2 2 7" xfId="38496" xr:uid="{F1E453EE-8108-43DF-B822-EDE35C0F554C}"/>
    <cellStyle name="Note 2 2 2 8" xfId="37598" xr:uid="{21070489-1338-4A15-9D8D-D9DE365C42AE}"/>
    <cellStyle name="Note 2 2 3" xfId="20408" xr:uid="{00000000-0005-0000-0000-0000AA800000}"/>
    <cellStyle name="Note 2 2 3 2" xfId="20409" xr:uid="{00000000-0005-0000-0000-0000AB800000}"/>
    <cellStyle name="Note 2 2 3 2 2" xfId="38066" xr:uid="{C6B6693C-F734-4376-9E0F-E184388027AE}"/>
    <cellStyle name="Note 2 2 3 2 2 2" xfId="38964" xr:uid="{3CA0DAF9-AE30-49FD-88FB-6BF534605528}"/>
    <cellStyle name="Note 2 2 3 2 3" xfId="38501" xr:uid="{8CD9834B-FBF4-408C-BE1B-CB01FEB3923E}"/>
    <cellStyle name="Note 2 2 3 2 4" xfId="37603" xr:uid="{A13AA41B-C5FF-4F5C-8FD5-B644F43B6278}"/>
    <cellStyle name="Note 2 2 3 3" xfId="20410" xr:uid="{00000000-0005-0000-0000-0000AC800000}"/>
    <cellStyle name="Note 2 2 3 3 2" xfId="38065" xr:uid="{53C7D468-9E9C-4D5A-A253-A84876282E67}"/>
    <cellStyle name="Note 2 2 3 3 2 2" xfId="38963" xr:uid="{E843D9B9-A6FE-4A82-93DC-73DA10B5BD12}"/>
    <cellStyle name="Note 2 2 3 3 3" xfId="38502" xr:uid="{82971E7D-9541-4792-BC3C-F038F30BA86F}"/>
    <cellStyle name="Note 2 2 3 3 4" xfId="37604" xr:uid="{3D88047A-C3E7-4270-A359-11C52D513126}"/>
    <cellStyle name="Note 2 2 3 4" xfId="20411" xr:uid="{00000000-0005-0000-0000-0000AD800000}"/>
    <cellStyle name="Note 2 2 3 4 2" xfId="38064" xr:uid="{4C16E73C-1333-4B26-B44F-100D8E8DD205}"/>
    <cellStyle name="Note 2 2 3 4 2 2" xfId="38962" xr:uid="{F51E77D2-B185-4C89-A7CC-7F0424E1B98A}"/>
    <cellStyle name="Note 2 2 3 4 3" xfId="38503" xr:uid="{ED2C99CE-05F6-4E98-BCB7-BE274B79B44D}"/>
    <cellStyle name="Note 2 2 3 4 4" xfId="37605" xr:uid="{D88E82A5-E0D1-4388-95B8-F8798C4A07FA}"/>
    <cellStyle name="Note 2 2 3 5" xfId="20412" xr:uid="{00000000-0005-0000-0000-0000AE800000}"/>
    <cellStyle name="Note 2 2 3 5 2" xfId="38063" xr:uid="{26CF442C-A2D2-4B82-AE22-D17B83A16F42}"/>
    <cellStyle name="Note 2 2 3 5 2 2" xfId="38961" xr:uid="{2143A34D-6ADD-4853-94D5-3E40AEF792F1}"/>
    <cellStyle name="Note 2 2 3 5 3" xfId="38504" xr:uid="{D1D92ED2-0957-4CAA-90AA-7EF6A1658359}"/>
    <cellStyle name="Note 2 2 3 5 4" xfId="37606" xr:uid="{29FE446A-6D34-49E4-A535-C7983EEC28D1}"/>
    <cellStyle name="Note 2 2 3 6" xfId="32984" xr:uid="{00000000-0005-0000-0000-0000AF800000}"/>
    <cellStyle name="Note 2 2 4" xfId="20413" xr:uid="{00000000-0005-0000-0000-0000B0800000}"/>
    <cellStyle name="Note 2 2 4 2" xfId="20414" xr:uid="{00000000-0005-0000-0000-0000B1800000}"/>
    <cellStyle name="Note 2 2 4 2 2" xfId="38061" xr:uid="{1F26165A-07C1-48B9-BA65-82828741D3D9}"/>
    <cellStyle name="Note 2 2 4 2 2 2" xfId="38959" xr:uid="{018B832C-D74E-426A-90BA-A7F8BE53661A}"/>
    <cellStyle name="Note 2 2 4 2 3" xfId="38506" xr:uid="{E84D5A0C-7C7D-48BD-BB0F-1F7BB5802927}"/>
    <cellStyle name="Note 2 2 4 2 4" xfId="37608" xr:uid="{C680DAFF-41B7-4C01-BB90-BF63FEF11DDB}"/>
    <cellStyle name="Note 2 2 4 3" xfId="20415" xr:uid="{00000000-0005-0000-0000-0000B2800000}"/>
    <cellStyle name="Note 2 2 4 3 2" xfId="38060" xr:uid="{CFF1651D-7A7A-40F5-8A90-F5DAA3952C59}"/>
    <cellStyle name="Note 2 2 4 3 2 2" xfId="38958" xr:uid="{663CA079-90D8-444B-9E2B-AD192C3FF022}"/>
    <cellStyle name="Note 2 2 4 3 3" xfId="38507" xr:uid="{172651BE-1AFF-4FBA-8D26-75DE19ADDA8E}"/>
    <cellStyle name="Note 2 2 4 3 4" xfId="37609" xr:uid="{0E9065D8-F4CD-48CA-90B5-31478FF84FF7}"/>
    <cellStyle name="Note 2 2 4 4" xfId="20416" xr:uid="{00000000-0005-0000-0000-0000B3800000}"/>
    <cellStyle name="Note 2 2 4 4 2" xfId="38059" xr:uid="{7ED1D687-08B6-4BFC-A030-3D4A8999FCF0}"/>
    <cellStyle name="Note 2 2 4 4 2 2" xfId="38957" xr:uid="{A59ED249-04F2-4C7F-A089-598CF0866261}"/>
    <cellStyle name="Note 2 2 4 4 3" xfId="38508" xr:uid="{02E7B625-F43E-4DF4-8CD3-7C7DE8205722}"/>
    <cellStyle name="Note 2 2 4 4 4" xfId="37610" xr:uid="{5A5248D6-5AC6-48FC-B5EE-FEC2FB4B4A9B}"/>
    <cellStyle name="Note 2 2 4 5" xfId="32985" xr:uid="{00000000-0005-0000-0000-0000B4800000}"/>
    <cellStyle name="Note 2 2 4 5 2" xfId="38960" xr:uid="{7762964B-5B56-4E56-B486-938F3A3305A4}"/>
    <cellStyle name="Note 2 2 4 5 3" xfId="38062" xr:uid="{C8F2D185-D469-49CE-B7CA-54F21BF6FC81}"/>
    <cellStyle name="Note 2 2 4 6" xfId="38505" xr:uid="{5E082440-25BF-4E7B-B53C-3D04929916B6}"/>
    <cellStyle name="Note 2 2 4 7" xfId="37607" xr:uid="{46A70468-2AB4-476A-8D19-B1AAF64DC2CC}"/>
    <cellStyle name="Note 2 2 5" xfId="20417" xr:uid="{00000000-0005-0000-0000-0000B5800000}"/>
    <cellStyle name="Note 2 2 5 2" xfId="20418" xr:uid="{00000000-0005-0000-0000-0000B6800000}"/>
    <cellStyle name="Note 2 2 5 2 2" xfId="38057" xr:uid="{BFC6D915-7A7D-49B2-920E-0F0B68329A6B}"/>
    <cellStyle name="Note 2 2 5 2 2 2" xfId="38955" xr:uid="{98A1641B-7B7C-45F0-A614-9812E4AD04A0}"/>
    <cellStyle name="Note 2 2 5 2 3" xfId="38510" xr:uid="{789C5072-42F8-4160-8716-ADF2BD1E3AED}"/>
    <cellStyle name="Note 2 2 5 2 4" xfId="37612" xr:uid="{D740D2A6-27C7-449C-B050-760EC14FF8A2}"/>
    <cellStyle name="Note 2 2 5 3" xfId="20419" xr:uid="{00000000-0005-0000-0000-0000B7800000}"/>
    <cellStyle name="Note 2 2 5 3 2" xfId="38056" xr:uid="{760784B5-B3CB-432D-B310-55F83DE29CDE}"/>
    <cellStyle name="Note 2 2 5 3 2 2" xfId="38954" xr:uid="{144E00A3-A0F2-417A-9F5A-1F2007C85947}"/>
    <cellStyle name="Note 2 2 5 3 3" xfId="38511" xr:uid="{2062B83F-3966-4BC1-BD0F-338994009CFC}"/>
    <cellStyle name="Note 2 2 5 3 4" xfId="37613" xr:uid="{EF995CF0-222A-4D00-A23A-1CBCB86080A3}"/>
    <cellStyle name="Note 2 2 5 4" xfId="20420" xr:uid="{00000000-0005-0000-0000-0000B8800000}"/>
    <cellStyle name="Note 2 2 5 4 2" xfId="38055" xr:uid="{5D24FEB0-9DB1-43FA-A1B5-BB0A6D3AAE1D}"/>
    <cellStyle name="Note 2 2 5 4 2 2" xfId="38953" xr:uid="{C6CBD126-2A83-486B-BA92-11831FABAB7B}"/>
    <cellStyle name="Note 2 2 5 4 3" xfId="38512" xr:uid="{B152F213-13FD-4055-8CDF-98D8576F669C}"/>
    <cellStyle name="Note 2 2 5 4 4" xfId="37614" xr:uid="{FA172494-7AB2-4B45-9BEC-F996C1A360B5}"/>
    <cellStyle name="Note 2 2 5 5" xfId="32986" xr:uid="{00000000-0005-0000-0000-0000B9800000}"/>
    <cellStyle name="Note 2 2 5 5 2" xfId="38956" xr:uid="{2292B16B-260B-40C8-8987-9F0413BAE15C}"/>
    <cellStyle name="Note 2 2 5 5 3" xfId="38058" xr:uid="{A05EF680-1DE0-40EF-8C8A-FE0059160D2E}"/>
    <cellStyle name="Note 2 2 5 6" xfId="38509" xr:uid="{3921BB3B-5897-4633-A690-19C25D4F1D8C}"/>
    <cellStyle name="Note 2 2 5 7" xfId="37611" xr:uid="{998A146E-6BEF-4383-9FF5-061100C17FAD}"/>
    <cellStyle name="Note 2 2 6" xfId="20421" xr:uid="{00000000-0005-0000-0000-0000BA800000}"/>
    <cellStyle name="Note 2 2 6 2" xfId="38054" xr:uid="{20F9B26C-BDA9-4389-96CB-3B23EAFCF4A9}"/>
    <cellStyle name="Note 2 2 6 2 2" xfId="38952" xr:uid="{7DC9FC0A-1C2B-4B0F-A969-B6799A5BB070}"/>
    <cellStyle name="Note 2 2 6 3" xfId="38513" xr:uid="{52A58DF4-67A1-4ED9-A91C-69F0FB43B4CC}"/>
    <cellStyle name="Note 2 2 6 4" xfId="37615" xr:uid="{5D415FDD-9511-41B1-9D17-29D862F6A338}"/>
    <cellStyle name="Note 2 2 7" xfId="20422" xr:uid="{00000000-0005-0000-0000-0000BB800000}"/>
    <cellStyle name="Note 2 2 7 2" xfId="38053" xr:uid="{F0B8C448-853D-48CF-9CBF-81529912EAA2}"/>
    <cellStyle name="Note 2 2 7 2 2" xfId="38951" xr:uid="{45420AE9-CD7B-4998-BC31-207B62E90F28}"/>
    <cellStyle name="Note 2 2 7 3" xfId="38514" xr:uid="{4CE86E26-B566-426E-9191-CFDA1FE3A1E7}"/>
    <cellStyle name="Note 2 2 7 4" xfId="37616" xr:uid="{3AE2AA55-2EC8-44D0-B3B9-DB1D5D139BA5}"/>
    <cellStyle name="Note 2 2 8" xfId="20423" xr:uid="{00000000-0005-0000-0000-0000BC800000}"/>
    <cellStyle name="Note 2 2 8 2" xfId="38052" xr:uid="{FD70369D-B508-419F-9271-2A91BEF711E3}"/>
    <cellStyle name="Note 2 2 8 2 2" xfId="38950" xr:uid="{3BFF38BB-43D7-4AF8-A3B8-2378F782F11F}"/>
    <cellStyle name="Note 2 2 8 3" xfId="38515" xr:uid="{8ECF0AD9-B5AD-405D-A564-91AE4233D576}"/>
    <cellStyle name="Note 2 2 8 4" xfId="37617" xr:uid="{22A94150-CAA1-4233-AF34-964864CBB6AA}"/>
    <cellStyle name="Note 2 2 9" xfId="20424" xr:uid="{00000000-0005-0000-0000-0000BD800000}"/>
    <cellStyle name="Note 2 2 9 2" xfId="38051" xr:uid="{BD774C03-14EA-486D-947F-9D76BDA1FA2C}"/>
    <cellStyle name="Note 2 2 9 2 2" xfId="38949" xr:uid="{C238A92B-EF3D-41BA-86FE-91078C08E48E}"/>
    <cellStyle name="Note 2 2 9 3" xfId="38516" xr:uid="{7A471BBF-8789-4DBF-803D-3B55BEDF79E6}"/>
    <cellStyle name="Note 2 2 9 4" xfId="37618" xr:uid="{CE5FD83C-4555-40D6-BAF3-5C5010F9712E}"/>
    <cellStyle name="Note 2 20" xfId="37574" xr:uid="{FF803845-22AC-4BC5-B593-2EA4A21AA0F4}"/>
    <cellStyle name="Note 2 3" xfId="20425" xr:uid="{00000000-0005-0000-0000-0000BE800000}"/>
    <cellStyle name="Note 2 3 2" xfId="20426" xr:uid="{00000000-0005-0000-0000-0000BF800000}"/>
    <cellStyle name="Note 2 3 2 2" xfId="38050" xr:uid="{40D3AC09-76DD-451C-939D-95AA07CACC5D}"/>
    <cellStyle name="Note 2 3 2 2 2" xfId="38948" xr:uid="{932389A4-41D9-4952-AB41-DEB1EA6AFE60}"/>
    <cellStyle name="Note 2 3 2 3" xfId="38517" xr:uid="{43046591-7059-4C08-A2D5-E0BDA1178A8F}"/>
    <cellStyle name="Note 2 3 2 4" xfId="37619" xr:uid="{9AB0BEAE-372F-413F-A193-024516320BE0}"/>
    <cellStyle name="Note 2 3 3" xfId="20427" xr:uid="{00000000-0005-0000-0000-0000C0800000}"/>
    <cellStyle name="Note 2 3 3 2" xfId="38049" xr:uid="{F0E446B1-193A-44A1-B142-A16EC57AAB80}"/>
    <cellStyle name="Note 2 3 3 2 2" xfId="38947" xr:uid="{87814601-CA45-49CD-8256-7EF82C0FCD53}"/>
    <cellStyle name="Note 2 3 3 3" xfId="38518" xr:uid="{9CCC1C0E-7F46-47AD-91B5-F7802F58A141}"/>
    <cellStyle name="Note 2 3 3 4" xfId="37620" xr:uid="{2EDE05B0-2E55-482B-9B24-D54AA076AB5E}"/>
    <cellStyle name="Note 2 3 4" xfId="20428" xr:uid="{00000000-0005-0000-0000-0000C1800000}"/>
    <cellStyle name="Note 2 3 4 2" xfId="38048" xr:uid="{70046429-5E4D-4478-B65D-1F3DC740F4F3}"/>
    <cellStyle name="Note 2 3 4 2 2" xfId="38946" xr:uid="{DA883877-2E5F-428D-8A61-29FA53B165F3}"/>
    <cellStyle name="Note 2 3 4 3" xfId="38519" xr:uid="{B83918C8-FCFD-4263-98BA-C086ECFDDB8B}"/>
    <cellStyle name="Note 2 3 4 4" xfId="37621" xr:uid="{54E86C64-D8B9-4056-921E-FAF7652639D7}"/>
    <cellStyle name="Note 2 3 5" xfId="20429" xr:uid="{00000000-0005-0000-0000-0000C2800000}"/>
    <cellStyle name="Note 2 3 5 2" xfId="38047" xr:uid="{0958F861-BB69-414A-8478-98DEDE362544}"/>
    <cellStyle name="Note 2 3 5 2 2" xfId="38945" xr:uid="{8D8EEB12-A23B-4C03-A420-F66B16E0F044}"/>
    <cellStyle name="Note 2 3 5 3" xfId="38520" xr:uid="{BE576529-EB4A-4234-AEFA-926F136D5D5A}"/>
    <cellStyle name="Note 2 3 5 4" xfId="37622" xr:uid="{4A3B1B91-BBB6-470F-8730-7D44C5A78552}"/>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2 2 2" xfId="38046" xr:uid="{6E0FEBEB-063E-4463-9DD3-A91FD2D35E9D}"/>
    <cellStyle name="Note 2 4 2 2 2 2" xfId="38944" xr:uid="{18BF56AE-E853-4634-AAA6-A7B6BE73C263}"/>
    <cellStyle name="Note 2 4 2 2 3" xfId="38521" xr:uid="{1577E28A-44DA-4864-834B-8E298115ECD8}"/>
    <cellStyle name="Note 2 4 2 2 4" xfId="37623" xr:uid="{33716111-640B-4CE5-8C97-F7F2E76A5903}"/>
    <cellStyle name="Note 2 4 3" xfId="20433" xr:uid="{00000000-0005-0000-0000-0000C7800000}"/>
    <cellStyle name="Note 2 4 3 2" xfId="20434" xr:uid="{00000000-0005-0000-0000-0000C8800000}"/>
    <cellStyle name="Note 2 4 3 2 2" xfId="38045" xr:uid="{5DF2D41D-AD4C-4C0E-B3F4-64CAAAAEDAB4}"/>
    <cellStyle name="Note 2 4 3 2 2 2" xfId="38943" xr:uid="{BF8FEE2B-928D-4600-B7B8-FB125474764C}"/>
    <cellStyle name="Note 2 4 3 2 3" xfId="38522" xr:uid="{DBA2F781-BE18-4C6E-8D3E-23342B4699E6}"/>
    <cellStyle name="Note 2 4 3 2 4" xfId="37624" xr:uid="{961F0338-9F18-48A0-918A-A0B5DA6BCA37}"/>
    <cellStyle name="Note 2 4 4" xfId="20435" xr:uid="{00000000-0005-0000-0000-0000C9800000}"/>
    <cellStyle name="Note 2 4 4 2" xfId="20436" xr:uid="{00000000-0005-0000-0000-0000CA800000}"/>
    <cellStyle name="Note 2 4 4 2 2" xfId="38044" xr:uid="{A2C95AF2-A834-4279-BA84-BE39D5638227}"/>
    <cellStyle name="Note 2 4 4 2 2 2" xfId="38942" xr:uid="{DAA78953-BA4A-4FA6-9189-8B69E0A1D51B}"/>
    <cellStyle name="Note 2 4 4 2 3" xfId="38523" xr:uid="{4EA833D7-1A5B-4C0B-8305-38EE9E9248FC}"/>
    <cellStyle name="Note 2 4 4 2 4" xfId="37625" xr:uid="{AF49B202-3BD9-4BDE-A81A-01C1CECEB5AC}"/>
    <cellStyle name="Note 2 4 5" xfId="20437" xr:uid="{00000000-0005-0000-0000-0000CB800000}"/>
    <cellStyle name="Note 2 4 6" xfId="20438" xr:uid="{00000000-0005-0000-0000-0000CC800000}"/>
    <cellStyle name="Note 2 4 7" xfId="20439" xr:uid="{00000000-0005-0000-0000-0000CD800000}"/>
    <cellStyle name="Note 2 4 7 2" xfId="38043" xr:uid="{A2A219E8-C49A-42D6-95CF-F47EC4226F3E}"/>
    <cellStyle name="Note 2 4 7 2 2" xfId="38941" xr:uid="{090EDD3D-8395-49DA-8CA1-63D14E4E7558}"/>
    <cellStyle name="Note 2 4 7 3" xfId="38524" xr:uid="{FF7A13C7-F163-4235-BAA8-4CBBD566FB68}"/>
    <cellStyle name="Note 2 4 7 4" xfId="37626" xr:uid="{5F0D9FA5-6BCA-4B1C-BD33-108B7BCB04DC}"/>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2 2" xfId="38042" xr:uid="{C57BDFED-B907-496C-A9A1-426946CB9587}"/>
    <cellStyle name="Note 2 5 2 2 2 2" xfId="38940" xr:uid="{180898BA-E906-41AE-8845-BED417B78504}"/>
    <cellStyle name="Note 2 5 2 2 3" xfId="38525" xr:uid="{A6B43700-E3A4-408A-9B06-07DBECD44B51}"/>
    <cellStyle name="Note 2 5 2 2 4" xfId="37627" xr:uid="{09CA6278-DAB3-4177-B74E-94C4C6A219D6}"/>
    <cellStyle name="Note 2 5 2 3" xfId="32990" xr:uid="{00000000-0005-0000-0000-0000D2800000}"/>
    <cellStyle name="Note 2 5 3" xfId="20443" xr:uid="{00000000-0005-0000-0000-0000D3800000}"/>
    <cellStyle name="Note 2 5 3 2" xfId="20444" xr:uid="{00000000-0005-0000-0000-0000D4800000}"/>
    <cellStyle name="Note 2 5 3 2 2" xfId="38041" xr:uid="{4491B299-5FCA-408F-9950-A8402F494A19}"/>
    <cellStyle name="Note 2 5 3 2 2 2" xfId="38939" xr:uid="{4C30055B-D98B-4575-A8E1-CDDBFE297E29}"/>
    <cellStyle name="Note 2 5 3 2 3" xfId="38526" xr:uid="{1BDDC3EA-B6FA-43DE-8C02-CB453F954FF9}"/>
    <cellStyle name="Note 2 5 3 2 4" xfId="37628" xr:uid="{73E57E84-2F01-4A6B-8C0A-D0E0FDD7004D}"/>
    <cellStyle name="Note 2 5 4" xfId="20445" xr:uid="{00000000-0005-0000-0000-0000D5800000}"/>
    <cellStyle name="Note 2 5 4 2" xfId="20446" xr:uid="{00000000-0005-0000-0000-0000D6800000}"/>
    <cellStyle name="Note 2 5 4 2 2" xfId="38040" xr:uid="{C4C52FB2-9975-41CC-9DFF-33208A567303}"/>
    <cellStyle name="Note 2 5 4 2 2 2" xfId="38938" xr:uid="{E7C7DC84-8722-49D9-A952-C306B7CF324B}"/>
    <cellStyle name="Note 2 5 4 2 3" xfId="38527" xr:uid="{DF7CA234-A545-4A56-8CDE-68E1D9B22523}"/>
    <cellStyle name="Note 2 5 4 2 4" xfId="37629" xr:uid="{6DC30636-6FE8-49BA-AF99-86DFD332A44D}"/>
    <cellStyle name="Note 2 5 5" xfId="20447" xr:uid="{00000000-0005-0000-0000-0000D7800000}"/>
    <cellStyle name="Note 2 5 6" xfId="20448" xr:uid="{00000000-0005-0000-0000-0000D8800000}"/>
    <cellStyle name="Note 2 5 7" xfId="20449" xr:uid="{00000000-0005-0000-0000-0000D9800000}"/>
    <cellStyle name="Note 2 5 7 2" xfId="38039" xr:uid="{34ED034B-8B8A-433B-9119-08416AC6F0B8}"/>
    <cellStyle name="Note 2 5 7 2 2" xfId="38937" xr:uid="{5AF58EBE-12F4-4109-BDE3-62B1ADBF48E3}"/>
    <cellStyle name="Note 2 5 7 3" xfId="38528" xr:uid="{498376C6-A2D0-44F8-BBC8-29F56F12187F}"/>
    <cellStyle name="Note 2 5 7 4" xfId="37630" xr:uid="{BE43D086-387B-4DCF-BEB9-10DB5CE2CABF}"/>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2 2 2" xfId="38038" xr:uid="{C607CB2D-DB87-429F-8E04-454B0E9B41C6}"/>
    <cellStyle name="Note 2 6 2 2 2 2" xfId="38936" xr:uid="{CDBDBFF2-AE61-444D-A5FD-9336A04E5E2B}"/>
    <cellStyle name="Note 2 6 2 2 3" xfId="38529" xr:uid="{6759379F-7043-4524-B66A-96F1D82F5EB5}"/>
    <cellStyle name="Note 2 6 2 2 4" xfId="37631" xr:uid="{9DDDAC2D-FD94-471A-82A0-6C6797082DFE}"/>
    <cellStyle name="Note 2 6 3" xfId="20453" xr:uid="{00000000-0005-0000-0000-0000DE800000}"/>
    <cellStyle name="Note 2 6 3 2" xfId="20454" xr:uid="{00000000-0005-0000-0000-0000DF800000}"/>
    <cellStyle name="Note 2 6 3 2 2" xfId="38037" xr:uid="{8B9AD8E3-41BB-48CE-8562-53CFC5D1E2A4}"/>
    <cellStyle name="Note 2 6 3 2 2 2" xfId="38935" xr:uid="{25A16EE3-E22C-4E9D-9539-7F2BAEFA81BA}"/>
    <cellStyle name="Note 2 6 3 2 3" xfId="38530" xr:uid="{65AD026A-3747-4CC2-A8C7-71216325C19C}"/>
    <cellStyle name="Note 2 6 3 2 4" xfId="37632" xr:uid="{2D7EF634-C007-4078-A20D-06F5242D60C7}"/>
    <cellStyle name="Note 2 6 4" xfId="20455" xr:uid="{00000000-0005-0000-0000-0000E0800000}"/>
    <cellStyle name="Note 2 6 4 2" xfId="20456" xr:uid="{00000000-0005-0000-0000-0000E1800000}"/>
    <cellStyle name="Note 2 6 4 2 2" xfId="38036" xr:uid="{93E46CBE-C34E-4F03-80B0-4E5524EA2564}"/>
    <cellStyle name="Note 2 6 4 2 2 2" xfId="38934" xr:uid="{5B9D07AA-266D-42AA-A146-EED67A65CC44}"/>
    <cellStyle name="Note 2 6 4 2 3" xfId="38531" xr:uid="{EAAE6664-BC92-4929-A1F6-F4901221EDB1}"/>
    <cellStyle name="Note 2 6 4 2 4" xfId="37633" xr:uid="{54331714-C964-43AB-A804-99549F46309C}"/>
    <cellStyle name="Note 2 6 5" xfId="20457" xr:uid="{00000000-0005-0000-0000-0000E2800000}"/>
    <cellStyle name="Note 2 6 6" xfId="20458" xr:uid="{00000000-0005-0000-0000-0000E3800000}"/>
    <cellStyle name="Note 2 6 7" xfId="20459" xr:uid="{00000000-0005-0000-0000-0000E4800000}"/>
    <cellStyle name="Note 2 6 7 2" xfId="38035" xr:uid="{1998ECDF-B7F1-4997-8AAE-EAC85E221646}"/>
    <cellStyle name="Note 2 6 7 2 2" xfId="38933" xr:uid="{762330C3-8A73-4723-9FF9-73987EF8793A}"/>
    <cellStyle name="Note 2 6 7 3" xfId="38532" xr:uid="{AE850A1C-4E41-4B1D-A73D-43FDD202D536}"/>
    <cellStyle name="Note 2 6 7 4" xfId="37634" xr:uid="{D48085CE-C635-46F4-975B-6F58717B9F4A}"/>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2 2 2" xfId="38034" xr:uid="{65C610E8-4EA2-4239-907B-D77E4CC2EC12}"/>
    <cellStyle name="Note 2 7 2 2 2 2" xfId="38932" xr:uid="{25F9D562-1086-4566-BCC0-C47E537CCFC6}"/>
    <cellStyle name="Note 2 7 2 2 3" xfId="38533" xr:uid="{39E3ACC4-5527-4F0B-938E-5DED378F3D33}"/>
    <cellStyle name="Note 2 7 2 2 4" xfId="37635" xr:uid="{1E7D7967-6F09-4A90-B228-FD8DB4FA0D72}"/>
    <cellStyle name="Note 2 7 3" xfId="20463" xr:uid="{00000000-0005-0000-0000-0000E9800000}"/>
    <cellStyle name="Note 2 7 3 2" xfId="20464" xr:uid="{00000000-0005-0000-0000-0000EA800000}"/>
    <cellStyle name="Note 2 7 3 2 2" xfId="38033" xr:uid="{FC70C039-8B25-4307-B69C-86C181D149A9}"/>
    <cellStyle name="Note 2 7 3 2 2 2" xfId="38931" xr:uid="{2E2D87DA-C7EF-46CC-B8AE-366C6B1BFE54}"/>
    <cellStyle name="Note 2 7 3 2 3" xfId="38534" xr:uid="{CFCBC3A5-B7EE-47F2-8C14-9282E2F11AE3}"/>
    <cellStyle name="Note 2 7 3 2 4" xfId="37636" xr:uid="{775833C3-A52E-41D0-BCCC-4ACD6DCB618C}"/>
    <cellStyle name="Note 2 7 4" xfId="20465" xr:uid="{00000000-0005-0000-0000-0000EB800000}"/>
    <cellStyle name="Note 2 7 4 2" xfId="20466" xr:uid="{00000000-0005-0000-0000-0000EC800000}"/>
    <cellStyle name="Note 2 7 4 2 2" xfId="38032" xr:uid="{BE7BF260-F637-4B8B-9A27-7EACA5A56BB1}"/>
    <cellStyle name="Note 2 7 4 2 2 2" xfId="38930" xr:uid="{8AE27141-B61E-4BAF-BA08-F737D05B9D91}"/>
    <cellStyle name="Note 2 7 4 2 3" xfId="38535" xr:uid="{D059CC16-2E88-4D3E-81D1-263D54553F89}"/>
    <cellStyle name="Note 2 7 4 2 4" xfId="37637" xr:uid="{C3483E73-EC22-4B35-966C-E4A00CE75AAF}"/>
    <cellStyle name="Note 2 7 5" xfId="20467" xr:uid="{00000000-0005-0000-0000-0000ED800000}"/>
    <cellStyle name="Note 2 7 6" xfId="20468" xr:uid="{00000000-0005-0000-0000-0000EE800000}"/>
    <cellStyle name="Note 2 7 7" xfId="20469" xr:uid="{00000000-0005-0000-0000-0000EF800000}"/>
    <cellStyle name="Note 2 7 7 2" xfId="38031" xr:uid="{053DBACB-8252-4FB8-8F11-9CF4DE046DC2}"/>
    <cellStyle name="Note 2 7 7 2 2" xfId="38929" xr:uid="{F0888CBF-ECB8-4D15-BD4C-99ED3F2E3D7C}"/>
    <cellStyle name="Note 2 7 7 3" xfId="38536" xr:uid="{C34F4525-CEF2-43DF-87A9-EB048F79AEC5}"/>
    <cellStyle name="Note 2 7 7 4" xfId="37638" xr:uid="{256A692D-5975-4AF9-B162-50020B53E91B}"/>
    <cellStyle name="Note 2 7 8" xfId="32992" xr:uid="{00000000-0005-0000-0000-0000F0800000}"/>
    <cellStyle name="Note 2 8" xfId="20470" xr:uid="{00000000-0005-0000-0000-0000F1800000}"/>
    <cellStyle name="Note 2 8 2" xfId="20471" xr:uid="{00000000-0005-0000-0000-0000F2800000}"/>
    <cellStyle name="Note 2 8 2 2" xfId="38030" xr:uid="{BA71E487-DA13-4CEC-A720-7CDC8FBF9472}"/>
    <cellStyle name="Note 2 8 2 2 2" xfId="38928" xr:uid="{9855DA82-67BB-428E-8DAB-5EF8A8948C6A}"/>
    <cellStyle name="Note 2 8 2 3" xfId="38537" xr:uid="{3EA5B349-BC20-4F81-8BE3-E900995CDE53}"/>
    <cellStyle name="Note 2 8 2 4" xfId="37639" xr:uid="{D6B05C44-6A92-451E-9B3F-C42EBCBDBFFA}"/>
    <cellStyle name="Note 2 8 3" xfId="20472" xr:uid="{00000000-0005-0000-0000-0000F3800000}"/>
    <cellStyle name="Note 2 8 3 2" xfId="38029" xr:uid="{36E1072B-F73A-40E9-9114-EF4542561643}"/>
    <cellStyle name="Note 2 8 3 2 2" xfId="38927" xr:uid="{C1757E99-7FA5-4F36-9D63-3AEF3624DC5A}"/>
    <cellStyle name="Note 2 8 3 3" xfId="38538" xr:uid="{BB058EE0-2B14-4B5F-83A2-FC3EBE6D3140}"/>
    <cellStyle name="Note 2 8 3 4" xfId="37640" xr:uid="{38A9A92D-3EB9-4C03-87D5-8778F366EA4D}"/>
    <cellStyle name="Note 2 8 4" xfId="20473" xr:uid="{00000000-0005-0000-0000-0000F4800000}"/>
    <cellStyle name="Note 2 8 4 2" xfId="38028" xr:uid="{DBAB5080-61AA-4699-9E18-1F5AF90164ED}"/>
    <cellStyle name="Note 2 8 4 2 2" xfId="38926" xr:uid="{C80DEA9C-F606-417E-9CC4-96994B9A6F5D}"/>
    <cellStyle name="Note 2 8 4 3" xfId="38539" xr:uid="{F3962F9A-9A84-4FE0-A236-0300BD378127}"/>
    <cellStyle name="Note 2 8 4 4" xfId="37641" xr:uid="{51BA2B4D-B4DE-4DCC-BCFA-7F28400DFB79}"/>
    <cellStyle name="Note 2 8 5" xfId="20474" xr:uid="{00000000-0005-0000-0000-0000F5800000}"/>
    <cellStyle name="Note 2 8 5 2" xfId="38027" xr:uid="{10C81F9F-8609-43E4-AA0D-2E57D2417746}"/>
    <cellStyle name="Note 2 8 5 2 2" xfId="38925" xr:uid="{9327A816-2431-4F65-ABB3-2C4471EDB4FE}"/>
    <cellStyle name="Note 2 8 5 3" xfId="38540" xr:uid="{ED09A278-3F0A-451E-95A4-451ED3EC3FB8}"/>
    <cellStyle name="Note 2 8 5 4" xfId="37642" xr:uid="{4A040195-ED3A-4F98-A85D-9D89BBEF143C}"/>
    <cellStyle name="Note 2 9" xfId="20475" xr:uid="{00000000-0005-0000-0000-0000F6800000}"/>
    <cellStyle name="Note 2 9 2" xfId="20476" xr:uid="{00000000-0005-0000-0000-0000F7800000}"/>
    <cellStyle name="Note 2 9 2 2" xfId="38026" xr:uid="{B8058CE2-B91E-46EC-BB9A-90F78025642F}"/>
    <cellStyle name="Note 2 9 2 2 2" xfId="38924" xr:uid="{95B4D74C-1971-421B-92F7-54FCC331454E}"/>
    <cellStyle name="Note 2 9 2 3" xfId="38541" xr:uid="{B8FD6329-B7C5-4640-B069-8C65C78F7468}"/>
    <cellStyle name="Note 2 9 2 4" xfId="37643" xr:uid="{0A7858DB-9B7A-4EBF-844B-2D2D7F14250D}"/>
    <cellStyle name="Note 2 9 3" xfId="20477" xr:uid="{00000000-0005-0000-0000-0000F8800000}"/>
    <cellStyle name="Note 2 9 3 2" xfId="38025" xr:uid="{F7241EBE-70A0-462E-A292-8C83977AACB1}"/>
    <cellStyle name="Note 2 9 3 2 2" xfId="38923" xr:uid="{98169AFB-DB42-46AA-A92A-59B78E7248A5}"/>
    <cellStyle name="Note 2 9 3 3" xfId="38542" xr:uid="{242ADD1E-630D-49E9-9BB7-5A24938FC276}"/>
    <cellStyle name="Note 2 9 3 4" xfId="37644" xr:uid="{98F6983A-B6FC-4419-BADF-B42199DC63D1}"/>
    <cellStyle name="Note 2 9 4" xfId="20478" xr:uid="{00000000-0005-0000-0000-0000F9800000}"/>
    <cellStyle name="Note 2 9 4 2" xfId="38024" xr:uid="{64FC3649-EB4F-45E0-AC37-9BA966390EA1}"/>
    <cellStyle name="Note 2 9 4 2 2" xfId="38922" xr:uid="{46F7183C-627A-42B8-ABC1-6CCCDD08465A}"/>
    <cellStyle name="Note 2 9 4 3" xfId="38543" xr:uid="{1E853324-4A2B-404A-A58D-CBFCC9D7C2E6}"/>
    <cellStyle name="Note 2 9 4 4" xfId="37645" xr:uid="{2C37F3BC-0B88-42DD-83F8-F5AE0A4AE2F5}"/>
    <cellStyle name="Note 2 9 5" xfId="20479" xr:uid="{00000000-0005-0000-0000-0000FA800000}"/>
    <cellStyle name="Note 2 9 5 2" xfId="38023" xr:uid="{A825D986-700D-4B10-9C51-A256F72ECCBD}"/>
    <cellStyle name="Note 2 9 5 2 2" xfId="38921" xr:uid="{DFD4306D-2100-43DD-9374-12F6BDAB7113}"/>
    <cellStyle name="Note 2 9 5 3" xfId="38544" xr:uid="{13EB0815-C404-4561-9BDD-38FF4330E443}"/>
    <cellStyle name="Note 2 9 5 4" xfId="37646" xr:uid="{AEE95F43-765D-407E-A2A9-780E238B40BE}"/>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2 2" xfId="38021" xr:uid="{C4A5164B-25D1-4C61-A8DA-0F35733630A0}"/>
    <cellStyle name="Note 3 2 2 2 2" xfId="38919" xr:uid="{C21EFFE3-E002-4CAD-BFA3-F2748B7941FE}"/>
    <cellStyle name="Note 3 2 2 3" xfId="38546" xr:uid="{44CB8BC0-588D-4375-A880-FCFEE72F2134}"/>
    <cellStyle name="Note 3 2 2 4" xfId="37648" xr:uid="{1CE3FF81-82C5-4465-966B-A0AD2E99130E}"/>
    <cellStyle name="Note 3 2 3" xfId="20482" xr:uid="{00000000-0005-0000-0000-0000FF800000}"/>
    <cellStyle name="Note 3 2 4" xfId="32995" xr:uid="{00000000-0005-0000-0000-000000810000}"/>
    <cellStyle name="Note 3 2 4 2" xfId="38920" xr:uid="{125A9A76-ADEA-4B07-858A-B88AF9331CEA}"/>
    <cellStyle name="Note 3 2 4 3" xfId="38022" xr:uid="{3A70A95F-4A2C-4810-A9C8-6D99728BD660}"/>
    <cellStyle name="Note 3 2 5" xfId="38545" xr:uid="{D860B491-4B5F-4AD5-BFF9-D37184A57FEA}"/>
    <cellStyle name="Note 3 2 6" xfId="37647" xr:uid="{B339C656-28EA-4A9C-837E-98CB893C826F}"/>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3 3 2" xfId="38918" xr:uid="{63507020-3C83-48F9-8DE3-74746669F5B3}"/>
    <cellStyle name="Note 3 3 3 3" xfId="38020" xr:uid="{A69AB0A6-63A7-40A6-9D48-7DFB2B9A3896}"/>
    <cellStyle name="Note 3 3 4" xfId="38547" xr:uid="{9CB4C083-3679-4EE6-9195-17C0C865B4A5}"/>
    <cellStyle name="Note 3 3 5" xfId="37649" xr:uid="{D35161BA-9351-44F2-B4CB-F77D9127F131}"/>
    <cellStyle name="Note 3 4" xfId="20485" xr:uid="{00000000-0005-0000-0000-000005810000}"/>
    <cellStyle name="Note 3 4 2" xfId="32998" xr:uid="{00000000-0005-0000-0000-000006810000}"/>
    <cellStyle name="Note 3 4 2 2" xfId="38917" xr:uid="{1A8D101E-A2AC-4538-B42B-89FE2A0F8708}"/>
    <cellStyle name="Note 3 4 2 3" xfId="38019" xr:uid="{FE940B4A-CE00-4D92-A69D-63E02C86C0D4}"/>
    <cellStyle name="Note 3 4 3" xfId="38548" xr:uid="{B89DBB4E-69E1-4FCE-84C2-73594CC10B59}"/>
    <cellStyle name="Note 3 4 4" xfId="37650" xr:uid="{A755BE35-D123-43C2-AF52-B38B6FFB2022}"/>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2 2 2" xfId="38915" xr:uid="{8545ACD0-D7DB-4C01-BD10-5F8D63BF79EC}"/>
    <cellStyle name="Note 4 2 2 2 3" xfId="38017" xr:uid="{EFCB8E28-2E49-4E1A-8467-129E6B3CAE33}"/>
    <cellStyle name="Note 4 2 2 3" xfId="38550" xr:uid="{0352A29C-CBE4-4F82-9C70-AE0B7988B78D}"/>
    <cellStyle name="Note 4 2 2 4" xfId="37652" xr:uid="{7C550EF0-4773-48CE-A42D-DB307D2CF028}"/>
    <cellStyle name="Note 4 2 3" xfId="20489" xr:uid="{00000000-0005-0000-0000-00000F810000}"/>
    <cellStyle name="Note 4 2 4" xfId="33003" xr:uid="{00000000-0005-0000-0000-000010810000}"/>
    <cellStyle name="Note 4 2 4 2" xfId="38916" xr:uid="{C7DBDD3B-4C05-4C6B-BADF-344164515BEB}"/>
    <cellStyle name="Note 4 2 4 3" xfId="38018" xr:uid="{2D1E5244-3593-4718-8E89-61870E5C498F}"/>
    <cellStyle name="Note 4 2 5" xfId="38549" xr:uid="{F17D2E6E-AC94-4C31-98A2-FDDF3E6220A2}"/>
    <cellStyle name="Note 4 2 6" xfId="37651" xr:uid="{5DC0D0FF-2411-42F9-8CF9-261E44C41AF4}"/>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4 2 2" xfId="38914" xr:uid="{3537F79B-AB25-4D60-BA99-D59E75CB356C}"/>
    <cellStyle name="Note 4 4 2 3" xfId="38016" xr:uid="{6E5A7B4B-D4A4-446B-9CE3-F2C6E38723A6}"/>
    <cellStyle name="Note 4 4 3" xfId="38551" xr:uid="{41E2D12A-24D4-4B70-82E6-C72018F9FD23}"/>
    <cellStyle name="Note 4 4 4" xfId="37653" xr:uid="{89E068C1-6355-4EA7-AAB4-284E7AA6167E}"/>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2 3 2" xfId="38912" xr:uid="{748A5781-08CB-4491-92D0-8CB8FF7D4370}"/>
    <cellStyle name="Note 5 2 3 3" xfId="38014" xr:uid="{736C135F-EBC4-4AC2-9FF4-4AA0CCBF0930}"/>
    <cellStyle name="Note 5 2 4" xfId="38553" xr:uid="{5BF6E817-5519-47D7-9D18-99C1B37FEA13}"/>
    <cellStyle name="Note 5 2 5" xfId="37655" xr:uid="{160EDADA-8971-49A1-9740-673AEC82C27B}"/>
    <cellStyle name="Note 5 3" xfId="20496" xr:uid="{00000000-0005-0000-0000-00001D810000}"/>
    <cellStyle name="Note 5 3 2" xfId="20497" xr:uid="{00000000-0005-0000-0000-00001E810000}"/>
    <cellStyle name="Note 5 3 3" xfId="38013" xr:uid="{AB0C9BE3-93B4-41E7-BDF2-DA9BBB41ABE2}"/>
    <cellStyle name="Note 5 3 3 2" xfId="38911" xr:uid="{1E74A135-993E-4AE3-AE47-67864558C641}"/>
    <cellStyle name="Note 5 3 4" xfId="38554" xr:uid="{0875E00B-CDAE-42E8-A959-533CE13362F2}"/>
    <cellStyle name="Note 5 3 5" xfId="37656" xr:uid="{DF216B0B-8B9C-4B1F-AB41-0635ABDD3E51}"/>
    <cellStyle name="Note 5 4" xfId="20498" xr:uid="{00000000-0005-0000-0000-00001F810000}"/>
    <cellStyle name="Note 5 4 2" xfId="38012" xr:uid="{CAD834D5-135D-462F-B5EF-D8184BEB316D}"/>
    <cellStyle name="Note 5 4 2 2" xfId="38910" xr:uid="{D968A638-FCBE-4887-BB52-15BF03947BCC}"/>
    <cellStyle name="Note 5 4 3" xfId="38555" xr:uid="{B480CEC5-9556-46F8-8AA4-7855CA930C51}"/>
    <cellStyle name="Note 5 4 4" xfId="37657" xr:uid="{662CC4BF-676F-4D9A-9B39-F07090B31944}"/>
    <cellStyle name="Note 5 5" xfId="20499" xr:uid="{00000000-0005-0000-0000-000020810000}"/>
    <cellStyle name="Note 5 6" xfId="33010" xr:uid="{00000000-0005-0000-0000-000021810000}"/>
    <cellStyle name="Note 5 6 2" xfId="38913" xr:uid="{3D729DA0-1F6F-45DF-BF20-787F1C9055B3}"/>
    <cellStyle name="Note 5 6 3" xfId="38015" xr:uid="{6024AE28-BA2F-476B-966F-C62163305F1D}"/>
    <cellStyle name="Note 5 7" xfId="38552" xr:uid="{9FF3A48F-477B-4A2D-92BC-79515FB67AA3}"/>
    <cellStyle name="Note 5 8" xfId="37654" xr:uid="{2D352926-2032-4685-82F3-64C59FF82B8C}"/>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2 3 2" xfId="38908" xr:uid="{591A487E-54C0-4622-9634-2FACF2E53A24}"/>
    <cellStyle name="Note 6 2 3 3" xfId="38010" xr:uid="{757B032E-0048-41A0-8732-9FB09D786D5A}"/>
    <cellStyle name="Note 6 2 4" xfId="38557" xr:uid="{8DA78056-1203-4ACE-99B5-8E8A67B6B1C5}"/>
    <cellStyle name="Note 6 2 5" xfId="37659" xr:uid="{B21E6C77-80C0-4417-9683-32507E9767C8}"/>
    <cellStyle name="Note 6 3" xfId="20503" xr:uid="{00000000-0005-0000-0000-000027810000}"/>
    <cellStyle name="Note 6 4" xfId="20504" xr:uid="{00000000-0005-0000-0000-000028810000}"/>
    <cellStyle name="Note 6 5" xfId="33013" xr:uid="{00000000-0005-0000-0000-000029810000}"/>
    <cellStyle name="Note 6 5 2" xfId="38909" xr:uid="{26FD1A2D-F938-4C36-A5C6-ABE16FD0CB14}"/>
    <cellStyle name="Note 6 5 3" xfId="38011" xr:uid="{BB2323C6-B1B1-4525-AB80-8B7E6564FBE8}"/>
    <cellStyle name="Note 6 6" xfId="38556" xr:uid="{4A7DF7DC-5611-4B04-9F04-AD69C857EE9F}"/>
    <cellStyle name="Note 6 7" xfId="37658" xr:uid="{E6798D83-DB0C-422E-AB27-FD70B682C252}"/>
    <cellStyle name="Note 6_Annexe 6 IAS" xfId="33015" xr:uid="{00000000-0005-0000-0000-00002A810000}"/>
    <cellStyle name="Note 7" xfId="20505" xr:uid="{00000000-0005-0000-0000-00002B810000}"/>
    <cellStyle name="Note 7 2" xfId="33017" xr:uid="{00000000-0005-0000-0000-00002C810000}"/>
    <cellStyle name="Note 7 2 2" xfId="38907" xr:uid="{0F3AB4EE-12A3-47D5-9DB9-E36D8170B0F3}"/>
    <cellStyle name="Note 7 2 3" xfId="38009" xr:uid="{A31C7E1D-68CF-4CE2-B5D3-8DE6E7DA9AB3}"/>
    <cellStyle name="Note 7 3" xfId="33016" xr:uid="{00000000-0005-0000-0000-00002D810000}"/>
    <cellStyle name="Note 7 3 2" xfId="38558" xr:uid="{7F06DACE-EECD-4253-974F-45FF78E490CB}"/>
    <cellStyle name="Note 7 4" xfId="37660" xr:uid="{C07747D0-11DE-4B70-8F0B-5ED47646F16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2 2 2" xfId="38905" xr:uid="{5BF277D9-A862-4973-97A9-3BAD3B3C33BF}"/>
    <cellStyle name="Note 8 2 2 3" xfId="38007" xr:uid="{82DF77C6-E8FA-43DD-88F1-71CB6C3538FF}"/>
    <cellStyle name="Note 8 2 3" xfId="38560" xr:uid="{4A9C0172-CC36-4513-9529-F5D005FE8039}"/>
    <cellStyle name="Note 8 2 4" xfId="37662" xr:uid="{4B6B2F60-5E84-480A-A1CC-DCC958C44E0B}"/>
    <cellStyle name="Note 8 3" xfId="33019" xr:uid="{00000000-0005-0000-0000-000032810000}"/>
    <cellStyle name="Note 8 3 2" xfId="38906" xr:uid="{A732DDD1-A2FE-4D3C-B16E-3A4E3233FC31}"/>
    <cellStyle name="Note 8 3 3" xfId="38008" xr:uid="{F4227D6F-3AFD-422B-922D-838BC5E044F7}"/>
    <cellStyle name="Note 8 4" xfId="38559" xr:uid="{3293F7C2-A5A4-4B77-998C-ACD6CBBB7816}"/>
    <cellStyle name="Note 8 5" xfId="37661" xr:uid="{401C1662-38CA-4B33-B89D-6A0823F6DA46}"/>
    <cellStyle name="Note 8_Annexe 6 IAS" xfId="33021" xr:uid="{00000000-0005-0000-0000-000033810000}"/>
    <cellStyle name="Note 9" xfId="20508" xr:uid="{00000000-0005-0000-0000-000034810000}"/>
    <cellStyle name="Note 9 2" xfId="33023" xr:uid="{00000000-0005-0000-0000-000035810000}"/>
    <cellStyle name="Note 9 2 2" xfId="38904" xr:uid="{E1105486-756E-476A-8FFE-CC276816F9D7}"/>
    <cellStyle name="Note 9 2 3" xfId="38006" xr:uid="{175C2688-3078-4F5F-B96D-A7EB803ED7A6}"/>
    <cellStyle name="Note 9 3" xfId="33022" xr:uid="{00000000-0005-0000-0000-000036810000}"/>
    <cellStyle name="Note 9 3 2" xfId="38561" xr:uid="{76A06C42-2F8D-41C5-A2FE-A17DA8600155}"/>
    <cellStyle name="Note 9 4" xfId="37663" xr:uid="{EAB8D5FD-9C2A-422B-842F-7237062D09D6}"/>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14" xfId="37664" xr:uid="{1E381D2F-11FC-41DB-8985-5AC54B1ACF79}"/>
    <cellStyle name="optionalExposure 15" xfId="39182" xr:uid="{F7B79445-3EDE-421F-8901-6C0373F9F485}"/>
    <cellStyle name="optionalExposure 2" xfId="33080" xr:uid="{00000000-0005-0000-0000-00007A810000}"/>
    <cellStyle name="optionalExposure 2 2" xfId="33081" xr:uid="{00000000-0005-0000-0000-00007B810000}"/>
    <cellStyle name="optionalExposure 2 2 2" xfId="38903" xr:uid="{0B4F8976-3F6D-4937-983D-0D48F490C262}"/>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 8" xfId="38005" xr:uid="{CA1BC99E-1C76-4920-9C03-81B1B8B303C0}"/>
    <cellStyle name="optionalExposure 2 9" xfId="39187" xr:uid="{6DEED127-931A-4E76-BC76-4C15E7A363FD}"/>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 7" xfId="38562" xr:uid="{E1434F02-EB86-4FD9-9071-13E9F4D8EC88}"/>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2 2" xfId="38003" xr:uid="{FF90D3FF-1755-47C9-AE04-7B823848A37C}"/>
    <cellStyle name="Output 2 10 2 2 2" xfId="38901" xr:uid="{7301F0B9-649D-45FB-BBD3-D6377EBB1D50}"/>
    <cellStyle name="Output 2 10 2 3" xfId="38564" xr:uid="{6FAA4DEE-0E48-4AFC-B917-D67F5E7B0ECA}"/>
    <cellStyle name="Output 2 10 2 4" xfId="37666" xr:uid="{C407A8DF-27A3-4204-B0C6-FE7D507FC5E3}"/>
    <cellStyle name="Output 2 10 3" xfId="20522" xr:uid="{00000000-0005-0000-0000-000071820000}"/>
    <cellStyle name="Output 2 10 3 2" xfId="38002" xr:uid="{436B44A2-F835-4890-A1B2-24C4BAFA1DCF}"/>
    <cellStyle name="Output 2 10 3 2 2" xfId="38900" xr:uid="{69B8A56F-352B-48E9-B3E8-EE120D7E0222}"/>
    <cellStyle name="Output 2 10 3 3" xfId="38565" xr:uid="{E1B23F26-82EC-4D63-930D-020F5F7E12DD}"/>
    <cellStyle name="Output 2 10 3 4" xfId="37667" xr:uid="{E2597914-1AB7-4937-A4DE-8479B3133532}"/>
    <cellStyle name="Output 2 10 4" xfId="20523" xr:uid="{00000000-0005-0000-0000-000072820000}"/>
    <cellStyle name="Output 2 10 4 2" xfId="38001" xr:uid="{F7AED1D6-49C7-4201-B827-756A2DF42515}"/>
    <cellStyle name="Output 2 10 4 2 2" xfId="38899" xr:uid="{A14A11EE-D9FF-45EE-AE53-AB87E7C46AEA}"/>
    <cellStyle name="Output 2 10 4 3" xfId="38566" xr:uid="{7EC785FE-536D-49E4-9E9A-88126A213275}"/>
    <cellStyle name="Output 2 10 4 4" xfId="37668" xr:uid="{C6FFC699-889F-4D36-9D95-C1C0535630A8}"/>
    <cellStyle name="Output 2 10 5" xfId="20524" xr:uid="{00000000-0005-0000-0000-000073820000}"/>
    <cellStyle name="Output 2 10 5 2" xfId="38000" xr:uid="{B97DC765-0BC2-4A7F-B06F-2A765F366340}"/>
    <cellStyle name="Output 2 10 5 2 2" xfId="38898" xr:uid="{47954002-22F9-4C0D-AF17-B841A00A72A1}"/>
    <cellStyle name="Output 2 10 5 3" xfId="38567" xr:uid="{B444F6C0-0EC8-4C7C-835F-6F74558CDE5B}"/>
    <cellStyle name="Output 2 10 5 4" xfId="37669" xr:uid="{C485B846-4769-46B1-8747-7AC61A5B1E34}"/>
    <cellStyle name="Output 2 11" xfId="20525" xr:uid="{00000000-0005-0000-0000-000074820000}"/>
    <cellStyle name="Output 2 11 2" xfId="20526" xr:uid="{00000000-0005-0000-0000-000075820000}"/>
    <cellStyle name="Output 2 11 2 2" xfId="37998" xr:uid="{13FA07B8-DE56-48E6-B29B-667EAB4B3FAC}"/>
    <cellStyle name="Output 2 11 2 2 2" xfId="38896" xr:uid="{A01626F0-23C0-4E94-AC45-FFB4A952018F}"/>
    <cellStyle name="Output 2 11 2 3" xfId="38569" xr:uid="{8138307E-D1D1-45DF-B2DA-6F2A425FD300}"/>
    <cellStyle name="Output 2 11 2 4" xfId="37671" xr:uid="{1FB3B8F2-93A2-450C-9646-28A547434A7F}"/>
    <cellStyle name="Output 2 11 3" xfId="20527" xr:uid="{00000000-0005-0000-0000-000076820000}"/>
    <cellStyle name="Output 2 11 3 2" xfId="37997" xr:uid="{41744CB9-DD0D-4CCC-B3DA-23A2C7D16833}"/>
    <cellStyle name="Output 2 11 3 2 2" xfId="38895" xr:uid="{C401C3A9-CA33-4060-94AC-68854485C4FB}"/>
    <cellStyle name="Output 2 11 3 3" xfId="38570" xr:uid="{77AAE6FC-C312-427E-9E97-43DCFE9FE2C7}"/>
    <cellStyle name="Output 2 11 3 4" xfId="37672" xr:uid="{F2E47CC8-43A1-493E-B916-C53EAFEB35B8}"/>
    <cellStyle name="Output 2 11 4" xfId="20528" xr:uid="{00000000-0005-0000-0000-000077820000}"/>
    <cellStyle name="Output 2 11 4 2" xfId="37996" xr:uid="{8E5AB55D-E7AA-4C10-BDD7-1A822E2B881A}"/>
    <cellStyle name="Output 2 11 4 2 2" xfId="38894" xr:uid="{E8ACC934-CD02-4590-B7CC-06E7247621EA}"/>
    <cellStyle name="Output 2 11 4 3" xfId="38571" xr:uid="{3451F7E6-1DE3-4FB8-B1FB-E321E474DAC4}"/>
    <cellStyle name="Output 2 11 4 4" xfId="37673" xr:uid="{485F26EE-99DA-45D5-A250-B4D18F6FE86C}"/>
    <cellStyle name="Output 2 11 5" xfId="20529" xr:uid="{00000000-0005-0000-0000-000078820000}"/>
    <cellStyle name="Output 2 11 5 2" xfId="37995" xr:uid="{1CE4A92D-6848-442E-8F47-E296F6191CC0}"/>
    <cellStyle name="Output 2 11 5 2 2" xfId="38893" xr:uid="{FBC9F520-2EC0-49D2-B3F4-805149C163CF}"/>
    <cellStyle name="Output 2 11 5 3" xfId="38572" xr:uid="{203DC5F5-E45C-4A7A-AC4F-3C8395145479}"/>
    <cellStyle name="Output 2 11 5 4" xfId="37674" xr:uid="{8E7F119F-FCA3-4866-ABFA-D6DAC110DE29}"/>
    <cellStyle name="Output 2 11 6" xfId="37999" xr:uid="{D5D964EA-1DAA-4F09-8FDF-5CA81EEAF699}"/>
    <cellStyle name="Output 2 11 6 2" xfId="38897" xr:uid="{4057FE5D-3041-4C00-843B-6E94CBF3DA01}"/>
    <cellStyle name="Output 2 11 7" xfId="38568" xr:uid="{641C5C0D-C696-4B14-A0BE-E0D3379D4636}"/>
    <cellStyle name="Output 2 11 8" xfId="37670" xr:uid="{D457C8FB-731A-4724-A165-4CDBBF8B2724}"/>
    <cellStyle name="Output 2 12" xfId="20530" xr:uid="{00000000-0005-0000-0000-000079820000}"/>
    <cellStyle name="Output 2 12 2" xfId="20531" xr:uid="{00000000-0005-0000-0000-00007A820000}"/>
    <cellStyle name="Output 2 12 2 2" xfId="37993" xr:uid="{48B7AB0E-03E3-411D-B89A-861FC83BC8B1}"/>
    <cellStyle name="Output 2 12 2 2 2" xfId="38891" xr:uid="{99ABCF28-F8EE-45F2-85D3-84D8E19C62AC}"/>
    <cellStyle name="Output 2 12 2 3" xfId="38574" xr:uid="{C3852982-E880-4D3F-BCE8-7FA537A665E4}"/>
    <cellStyle name="Output 2 12 2 4" xfId="37676" xr:uid="{F26EC3CA-33F0-4B57-9D93-975D6DBE9DD0}"/>
    <cellStyle name="Output 2 12 3" xfId="20532" xr:uid="{00000000-0005-0000-0000-00007B820000}"/>
    <cellStyle name="Output 2 12 3 2" xfId="37992" xr:uid="{5E4D9636-7E3F-4F26-909A-7F8452BBCF1C}"/>
    <cellStyle name="Output 2 12 3 2 2" xfId="38890" xr:uid="{25F52670-22B3-4ED3-9312-DE70B78DBC26}"/>
    <cellStyle name="Output 2 12 3 3" xfId="38575" xr:uid="{4C479969-E469-4228-950E-0DF2753FC423}"/>
    <cellStyle name="Output 2 12 3 4" xfId="37677" xr:uid="{157B039D-7287-459D-8280-1E891544C7E1}"/>
    <cellStyle name="Output 2 12 4" xfId="20533" xr:uid="{00000000-0005-0000-0000-00007C820000}"/>
    <cellStyle name="Output 2 12 4 2" xfId="37991" xr:uid="{67E92494-38D1-4AF1-A95C-B26109C0FCFE}"/>
    <cellStyle name="Output 2 12 4 2 2" xfId="38889" xr:uid="{8E332B66-1301-44EB-AEA0-527BC72BB7EB}"/>
    <cellStyle name="Output 2 12 4 3" xfId="38576" xr:uid="{439B95C1-AFAB-47CA-BBD4-2DB8F3EA6BE8}"/>
    <cellStyle name="Output 2 12 4 4" xfId="37678" xr:uid="{AA43DA89-0429-4692-B7E8-84AE991CAD54}"/>
    <cellStyle name="Output 2 12 5" xfId="20534" xr:uid="{00000000-0005-0000-0000-00007D820000}"/>
    <cellStyle name="Output 2 12 5 2" xfId="37990" xr:uid="{B4E030C9-B782-4647-8A6B-A42A5A002679}"/>
    <cellStyle name="Output 2 12 5 2 2" xfId="38888" xr:uid="{C58E08DA-8295-4C7C-9009-404A8797F53A}"/>
    <cellStyle name="Output 2 12 5 3" xfId="38577" xr:uid="{58F930F6-5CF4-4879-999C-E7D299497E8A}"/>
    <cellStyle name="Output 2 12 5 4" xfId="37679" xr:uid="{35B20894-A04B-4416-B67A-6E88EAF63546}"/>
    <cellStyle name="Output 2 12 6" xfId="37994" xr:uid="{D4D9C057-A086-48D3-AF53-0A33D46DF131}"/>
    <cellStyle name="Output 2 12 6 2" xfId="38892" xr:uid="{E441B72A-D9C6-4B91-8916-C8513D506787}"/>
    <cellStyle name="Output 2 12 7" xfId="38573" xr:uid="{D9EB85F7-4139-4FBA-B40C-2DAA614CD9F5}"/>
    <cellStyle name="Output 2 12 8" xfId="37675" xr:uid="{42F386AB-EB2D-42D9-BCB4-A0CDA730036C}"/>
    <cellStyle name="Output 2 13" xfId="20535" xr:uid="{00000000-0005-0000-0000-00007E820000}"/>
    <cellStyle name="Output 2 13 2" xfId="20536" xr:uid="{00000000-0005-0000-0000-00007F820000}"/>
    <cellStyle name="Output 2 13 2 2" xfId="37988" xr:uid="{8CDC2437-9DCA-43BA-A39C-0EBB811FE282}"/>
    <cellStyle name="Output 2 13 2 2 2" xfId="38886" xr:uid="{79D05742-F75F-4154-942A-ADADA3FEC21F}"/>
    <cellStyle name="Output 2 13 2 3" xfId="38579" xr:uid="{9C4E614E-E9F5-4AC2-BEBE-014E57C56883}"/>
    <cellStyle name="Output 2 13 2 4" xfId="37681" xr:uid="{74CA0B6C-3C04-4F68-8E3A-89644513D654}"/>
    <cellStyle name="Output 2 13 3" xfId="20537" xr:uid="{00000000-0005-0000-0000-000080820000}"/>
    <cellStyle name="Output 2 13 3 2" xfId="37987" xr:uid="{E0BA8F49-EFC6-4902-980A-1800AF8B82A7}"/>
    <cellStyle name="Output 2 13 3 2 2" xfId="38885" xr:uid="{01391194-E39D-4691-8B52-EC148DEE0521}"/>
    <cellStyle name="Output 2 13 3 3" xfId="38580" xr:uid="{870ED280-7168-4484-91F1-9C1CD0BF5CE5}"/>
    <cellStyle name="Output 2 13 3 4" xfId="37682" xr:uid="{41FC5EC6-6A90-45AB-9A81-2A4550EE9E80}"/>
    <cellStyle name="Output 2 13 4" xfId="20538" xr:uid="{00000000-0005-0000-0000-000081820000}"/>
    <cellStyle name="Output 2 13 4 2" xfId="37986" xr:uid="{1AACE37D-53F2-44C0-8903-AAFEEE6A7954}"/>
    <cellStyle name="Output 2 13 4 2 2" xfId="38884" xr:uid="{B8C1CF09-EABF-44B6-8FD3-3C8CA8DA4B5E}"/>
    <cellStyle name="Output 2 13 4 3" xfId="38581" xr:uid="{5FF0431F-6DA8-4A9D-90C3-05281087F1B1}"/>
    <cellStyle name="Output 2 13 4 4" xfId="37683" xr:uid="{44310E48-51DC-4AAB-863B-A284F660F623}"/>
    <cellStyle name="Output 2 13 5" xfId="37989" xr:uid="{65BCD726-0158-4EE8-B4F5-3F4D27E1A165}"/>
    <cellStyle name="Output 2 13 5 2" xfId="38887" xr:uid="{30F68C9E-900A-4263-9A03-930BF6597C03}"/>
    <cellStyle name="Output 2 13 6" xfId="38578" xr:uid="{D0A198F2-6464-40FB-824E-8AE800CAB3EA}"/>
    <cellStyle name="Output 2 13 7" xfId="37680" xr:uid="{931DE216-D330-4042-A029-7523C7BF1424}"/>
    <cellStyle name="Output 2 14" xfId="20539" xr:uid="{00000000-0005-0000-0000-000082820000}"/>
    <cellStyle name="Output 2 14 2" xfId="37985" xr:uid="{9DDF24AD-2C0D-4667-A19E-EF17B3714B6D}"/>
    <cellStyle name="Output 2 14 2 2" xfId="38883" xr:uid="{9A609F09-A11C-4341-8FDA-FDB43D5B671C}"/>
    <cellStyle name="Output 2 14 3" xfId="38582" xr:uid="{9F2777F2-EC87-419F-8D2F-F3CA7F1789A8}"/>
    <cellStyle name="Output 2 14 4" xfId="37684" xr:uid="{29561C8B-897B-49F2-9367-170EB4496884}"/>
    <cellStyle name="Output 2 15" xfId="20540" xr:uid="{00000000-0005-0000-0000-000083820000}"/>
    <cellStyle name="Output 2 15 2" xfId="37984" xr:uid="{00D937D6-664D-4F45-BE31-D62D4A2FBED3}"/>
    <cellStyle name="Output 2 15 2 2" xfId="38882" xr:uid="{6514506F-FB6A-402A-B84B-A437DF3CB49D}"/>
    <cellStyle name="Output 2 15 3" xfId="38583" xr:uid="{587ED8F1-7331-4F71-9DF7-2467FF37E9AD}"/>
    <cellStyle name="Output 2 15 4" xfId="37685" xr:uid="{16E42C1E-2987-493C-8726-487CF2987129}"/>
    <cellStyle name="Output 2 16" xfId="20541" xr:uid="{00000000-0005-0000-0000-000084820000}"/>
    <cellStyle name="Output 2 16 2" xfId="37983" xr:uid="{08C52D6A-CDF9-4A3A-B308-BAADB93B06D7}"/>
    <cellStyle name="Output 2 16 2 2" xfId="38881" xr:uid="{FA588256-2CFE-4549-A77C-84D081292F58}"/>
    <cellStyle name="Output 2 16 3" xfId="38584" xr:uid="{AE373A99-8DB8-44EF-B861-DE6D6028041C}"/>
    <cellStyle name="Output 2 16 4" xfId="37686" xr:uid="{8F7D344C-1C67-4423-9AFD-351234EC060C}"/>
    <cellStyle name="Output 2 17" xfId="33257" xr:uid="{00000000-0005-0000-0000-000085820000}"/>
    <cellStyle name="Output 2 17 2" xfId="38902" xr:uid="{A9660869-8793-4FAF-A2EC-52CEEA940C63}"/>
    <cellStyle name="Output 2 17 3" xfId="38004" xr:uid="{6C9BD46F-3713-4E78-9D21-CEABB8642C20}"/>
    <cellStyle name="Output 2 18" xfId="38563" xr:uid="{72CE00C3-9D5C-45CD-BE41-5B3421355DD4}"/>
    <cellStyle name="Output 2 19" xfId="37665" xr:uid="{638CF525-AE4F-4616-8762-62BFDAD19F2A}"/>
    <cellStyle name="Output 2 2" xfId="20542" xr:uid="{00000000-0005-0000-0000-000086820000}"/>
    <cellStyle name="Output 2 2 10" xfId="33258" xr:uid="{00000000-0005-0000-0000-000087820000}"/>
    <cellStyle name="Output 2 2 10 2" xfId="38880" xr:uid="{BB44D995-E3F0-480A-83DB-29A059103524}"/>
    <cellStyle name="Output 2 2 10 3" xfId="37982" xr:uid="{DBC58AB1-84B9-41E6-81AD-935D2A28BE56}"/>
    <cellStyle name="Output 2 2 11" xfId="38585" xr:uid="{96A6F2F2-B73D-4954-AC34-DAAE340A3561}"/>
    <cellStyle name="Output 2 2 12" xfId="37687" xr:uid="{3D3FB007-F5FE-463E-9BD2-5B89F64F4B4E}"/>
    <cellStyle name="Output 2 2 2" xfId="20543" xr:uid="{00000000-0005-0000-0000-000088820000}"/>
    <cellStyle name="Output 2 2 2 2" xfId="20544" xr:uid="{00000000-0005-0000-0000-000089820000}"/>
    <cellStyle name="Output 2 2 2 2 2" xfId="37980" xr:uid="{257EA5B2-48CE-4E9F-AF50-36EC074F4C39}"/>
    <cellStyle name="Output 2 2 2 2 2 2" xfId="38878" xr:uid="{A410CE95-22D2-428C-A0C3-AED7858FE8FA}"/>
    <cellStyle name="Output 2 2 2 2 3" xfId="38587" xr:uid="{F186E1B9-4578-4351-A410-1F9CE105CA2E}"/>
    <cellStyle name="Output 2 2 2 2 4" xfId="37689" xr:uid="{1056ADC5-4B33-487D-81F5-DBA484248ECD}"/>
    <cellStyle name="Output 2 2 2 3" xfId="20545" xr:uid="{00000000-0005-0000-0000-00008A820000}"/>
    <cellStyle name="Output 2 2 2 3 2" xfId="37979" xr:uid="{84E5FFEA-EEC3-4BB0-98C8-581D8FAABE5C}"/>
    <cellStyle name="Output 2 2 2 3 2 2" xfId="38877" xr:uid="{CDD4470E-2A84-41FA-B8CC-B935F3700793}"/>
    <cellStyle name="Output 2 2 2 3 3" xfId="38588" xr:uid="{D562C270-C02C-4274-ACD5-933D6EB4C580}"/>
    <cellStyle name="Output 2 2 2 3 4" xfId="37690" xr:uid="{8BC6F441-7712-4A05-8CE6-95C8AADDFA3D}"/>
    <cellStyle name="Output 2 2 2 4" xfId="20546" xr:uid="{00000000-0005-0000-0000-00008B820000}"/>
    <cellStyle name="Output 2 2 2 4 2" xfId="37978" xr:uid="{40EEEAD4-6310-49D6-B015-ADF5A395B005}"/>
    <cellStyle name="Output 2 2 2 4 2 2" xfId="38876" xr:uid="{60240E11-377B-435F-91D6-D49DD865718E}"/>
    <cellStyle name="Output 2 2 2 4 3" xfId="38589" xr:uid="{DB79F6FA-9BF0-49E6-8AE4-56A9ABEB4353}"/>
    <cellStyle name="Output 2 2 2 4 4" xfId="37691" xr:uid="{32B14BD0-39FD-44EE-9AD2-4C0BC3AA10F2}"/>
    <cellStyle name="Output 2 2 2 5" xfId="33259" xr:uid="{00000000-0005-0000-0000-00008C820000}"/>
    <cellStyle name="Output 2 2 2 5 2" xfId="38879" xr:uid="{B066F774-E5F3-42C2-8064-2796F42B246A}"/>
    <cellStyle name="Output 2 2 2 5 3" xfId="37981" xr:uid="{3C7902F8-353A-4DB6-B9E3-6DBE82510864}"/>
    <cellStyle name="Output 2 2 2 6" xfId="38586" xr:uid="{C3B762BE-6449-4DF9-BB12-7E4DF2EB519A}"/>
    <cellStyle name="Output 2 2 2 7" xfId="37688" xr:uid="{0FFA15F4-F0A7-4A9C-9927-CBF95C4FE201}"/>
    <cellStyle name="Output 2 2 3" xfId="20547" xr:uid="{00000000-0005-0000-0000-00008D820000}"/>
    <cellStyle name="Output 2 2 3 2" xfId="20548" xr:uid="{00000000-0005-0000-0000-00008E820000}"/>
    <cellStyle name="Output 2 2 3 2 2" xfId="37976" xr:uid="{B25C6914-45EF-4686-A4D2-A6D2BF55A919}"/>
    <cellStyle name="Output 2 2 3 2 2 2" xfId="38874" xr:uid="{594EFAA7-4676-4E35-BF92-DD529EBE73D9}"/>
    <cellStyle name="Output 2 2 3 2 3" xfId="38591" xr:uid="{AAB382DF-8565-4B1F-AE6C-3840C0B2F5A8}"/>
    <cellStyle name="Output 2 2 3 2 4" xfId="37693" xr:uid="{DF773137-BBA5-4D8F-B9B8-31F4C337C282}"/>
    <cellStyle name="Output 2 2 3 3" xfId="20549" xr:uid="{00000000-0005-0000-0000-00008F820000}"/>
    <cellStyle name="Output 2 2 3 3 2" xfId="37975" xr:uid="{50F8313A-AE1F-4086-BEB8-D30DD63303C8}"/>
    <cellStyle name="Output 2 2 3 3 2 2" xfId="38873" xr:uid="{1BECF771-8898-4D33-BF12-5A820082535E}"/>
    <cellStyle name="Output 2 2 3 3 3" xfId="38592" xr:uid="{9ADBDA1A-6D70-4588-ABA4-B3FC9D1EB043}"/>
    <cellStyle name="Output 2 2 3 3 4" xfId="37694" xr:uid="{D42F1E84-51A5-45AF-BD87-F18BCF2C0AE0}"/>
    <cellStyle name="Output 2 2 3 4" xfId="20550" xr:uid="{00000000-0005-0000-0000-000090820000}"/>
    <cellStyle name="Output 2 2 3 4 2" xfId="37974" xr:uid="{2666E8AA-B045-4A40-8E3E-A4A6BCFA4150}"/>
    <cellStyle name="Output 2 2 3 4 2 2" xfId="38872" xr:uid="{43923B3D-915D-4E4D-B240-209E0D2E0492}"/>
    <cellStyle name="Output 2 2 3 4 3" xfId="38593" xr:uid="{E5E74B24-3D17-4DB1-8F67-70C7CFDE61A2}"/>
    <cellStyle name="Output 2 2 3 4 4" xfId="37695" xr:uid="{2AABB29A-BE82-4A7F-AA68-54BF41B1C4CF}"/>
    <cellStyle name="Output 2 2 3 5" xfId="37977" xr:uid="{A6C77C24-4DD5-40E3-B7EE-F7A25AE5334E}"/>
    <cellStyle name="Output 2 2 3 5 2" xfId="38875" xr:uid="{96EC040B-461C-4F49-AD1C-32B53F13B7BC}"/>
    <cellStyle name="Output 2 2 3 6" xfId="38590" xr:uid="{157AE1BE-F0E0-4709-BB2A-77AA97797C63}"/>
    <cellStyle name="Output 2 2 3 7" xfId="37692" xr:uid="{30BDA240-96CA-4523-85B6-767BBB89E83B}"/>
    <cellStyle name="Output 2 2 4" xfId="20551" xr:uid="{00000000-0005-0000-0000-000091820000}"/>
    <cellStyle name="Output 2 2 4 2" xfId="20552" xr:uid="{00000000-0005-0000-0000-000092820000}"/>
    <cellStyle name="Output 2 2 4 2 2" xfId="37972" xr:uid="{DEC69F43-9450-43E2-BDBC-81A9332D4EE8}"/>
    <cellStyle name="Output 2 2 4 2 2 2" xfId="38870" xr:uid="{9669AD37-6789-4ECB-B799-8D3564FFD08E}"/>
    <cellStyle name="Output 2 2 4 2 3" xfId="38595" xr:uid="{E6A6773C-2216-4536-B94F-DA8AC0976515}"/>
    <cellStyle name="Output 2 2 4 2 4" xfId="37697" xr:uid="{8D1D6BB5-2161-4E17-8466-E43195267711}"/>
    <cellStyle name="Output 2 2 4 3" xfId="20553" xr:uid="{00000000-0005-0000-0000-000093820000}"/>
    <cellStyle name="Output 2 2 4 3 2" xfId="37971" xr:uid="{66E5C421-7DC6-400F-8E63-FBBF536EF7F0}"/>
    <cellStyle name="Output 2 2 4 3 2 2" xfId="38869" xr:uid="{AE7022AA-2ABD-4E0D-8DCC-60A34B13D076}"/>
    <cellStyle name="Output 2 2 4 3 3" xfId="38596" xr:uid="{59BB7645-CFFB-49AE-9D87-71ED115E5668}"/>
    <cellStyle name="Output 2 2 4 3 4" xfId="37698" xr:uid="{2CEA7B55-8076-41DD-89B4-EE7A558448BF}"/>
    <cellStyle name="Output 2 2 4 4" xfId="20554" xr:uid="{00000000-0005-0000-0000-000094820000}"/>
    <cellStyle name="Output 2 2 4 4 2" xfId="37970" xr:uid="{A846D3EF-158D-4F98-9E50-6747C4759129}"/>
    <cellStyle name="Output 2 2 4 4 2 2" xfId="38868" xr:uid="{7F59250D-836C-4D90-8A41-00B46E5FB668}"/>
    <cellStyle name="Output 2 2 4 4 3" xfId="38597" xr:uid="{76000FF7-EA62-4CDB-9FB5-9D2314EF72F3}"/>
    <cellStyle name="Output 2 2 4 4 4" xfId="37699" xr:uid="{3B1EEF13-C5F5-4AB3-872F-1EEFC21AE1A3}"/>
    <cellStyle name="Output 2 2 4 5" xfId="37973" xr:uid="{023875B9-7B6C-4BBE-845A-5C43DD9430DA}"/>
    <cellStyle name="Output 2 2 4 5 2" xfId="38871" xr:uid="{69747373-DE44-4018-88CC-8CD1DA79DDA3}"/>
    <cellStyle name="Output 2 2 4 6" xfId="38594" xr:uid="{275CD5C6-A28E-44F6-91F5-3308B9D6018E}"/>
    <cellStyle name="Output 2 2 4 7" xfId="37696" xr:uid="{ED0F4583-0A31-4261-ABFA-6533D8FEF3C8}"/>
    <cellStyle name="Output 2 2 5" xfId="20555" xr:uid="{00000000-0005-0000-0000-000095820000}"/>
    <cellStyle name="Output 2 2 5 2" xfId="20556" xr:uid="{00000000-0005-0000-0000-000096820000}"/>
    <cellStyle name="Output 2 2 5 2 2" xfId="37968" xr:uid="{6A45E823-60F5-44BB-9936-2F8510D2234F}"/>
    <cellStyle name="Output 2 2 5 2 2 2" xfId="38866" xr:uid="{94C99674-F4EE-48B9-96AE-A067EE02D41F}"/>
    <cellStyle name="Output 2 2 5 2 3" xfId="38599" xr:uid="{BE323774-3719-4B7E-84C3-F23881F92CE4}"/>
    <cellStyle name="Output 2 2 5 2 4" xfId="37701" xr:uid="{991CF802-98B1-463A-9E6A-8561FE150DC0}"/>
    <cellStyle name="Output 2 2 5 3" xfId="20557" xr:uid="{00000000-0005-0000-0000-000097820000}"/>
    <cellStyle name="Output 2 2 5 3 2" xfId="37967" xr:uid="{A1DDA44D-7358-45DF-8028-F983B125BECC}"/>
    <cellStyle name="Output 2 2 5 3 2 2" xfId="38865" xr:uid="{2AFDAFD5-8FF6-406B-B422-2211D39C85A6}"/>
    <cellStyle name="Output 2 2 5 3 3" xfId="38600" xr:uid="{32585E90-8FD4-48EF-A842-378DC67B06B6}"/>
    <cellStyle name="Output 2 2 5 3 4" xfId="37702" xr:uid="{07BD2D63-176D-4FAE-ABBE-394DB60A1FD5}"/>
    <cellStyle name="Output 2 2 5 4" xfId="20558" xr:uid="{00000000-0005-0000-0000-000098820000}"/>
    <cellStyle name="Output 2 2 5 4 2" xfId="37966" xr:uid="{9CD02B25-8189-44D2-AB8A-58CDCB978589}"/>
    <cellStyle name="Output 2 2 5 4 2 2" xfId="38864" xr:uid="{BA0BB455-259C-428B-9F64-E389727ED15F}"/>
    <cellStyle name="Output 2 2 5 4 3" xfId="38601" xr:uid="{D06AE0B5-1919-4682-8898-F8C9440A9F4B}"/>
    <cellStyle name="Output 2 2 5 4 4" xfId="37703" xr:uid="{C546A050-5A0C-4911-8916-71A02C73E148}"/>
    <cellStyle name="Output 2 2 5 5" xfId="37969" xr:uid="{7A81A951-4CDF-448B-80E9-998623C384C4}"/>
    <cellStyle name="Output 2 2 5 5 2" xfId="38867" xr:uid="{17FFBF23-2340-47B4-91D9-532984696E3C}"/>
    <cellStyle name="Output 2 2 5 6" xfId="38598" xr:uid="{DC63AEA4-C384-4633-9007-A62D981B4763}"/>
    <cellStyle name="Output 2 2 5 7" xfId="37700" xr:uid="{BE0B7957-1B53-4CA6-86AB-5B6B360EDF0F}"/>
    <cellStyle name="Output 2 2 6" xfId="20559" xr:uid="{00000000-0005-0000-0000-000099820000}"/>
    <cellStyle name="Output 2 2 6 2" xfId="37965" xr:uid="{5BF0036E-A20A-4382-B284-0596AD3FAB62}"/>
    <cellStyle name="Output 2 2 6 2 2" xfId="38863" xr:uid="{11FF6810-6008-4950-A86D-095BF7D1709E}"/>
    <cellStyle name="Output 2 2 6 3" xfId="38602" xr:uid="{247931F0-EAA8-4FE1-A490-043E7AA3C1E6}"/>
    <cellStyle name="Output 2 2 6 4" xfId="37704" xr:uid="{3D497FEB-EC63-4EC1-9689-B4FED5C97D19}"/>
    <cellStyle name="Output 2 2 7" xfId="20560" xr:uid="{00000000-0005-0000-0000-00009A820000}"/>
    <cellStyle name="Output 2 2 7 2" xfId="37964" xr:uid="{D53AC0BB-E159-45E4-9C44-2219C980D814}"/>
    <cellStyle name="Output 2 2 7 2 2" xfId="38862" xr:uid="{ED8D468A-ADB9-4512-A5D8-3AA0563080E9}"/>
    <cellStyle name="Output 2 2 7 3" xfId="38603" xr:uid="{0B964FD7-FF81-460B-8339-F9B71DCCBE98}"/>
    <cellStyle name="Output 2 2 7 4" xfId="37705" xr:uid="{D0AA8AB2-2C48-43AC-903D-6D55A2CC31A6}"/>
    <cellStyle name="Output 2 2 8" xfId="20561" xr:uid="{00000000-0005-0000-0000-00009B820000}"/>
    <cellStyle name="Output 2 2 8 2" xfId="37963" xr:uid="{BAF2949A-B76B-4838-B673-C7B7B9EA7A38}"/>
    <cellStyle name="Output 2 2 8 2 2" xfId="38861" xr:uid="{9C5A462F-E8B3-454F-96EC-D4D46E2FFB2C}"/>
    <cellStyle name="Output 2 2 8 3" xfId="38604" xr:uid="{61903407-DAFE-4F5F-8797-AB874EF2B347}"/>
    <cellStyle name="Output 2 2 8 4" xfId="37706" xr:uid="{9B32BCFC-1B7C-4AF2-A7C6-F631B11EB72E}"/>
    <cellStyle name="Output 2 2 9" xfId="20562" xr:uid="{00000000-0005-0000-0000-00009C820000}"/>
    <cellStyle name="Output 2 2 9 2" xfId="37962" xr:uid="{10DDE94B-E110-4F23-87CC-018A1BCAB4CA}"/>
    <cellStyle name="Output 2 2 9 2 2" xfId="38860" xr:uid="{DFEBC624-A921-4982-9639-03B8801C4C1E}"/>
    <cellStyle name="Output 2 2 9 3" xfId="38605" xr:uid="{0459236D-F7C1-45A1-B2DE-B200E14C9DE1}"/>
    <cellStyle name="Output 2 2 9 4" xfId="37707" xr:uid="{3BB0A058-442A-417D-A40F-3516732E1C51}"/>
    <cellStyle name="Output 2 3" xfId="20563" xr:uid="{00000000-0005-0000-0000-00009D820000}"/>
    <cellStyle name="Output 2 3 2" xfId="20564" xr:uid="{00000000-0005-0000-0000-00009E820000}"/>
    <cellStyle name="Output 2 3 2 2" xfId="33261" xr:uid="{00000000-0005-0000-0000-00009F820000}"/>
    <cellStyle name="Output 2 3 2 2 2" xfId="38859" xr:uid="{7AACD8EB-FA75-4843-9E55-CA3C2CBEDE28}"/>
    <cellStyle name="Output 2 3 2 2 3" xfId="37961" xr:uid="{6B8F8AFA-9D44-4052-B8C9-06CEB5400267}"/>
    <cellStyle name="Output 2 3 2 3" xfId="38606" xr:uid="{B113AAE8-70E9-4FFE-915A-D23AB37476AA}"/>
    <cellStyle name="Output 2 3 2 4" xfId="37708" xr:uid="{6CD520AC-2630-42CA-B2B9-697FB6DA86A4}"/>
    <cellStyle name="Output 2 3 3" xfId="20565" xr:uid="{00000000-0005-0000-0000-0000A0820000}"/>
    <cellStyle name="Output 2 3 3 2" xfId="37960" xr:uid="{5D3223B8-FF00-4CC0-8C55-514590301BCF}"/>
    <cellStyle name="Output 2 3 3 2 2" xfId="38858" xr:uid="{207B9A4C-C5FB-4418-B9EF-7DBCC277D261}"/>
    <cellStyle name="Output 2 3 3 3" xfId="38607" xr:uid="{CB907B10-4BCC-4B44-9BA3-DAA0F2F63D93}"/>
    <cellStyle name="Output 2 3 3 4" xfId="37709" xr:uid="{09A63B11-2D93-4A7D-A41D-FD5A7DF50B3E}"/>
    <cellStyle name="Output 2 3 4" xfId="20566" xr:uid="{00000000-0005-0000-0000-0000A1820000}"/>
    <cellStyle name="Output 2 3 4 2" xfId="37959" xr:uid="{D4A1F8C2-71C7-422C-8225-569DA4F543A3}"/>
    <cellStyle name="Output 2 3 4 2 2" xfId="38857" xr:uid="{F82192A9-67D1-445F-A927-571F077A6A75}"/>
    <cellStyle name="Output 2 3 4 3" xfId="38608" xr:uid="{9D41DD85-A57F-4E78-9936-90687FD3E966}"/>
    <cellStyle name="Output 2 3 4 4" xfId="37710" xr:uid="{BDE4D184-F815-408F-934C-E093163C75D9}"/>
    <cellStyle name="Output 2 3 5" xfId="20567" xr:uid="{00000000-0005-0000-0000-0000A2820000}"/>
    <cellStyle name="Output 2 3 5 2" xfId="37958" xr:uid="{A1804200-B768-4748-A577-31230CD3184D}"/>
    <cellStyle name="Output 2 3 5 2 2" xfId="38856" xr:uid="{8569BA52-8746-43AE-8095-587DFD9C92BE}"/>
    <cellStyle name="Output 2 3 5 3" xfId="38609" xr:uid="{29D64433-79D9-416E-8DCE-CDE9906DF9CC}"/>
    <cellStyle name="Output 2 3 5 4" xfId="37711" xr:uid="{20C6521B-B011-4779-B7B9-E668D300718A}"/>
    <cellStyle name="Output 2 3 6" xfId="33260" xr:uid="{00000000-0005-0000-0000-0000A3820000}"/>
    <cellStyle name="Output 2 4" xfId="20568" xr:uid="{00000000-0005-0000-0000-0000A4820000}"/>
    <cellStyle name="Output 2 4 2" xfId="20569" xr:uid="{00000000-0005-0000-0000-0000A5820000}"/>
    <cellStyle name="Output 2 4 2 2" xfId="37957" xr:uid="{B7AF6063-8157-44F0-964A-879003602975}"/>
    <cellStyle name="Output 2 4 2 2 2" xfId="38855" xr:uid="{86AC8BEA-0CE5-428E-A52B-B3A9EC69BD6E}"/>
    <cellStyle name="Output 2 4 2 3" xfId="38610" xr:uid="{9AC39E6F-2F6C-4A3D-833C-FBE234670475}"/>
    <cellStyle name="Output 2 4 2 4" xfId="37712" xr:uid="{24949906-9173-4115-BD3F-CD3ADE0741BD}"/>
    <cellStyle name="Output 2 4 3" xfId="20570" xr:uid="{00000000-0005-0000-0000-0000A6820000}"/>
    <cellStyle name="Output 2 4 3 2" xfId="37956" xr:uid="{705416D8-528A-442C-871F-61F117F13F8A}"/>
    <cellStyle name="Output 2 4 3 2 2" xfId="38854" xr:uid="{4E19F311-E7B4-43FA-A259-8CBED8BDD918}"/>
    <cellStyle name="Output 2 4 3 3" xfId="38611" xr:uid="{33FC7C6D-C02F-453F-BEF1-53C719F9A0E8}"/>
    <cellStyle name="Output 2 4 3 4" xfId="37713" xr:uid="{D209DEC6-396A-4556-8312-E3986FB5887D}"/>
    <cellStyle name="Output 2 4 4" xfId="20571" xr:uid="{00000000-0005-0000-0000-0000A7820000}"/>
    <cellStyle name="Output 2 4 4 2" xfId="37955" xr:uid="{52BB0B2C-054B-489D-9E60-FCFB9138FFDF}"/>
    <cellStyle name="Output 2 4 4 2 2" xfId="38853" xr:uid="{A018DE26-296B-457C-A533-7433B67D55CD}"/>
    <cellStyle name="Output 2 4 4 3" xfId="38612" xr:uid="{D570F6C3-01F5-43F4-995F-8B3C084A7462}"/>
    <cellStyle name="Output 2 4 4 4" xfId="37714" xr:uid="{3F8151F8-46B4-4666-8566-878680E5CC86}"/>
    <cellStyle name="Output 2 4 5" xfId="20572" xr:uid="{00000000-0005-0000-0000-0000A8820000}"/>
    <cellStyle name="Output 2 4 5 2" xfId="37954" xr:uid="{40888580-5C59-4BE8-82A6-A1241E4F35FB}"/>
    <cellStyle name="Output 2 4 5 2 2" xfId="38852" xr:uid="{8E1BE1DD-039E-4FEA-BD77-0AA61289AAE4}"/>
    <cellStyle name="Output 2 4 5 3" xfId="38613" xr:uid="{CAEADFAF-8E80-4691-A22A-53B78233A24D}"/>
    <cellStyle name="Output 2 4 5 4" xfId="37715" xr:uid="{4670C94B-3AAB-4C75-B8C0-54492EA1AFC8}"/>
    <cellStyle name="Output 2 4 6" xfId="33262" xr:uid="{00000000-0005-0000-0000-0000A9820000}"/>
    <cellStyle name="Output 2 5" xfId="20573" xr:uid="{00000000-0005-0000-0000-0000AA820000}"/>
    <cellStyle name="Output 2 5 2" xfId="20574" xr:uid="{00000000-0005-0000-0000-0000AB820000}"/>
    <cellStyle name="Output 2 5 2 2" xfId="37953" xr:uid="{D3E7ACA7-155F-45D8-A240-7116473CC2E2}"/>
    <cellStyle name="Output 2 5 2 2 2" xfId="38851" xr:uid="{A7C6E273-386C-4757-B794-427921FF533B}"/>
    <cellStyle name="Output 2 5 2 3" xfId="38614" xr:uid="{0996762A-EC56-4540-B754-00566CA79706}"/>
    <cellStyle name="Output 2 5 2 4" xfId="37716" xr:uid="{D37B98D5-D2F3-4F8E-B6D6-2CE3F4D9E3F6}"/>
    <cellStyle name="Output 2 5 3" xfId="20575" xr:uid="{00000000-0005-0000-0000-0000AC820000}"/>
    <cellStyle name="Output 2 5 3 2" xfId="37952" xr:uid="{11C7B8BB-239B-472B-9514-19D47BBDB26F}"/>
    <cellStyle name="Output 2 5 3 2 2" xfId="38850" xr:uid="{9B23E7ED-7896-4246-88B9-A54CEB378664}"/>
    <cellStyle name="Output 2 5 3 3" xfId="38615" xr:uid="{7E83C019-7DEA-4396-A081-87A2D4FC5DC6}"/>
    <cellStyle name="Output 2 5 3 4" xfId="37717" xr:uid="{FE3B84B0-C074-4D2B-B22D-E0E29CCA4687}"/>
    <cellStyle name="Output 2 5 4" xfId="20576" xr:uid="{00000000-0005-0000-0000-0000AD820000}"/>
    <cellStyle name="Output 2 5 4 2" xfId="37951" xr:uid="{9DC2589F-9030-46D8-AE7D-949CB2B5D932}"/>
    <cellStyle name="Output 2 5 4 2 2" xfId="38849" xr:uid="{9C4DDBC2-EC96-4A10-AA00-FFBF4E2312F6}"/>
    <cellStyle name="Output 2 5 4 3" xfId="38616" xr:uid="{B2E56788-933A-4D82-B6D9-5C1AAB46857A}"/>
    <cellStyle name="Output 2 5 4 4" xfId="37718" xr:uid="{7F8AD3D6-BB14-4979-99DB-802B1A1CF26D}"/>
    <cellStyle name="Output 2 5 5" xfId="20577" xr:uid="{00000000-0005-0000-0000-0000AE820000}"/>
    <cellStyle name="Output 2 5 5 2" xfId="37950" xr:uid="{8EC7FDEA-56CE-4D8F-8151-36FD1AAA89F5}"/>
    <cellStyle name="Output 2 5 5 2 2" xfId="38848" xr:uid="{43C65E49-7CB6-449D-84CC-80EFA4BE1505}"/>
    <cellStyle name="Output 2 5 5 3" xfId="38617" xr:uid="{8C6E7B1E-BE7B-4C83-8D0A-325F54D36B25}"/>
    <cellStyle name="Output 2 5 5 4" xfId="37719" xr:uid="{2C77BABA-92B0-46C5-BFFD-1AEBFA18301B}"/>
    <cellStyle name="Output 2 5 6" xfId="33263" xr:uid="{00000000-0005-0000-0000-0000AF820000}"/>
    <cellStyle name="Output 2 6" xfId="20578" xr:uid="{00000000-0005-0000-0000-0000B0820000}"/>
    <cellStyle name="Output 2 6 2" xfId="20579" xr:uid="{00000000-0005-0000-0000-0000B1820000}"/>
    <cellStyle name="Output 2 6 2 2" xfId="37949" xr:uid="{18556518-6F4E-4038-93B3-2B08A988D4F5}"/>
    <cellStyle name="Output 2 6 2 2 2" xfId="38847" xr:uid="{3207DBD7-C6E6-4251-9214-8A2F59C15AB4}"/>
    <cellStyle name="Output 2 6 2 3" xfId="38618" xr:uid="{D3F7B50A-5EA6-4A21-8C2E-311A85975A9C}"/>
    <cellStyle name="Output 2 6 2 4" xfId="37720" xr:uid="{1A9B3A0E-C4C7-4512-9B17-9EB1474FBE84}"/>
    <cellStyle name="Output 2 6 3" xfId="20580" xr:uid="{00000000-0005-0000-0000-0000B2820000}"/>
    <cellStyle name="Output 2 6 3 2" xfId="37948" xr:uid="{4203F89B-AE96-4826-BEFF-F1B3B5CF9D06}"/>
    <cellStyle name="Output 2 6 3 2 2" xfId="38846" xr:uid="{3B63F7DC-9176-464A-8783-BC60F6D3DE13}"/>
    <cellStyle name="Output 2 6 3 3" xfId="38619" xr:uid="{DFE3F0DA-2832-4F88-A6E1-6E8DEE5B3506}"/>
    <cellStyle name="Output 2 6 3 4" xfId="37721" xr:uid="{99EB7806-78C9-478C-82D9-5920D76F16DC}"/>
    <cellStyle name="Output 2 6 4" xfId="20581" xr:uid="{00000000-0005-0000-0000-0000B3820000}"/>
    <cellStyle name="Output 2 6 4 2" xfId="37947" xr:uid="{0D850774-BBDD-41B6-B549-7A41CDA9F4A6}"/>
    <cellStyle name="Output 2 6 4 2 2" xfId="38845" xr:uid="{824395D6-8627-4DFC-A0E9-F2965004850C}"/>
    <cellStyle name="Output 2 6 4 3" xfId="38620" xr:uid="{B8AA8A26-92DF-4665-B8B9-9BBEF45CC4B2}"/>
    <cellStyle name="Output 2 6 4 4" xfId="37722" xr:uid="{C05EF0F2-757D-4BE3-BD46-5F7ED2B0708D}"/>
    <cellStyle name="Output 2 6 5" xfId="20582" xr:uid="{00000000-0005-0000-0000-0000B4820000}"/>
    <cellStyle name="Output 2 6 5 2" xfId="37946" xr:uid="{AE441800-0318-4132-9C4D-3172FB0AD4AA}"/>
    <cellStyle name="Output 2 6 5 2 2" xfId="38844" xr:uid="{DC9E995B-171E-4E1B-983B-623F62FC0FF4}"/>
    <cellStyle name="Output 2 6 5 3" xfId="38621" xr:uid="{2569BC99-A8E8-4302-9764-2EF8EFC04389}"/>
    <cellStyle name="Output 2 6 5 4" xfId="37723" xr:uid="{7F270015-00AB-42FA-A9F3-BBF84F842009}"/>
    <cellStyle name="Output 2 7" xfId="20583" xr:uid="{00000000-0005-0000-0000-0000B5820000}"/>
    <cellStyle name="Output 2 7 2" xfId="20584" xr:uid="{00000000-0005-0000-0000-0000B6820000}"/>
    <cellStyle name="Output 2 7 2 2" xfId="37945" xr:uid="{AF30F429-1545-4451-A9C4-6AF0A937338C}"/>
    <cellStyle name="Output 2 7 2 2 2" xfId="38843" xr:uid="{1BFE69DA-3D69-414B-91E1-99EEA6CC0D45}"/>
    <cellStyle name="Output 2 7 2 3" xfId="38622" xr:uid="{D6B72B6B-192A-485D-B8FB-616F9696A9E2}"/>
    <cellStyle name="Output 2 7 2 4" xfId="37724" xr:uid="{5912D9D6-DB3C-4DAC-B21D-14FD6EEB0528}"/>
    <cellStyle name="Output 2 7 3" xfId="20585" xr:uid="{00000000-0005-0000-0000-0000B7820000}"/>
    <cellStyle name="Output 2 7 3 2" xfId="37944" xr:uid="{82638FFC-02B2-45DF-BF6F-FEB0244D23BF}"/>
    <cellStyle name="Output 2 7 3 2 2" xfId="38842" xr:uid="{C03321E3-3984-4356-9B83-3E48BF608EFC}"/>
    <cellStyle name="Output 2 7 3 3" xfId="38623" xr:uid="{C539C601-DC28-4248-A320-1177260FC978}"/>
    <cellStyle name="Output 2 7 3 4" xfId="37725" xr:uid="{65C56589-DFAF-4D75-94C8-584244684DB1}"/>
    <cellStyle name="Output 2 7 4" xfId="20586" xr:uid="{00000000-0005-0000-0000-0000B8820000}"/>
    <cellStyle name="Output 2 7 4 2" xfId="37943" xr:uid="{ADD89C1B-5D29-4528-B69A-A3471B84E0AA}"/>
    <cellStyle name="Output 2 7 4 2 2" xfId="38841" xr:uid="{87826704-0141-4578-AE2A-7B644192C606}"/>
    <cellStyle name="Output 2 7 4 3" xfId="38624" xr:uid="{AF0A1DDE-E29A-4F9D-9A10-3AD8DCB6D0C0}"/>
    <cellStyle name="Output 2 7 4 4" xfId="37726" xr:uid="{B50E342F-3BD2-44DC-BF2D-24A3F4179B53}"/>
    <cellStyle name="Output 2 7 5" xfId="20587" xr:uid="{00000000-0005-0000-0000-0000B9820000}"/>
    <cellStyle name="Output 2 7 5 2" xfId="37942" xr:uid="{AE9F09A3-7A03-4B14-930F-EF9457F655FE}"/>
    <cellStyle name="Output 2 7 5 2 2" xfId="38840" xr:uid="{A16F9C37-1EAA-46F4-807D-CB38047C821B}"/>
    <cellStyle name="Output 2 7 5 3" xfId="38625" xr:uid="{9F424845-5DFA-4D53-BE08-FD5E1CF4D561}"/>
    <cellStyle name="Output 2 7 5 4" xfId="37727" xr:uid="{B5A433E1-F2EA-493B-BC7F-793DA2B1688A}"/>
    <cellStyle name="Output 2 8" xfId="20588" xr:uid="{00000000-0005-0000-0000-0000BA820000}"/>
    <cellStyle name="Output 2 8 2" xfId="20589" xr:uid="{00000000-0005-0000-0000-0000BB820000}"/>
    <cellStyle name="Output 2 8 2 2" xfId="37941" xr:uid="{E02721B5-8399-4771-BA5E-DCF02FC5329B}"/>
    <cellStyle name="Output 2 8 2 2 2" xfId="38839" xr:uid="{CFB55C11-69A9-412B-A1EA-8D321AE9951B}"/>
    <cellStyle name="Output 2 8 2 3" xfId="38626" xr:uid="{381351CA-6186-4259-B6E0-F7DA93178135}"/>
    <cellStyle name="Output 2 8 2 4" xfId="37728" xr:uid="{C82BC9C3-B6C6-41D6-9CE0-8DD1A0801E0A}"/>
    <cellStyle name="Output 2 8 3" xfId="20590" xr:uid="{00000000-0005-0000-0000-0000BC820000}"/>
    <cellStyle name="Output 2 8 3 2" xfId="37940" xr:uid="{E19A1FA6-F503-44A0-90AE-5DC3186678CC}"/>
    <cellStyle name="Output 2 8 3 2 2" xfId="38838" xr:uid="{6492772A-9BDA-4CBB-935C-D8919D0C627F}"/>
    <cellStyle name="Output 2 8 3 3" xfId="38627" xr:uid="{9E0F96B2-0599-4DCB-8EF8-52AB5A15DDF3}"/>
    <cellStyle name="Output 2 8 3 4" xfId="37729" xr:uid="{92F2207A-67EA-4D31-9D7F-DFD870ED18FE}"/>
    <cellStyle name="Output 2 8 4" xfId="20591" xr:uid="{00000000-0005-0000-0000-0000BD820000}"/>
    <cellStyle name="Output 2 8 4 2" xfId="37939" xr:uid="{3F01222E-B478-41FE-8773-93E0E9A99F1E}"/>
    <cellStyle name="Output 2 8 4 2 2" xfId="38837" xr:uid="{0029EEAD-E59B-491F-B667-E40B01A774E5}"/>
    <cellStyle name="Output 2 8 4 3" xfId="38628" xr:uid="{D4A29029-4909-4BDA-9138-7E7C33497547}"/>
    <cellStyle name="Output 2 8 4 4" xfId="37730" xr:uid="{3B9DD57F-268F-4E26-9A6A-91A245D478E2}"/>
    <cellStyle name="Output 2 8 5" xfId="20592" xr:uid="{00000000-0005-0000-0000-0000BE820000}"/>
    <cellStyle name="Output 2 8 5 2" xfId="37938" xr:uid="{6AA8B1C0-02D4-4DB5-BD2A-B57B878FF2B7}"/>
    <cellStyle name="Output 2 8 5 2 2" xfId="38836" xr:uid="{873B718B-9BEC-452E-B598-DE1992007EBF}"/>
    <cellStyle name="Output 2 8 5 3" xfId="38629" xr:uid="{F1D897B2-3D05-4C88-95DF-A5E4EA6526A3}"/>
    <cellStyle name="Output 2 8 5 4" xfId="37731" xr:uid="{2E9D579F-3B8A-4EE5-89F5-FE7A1ECE59A7}"/>
    <cellStyle name="Output 2 9" xfId="20593" xr:uid="{00000000-0005-0000-0000-0000BF820000}"/>
    <cellStyle name="Output 2 9 2" xfId="20594" xr:uid="{00000000-0005-0000-0000-0000C0820000}"/>
    <cellStyle name="Output 2 9 2 2" xfId="37937" xr:uid="{DA9F1148-0398-4792-9542-97660C0B8512}"/>
    <cellStyle name="Output 2 9 2 2 2" xfId="38835" xr:uid="{5C92A278-7309-48AF-AF12-27546E9E7CBF}"/>
    <cellStyle name="Output 2 9 2 3" xfId="38630" xr:uid="{1E108776-C1BF-44E7-A9B8-9D94B57A0D4F}"/>
    <cellStyle name="Output 2 9 2 4" xfId="37732" xr:uid="{71708D1E-CE9A-4BA3-AEF0-5C5FF5D83F5B}"/>
    <cellStyle name="Output 2 9 3" xfId="20595" xr:uid="{00000000-0005-0000-0000-0000C1820000}"/>
    <cellStyle name="Output 2 9 3 2" xfId="37936" xr:uid="{5DC9224B-67F2-4A47-96D6-A599ACB30B1B}"/>
    <cellStyle name="Output 2 9 3 2 2" xfId="38834" xr:uid="{E1DC72D4-B1F5-4C49-B5A4-DF5E406C358E}"/>
    <cellStyle name="Output 2 9 3 3" xfId="38631" xr:uid="{AA7B34F7-4783-4698-83B3-EB1607F72116}"/>
    <cellStyle name="Output 2 9 3 4" xfId="37733" xr:uid="{8BAEBA10-AE6D-4912-8635-9AA8143FA79E}"/>
    <cellStyle name="Output 2 9 4" xfId="20596" xr:uid="{00000000-0005-0000-0000-0000C2820000}"/>
    <cellStyle name="Output 2 9 4 2" xfId="37935" xr:uid="{36F432F2-C625-4D27-99A2-1ECC95289BC5}"/>
    <cellStyle name="Output 2 9 4 2 2" xfId="38833" xr:uid="{CD59752F-F4B0-4755-9249-34C5656B6267}"/>
    <cellStyle name="Output 2 9 4 3" xfId="38632" xr:uid="{CF6C8A85-89D3-4ECA-B076-BB526E8805BE}"/>
    <cellStyle name="Output 2 9 4 4" xfId="37734" xr:uid="{81C7857C-8C5C-499D-885B-389615C94A92}"/>
    <cellStyle name="Output 2 9 5" xfId="20597" xr:uid="{00000000-0005-0000-0000-0000C3820000}"/>
    <cellStyle name="Output 2 9 5 2" xfId="37934" xr:uid="{2E79398E-A349-48F4-9CBB-E41BE770B57A}"/>
    <cellStyle name="Output 2 9 5 2 2" xfId="38832" xr:uid="{6B668716-319F-497B-81A2-B7C16F3126D4}"/>
    <cellStyle name="Output 2 9 5 3" xfId="38633" xr:uid="{68339DB2-01FC-4692-8F9A-31200FEA2598}"/>
    <cellStyle name="Output 2 9 5 4" xfId="37735" xr:uid="{43C64155-0CB3-4DAB-BEE2-159D3740C702}"/>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2 2" xfId="38830" xr:uid="{2393F019-183D-4881-A2D2-602C86F88010}"/>
    <cellStyle name="Output 3 2 2 3" xfId="37932" xr:uid="{AEB79146-62C5-48AE-9E4B-A6FB8413B6FF}"/>
    <cellStyle name="Output 3 2 3" xfId="33266" xr:uid="{00000000-0005-0000-0000-0000C8820000}"/>
    <cellStyle name="Output 3 2 3 2" xfId="38635" xr:uid="{FD3893B2-23FE-4C62-8E03-522EFC8670A2}"/>
    <cellStyle name="Output 3 2 4" xfId="37737" xr:uid="{0CF80D8B-A1B1-4B56-B84B-783586815F2F}"/>
    <cellStyle name="Output 3 3" xfId="20600" xr:uid="{00000000-0005-0000-0000-0000C9820000}"/>
    <cellStyle name="Output 3 3 2" xfId="33269" xr:uid="{00000000-0005-0000-0000-0000CA820000}"/>
    <cellStyle name="Output 3 3 2 2" xfId="38829" xr:uid="{C7589986-2DD1-44A8-B8C8-E53CA8E17A94}"/>
    <cellStyle name="Output 3 3 2 3" xfId="37931" xr:uid="{1F39B79E-9C7A-4A2A-929B-DECC234F75DF}"/>
    <cellStyle name="Output 3 3 3" xfId="33268" xr:uid="{00000000-0005-0000-0000-0000CB820000}"/>
    <cellStyle name="Output 3 3 3 2" xfId="38636" xr:uid="{13CE62C4-932D-43FC-89D3-65D0512B5220}"/>
    <cellStyle name="Output 3 3 4" xfId="37738" xr:uid="{0D4ADF44-F882-4B02-9A58-77B02BFC586C}"/>
    <cellStyle name="Output 3 4" xfId="33270" xr:uid="{00000000-0005-0000-0000-0000CC820000}"/>
    <cellStyle name="Output 3 4 2" xfId="38831" xr:uid="{60B18207-AB8B-4889-83CC-CF0E6A703BDF}"/>
    <cellStyle name="Output 3 4 3" xfId="37933" xr:uid="{AC749491-FEB7-4B3A-B25A-47F912310463}"/>
    <cellStyle name="Output 3 5" xfId="33271" xr:uid="{00000000-0005-0000-0000-0000CD820000}"/>
    <cellStyle name="Output 3 5 2" xfId="38634" xr:uid="{1AD8ACBC-BC0B-4761-A786-949B7DE1D7F4}"/>
    <cellStyle name="Output 3 6" xfId="33265" xr:uid="{00000000-0005-0000-0000-0000CE820000}"/>
    <cellStyle name="Output 3 7" xfId="37736" xr:uid="{674533ED-5E6B-414E-AD81-05CE1F114C34}"/>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2 2" xfId="38827" xr:uid="{C20FFE12-8F50-470E-9BBD-9894FBD97240}"/>
    <cellStyle name="Output 4 2 2 3" xfId="37929" xr:uid="{208A2091-8C98-440D-85B0-B24C5D415E77}"/>
    <cellStyle name="Output 4 2 3" xfId="33274" xr:uid="{00000000-0005-0000-0000-0000D3820000}"/>
    <cellStyle name="Output 4 2 3 2" xfId="38638" xr:uid="{44371E95-065D-48B3-A1A7-EC720D174209}"/>
    <cellStyle name="Output 4 2 4" xfId="37740" xr:uid="{6986AFAC-2F94-4693-B43A-6714519619C1}"/>
    <cellStyle name="Output 4 3" xfId="20603" xr:uid="{00000000-0005-0000-0000-0000D4820000}"/>
    <cellStyle name="Output 4 3 2" xfId="33277" xr:uid="{00000000-0005-0000-0000-0000D5820000}"/>
    <cellStyle name="Output 4 3 2 2" xfId="38826" xr:uid="{D46FA6EA-5ED4-462C-930A-D44A32763F32}"/>
    <cellStyle name="Output 4 3 2 3" xfId="37928" xr:uid="{4F5CC561-BBE1-4086-9CB0-9D3977465225}"/>
    <cellStyle name="Output 4 3 3" xfId="33276" xr:uid="{00000000-0005-0000-0000-0000D6820000}"/>
    <cellStyle name="Output 4 3 3 2" xfId="38639" xr:uid="{675AE082-78B9-4845-9912-F0E6FEF569BF}"/>
    <cellStyle name="Output 4 3 4" xfId="37741" xr:uid="{4BA574B1-E7C7-4F50-B7F1-C05E397A1234}"/>
    <cellStyle name="Output 4 4" xfId="33278" xr:uid="{00000000-0005-0000-0000-0000D7820000}"/>
    <cellStyle name="Output 4 4 2" xfId="38828" xr:uid="{65641B11-44C0-4859-9DF7-6DA046566F83}"/>
    <cellStyle name="Output 4 4 3" xfId="37930" xr:uid="{90DD1A38-B044-49D3-9388-CA155815E8EE}"/>
    <cellStyle name="Output 4 5" xfId="33279" xr:uid="{00000000-0005-0000-0000-0000D8820000}"/>
    <cellStyle name="Output 4 5 2" xfId="38637" xr:uid="{F5643EEA-308C-4412-B0B1-D5B50FCC246E}"/>
    <cellStyle name="Output 4 6" xfId="33273" xr:uid="{00000000-0005-0000-0000-0000D9820000}"/>
    <cellStyle name="Output 4 7" xfId="37739" xr:uid="{AB8B7B3E-11BA-4B59-9770-E9EE22511495}"/>
    <cellStyle name="Output 4_Cadrage conso" xfId="33280" xr:uid="{00000000-0005-0000-0000-0000DA820000}"/>
    <cellStyle name="Output 5" xfId="20604" xr:uid="{00000000-0005-0000-0000-0000DB820000}"/>
    <cellStyle name="Output 5 2" xfId="20605" xr:uid="{00000000-0005-0000-0000-0000DC820000}"/>
    <cellStyle name="Output 5 2 2" xfId="37926" xr:uid="{8D323CDE-8C5C-4BFF-BEC7-6C55E2B47E08}"/>
    <cellStyle name="Output 5 2 2 2" xfId="38824" xr:uid="{2E91EED4-8029-413D-9275-1B28B334ECB6}"/>
    <cellStyle name="Output 5 2 3" xfId="38641" xr:uid="{C55C0353-1A0A-435B-A8C5-CE093B0646AE}"/>
    <cellStyle name="Output 5 2 4" xfId="37743" xr:uid="{524323E0-21BB-4A9D-9BFB-91D2346466CD}"/>
    <cellStyle name="Output 5 3" xfId="20606" xr:uid="{00000000-0005-0000-0000-0000DD820000}"/>
    <cellStyle name="Output 5 3 2" xfId="37925" xr:uid="{B346D057-DD0F-4AA9-9F27-1AFD0BC056B4}"/>
    <cellStyle name="Output 5 3 2 2" xfId="38823" xr:uid="{FB5D67D3-9FBA-4F6F-8507-443539E852C3}"/>
    <cellStyle name="Output 5 3 3" xfId="38642" xr:uid="{EF188583-202B-4569-9EAD-84FD98549834}"/>
    <cellStyle name="Output 5 3 4" xfId="37744" xr:uid="{432397D6-36C2-463D-8BE4-CAD2740BFA15}"/>
    <cellStyle name="Output 5 4" xfId="33281" xr:uid="{00000000-0005-0000-0000-0000DE820000}"/>
    <cellStyle name="Output 5 4 2" xfId="38825" xr:uid="{0FA6CDDB-B031-46C5-8D3B-B5DF094B87B6}"/>
    <cellStyle name="Output 5 4 3" xfId="37927" xr:uid="{DE1EE29A-F469-4B59-9F5D-37906F075125}"/>
    <cellStyle name="Output 5 5" xfId="38640" xr:uid="{39270528-1E51-49F1-A6C3-2092279423E2}"/>
    <cellStyle name="Output 5 6" xfId="37742" xr:uid="{1625C55E-7180-4851-9512-EADD88D58CA3}"/>
    <cellStyle name="Output 6" xfId="20607" xr:uid="{00000000-0005-0000-0000-0000DF820000}"/>
    <cellStyle name="Output 6 2" xfId="20608" xr:uid="{00000000-0005-0000-0000-0000E0820000}"/>
    <cellStyle name="Output 6 2 2" xfId="33283" xr:uid="{00000000-0005-0000-0000-0000E1820000}"/>
    <cellStyle name="Output 6 2 2 2" xfId="38821" xr:uid="{2E314808-B19E-4FF7-AE86-6464AE1EB450}"/>
    <cellStyle name="Output 6 2 2 3" xfId="37923" xr:uid="{36B85730-72DA-4A70-A93C-47C773574545}"/>
    <cellStyle name="Output 6 2 3" xfId="38644" xr:uid="{ABA92195-68F6-4CD3-92B4-41E0B5577C19}"/>
    <cellStyle name="Output 6 2 4" xfId="37746" xr:uid="{7E880C78-9928-4D2E-8216-FFA7694F3679}"/>
    <cellStyle name="Output 6 3" xfId="20609" xr:uid="{00000000-0005-0000-0000-0000E2820000}"/>
    <cellStyle name="Output 6 3 2" xfId="37922" xr:uid="{6A9C8FAF-7793-4FD7-995F-76AB5EF8DFD6}"/>
    <cellStyle name="Output 6 3 2 2" xfId="38820" xr:uid="{CC6471BC-5778-4BE3-911A-8DE704AF2EEC}"/>
    <cellStyle name="Output 6 3 3" xfId="38645" xr:uid="{D8BA5D35-1CD4-43B4-A717-5D1173135539}"/>
    <cellStyle name="Output 6 3 4" xfId="37747" xr:uid="{709557A7-1C65-4EEC-A152-E5BB794DA1DB}"/>
    <cellStyle name="Output 6 4" xfId="33282" xr:uid="{00000000-0005-0000-0000-0000E3820000}"/>
    <cellStyle name="Output 6 4 2" xfId="38822" xr:uid="{A7A75D3F-88AC-40A5-97C5-184B1FE2D770}"/>
    <cellStyle name="Output 6 4 3" xfId="37924" xr:uid="{CAA1EBF3-6DA3-4D92-83C7-5AAC581B966C}"/>
    <cellStyle name="Output 6 5" xfId="38643" xr:uid="{1F666BB2-274F-434F-AD90-7FAEA0575419}"/>
    <cellStyle name="Output 6 6" xfId="37745" xr:uid="{61AFC4E2-D6F7-4C91-AC2B-FCCDC02D8EA5}"/>
    <cellStyle name="Output 6_Cadrage conso" xfId="33284" xr:uid="{00000000-0005-0000-0000-0000E4820000}"/>
    <cellStyle name="Output 7" xfId="20610" xr:uid="{00000000-0005-0000-0000-0000E5820000}"/>
    <cellStyle name="Output 7 2" xfId="33286" xr:uid="{00000000-0005-0000-0000-0000E6820000}"/>
    <cellStyle name="Output 7 2 2" xfId="38819" xr:uid="{03372E81-0D99-43C1-BF6F-A38DCA56904B}"/>
    <cellStyle name="Output 7 2 3" xfId="37921" xr:uid="{31ABF52B-466E-4BFE-B6BA-DB669A29F51B}"/>
    <cellStyle name="Output 7 3" xfId="33285" xr:uid="{00000000-0005-0000-0000-0000E7820000}"/>
    <cellStyle name="Output 7 3 2" xfId="38646" xr:uid="{0D10F578-1736-42BB-B47B-45486227E203}"/>
    <cellStyle name="Output 7 4" xfId="37748" xr:uid="{621CE041-5415-49E1-BFB7-32777034A225}"/>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13" xfId="37749" xr:uid="{390DB894-64AC-4D77-AD03-9D05720F82EE}"/>
    <cellStyle name="showExposure 14" xfId="39183" xr:uid="{7B122D0F-0272-4DF5-9E29-74525BADEDB7}"/>
    <cellStyle name="showExposure 2" xfId="34611" xr:uid="{00000000-0005-0000-0000-0000E1880000}"/>
    <cellStyle name="showExposure 2 10" xfId="39186" xr:uid="{98710A6D-74AA-4E6E-8857-908C7676559F}"/>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2 7" xfId="38818" xr:uid="{05FE19CF-401B-4581-A084-FD2EED8879B5}"/>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 9" xfId="37920" xr:uid="{263CCD7E-54B1-4EB2-8AA5-7DAD4927D491}"/>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 7" xfId="38647" xr:uid="{C40FE3EC-2DAF-4B9F-AFC7-57AB1307FFE7}"/>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13" xfId="37750" xr:uid="{0A8B9612-D62D-4525-98F2-2B46AE0F4324}"/>
    <cellStyle name="showParameterE 14" xfId="39184" xr:uid="{74603693-307C-44A8-AF07-CFA9A7428433}"/>
    <cellStyle name="showParameterE 2" xfId="34640" xr:uid="{00000000-0005-0000-0000-00000E890000}"/>
    <cellStyle name="showParameterE 2 2" xfId="34641" xr:uid="{00000000-0005-0000-0000-00000F890000}"/>
    <cellStyle name="showParameterE 2 2 2" xfId="38817" xr:uid="{652C00D2-7BD4-4A6A-8CC8-F76A528E59DB}"/>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 8" xfId="37919" xr:uid="{4E196B76-7696-452F-925D-D7673132227F}"/>
    <cellStyle name="showParameterE 2 9" xfId="39185" xr:uid="{1325E670-E166-4E2E-8ED6-EE01D4D17EEC}"/>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 7" xfId="38648" xr:uid="{91CC8802-5567-48B4-B2A7-68B17A19A239}"/>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 9 2" xfId="38283" xr:uid="{B60FFA61-71A2-435A-8DAB-0B3655950143}"/>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2 2" xfId="37917" xr:uid="{16B99BC3-4296-43F8-84F9-AC86E77A5131}"/>
    <cellStyle name="Total 2 10 2 2 2" xfId="38815" xr:uid="{57881157-E0F4-4DCD-BAC0-FC95C1EA6D0B}"/>
    <cellStyle name="Total 2 10 2 3" xfId="38650" xr:uid="{96813125-E9F0-4AB8-8742-73A0F7DB89E1}"/>
    <cellStyle name="Total 2 10 2 4" xfId="37752" xr:uid="{964901F3-7720-4073-8FBA-0BFEA1219A72}"/>
    <cellStyle name="Total 2 10 3" xfId="20816" xr:uid="{00000000-0005-0000-0000-0000C28F0000}"/>
    <cellStyle name="Total 2 10 3 2" xfId="37916" xr:uid="{2BB5C9B9-DC06-48B0-BD18-8B259FFE2C24}"/>
    <cellStyle name="Total 2 10 3 2 2" xfId="38814" xr:uid="{D257B05F-4873-4CCC-91E3-413C29916BF6}"/>
    <cellStyle name="Total 2 10 3 3" xfId="38651" xr:uid="{2EC4DDDD-BF59-4FE5-867D-B0B08CA36EA7}"/>
    <cellStyle name="Total 2 10 3 4" xfId="37753" xr:uid="{993B65CB-BED2-4F4D-968F-58868ADC8348}"/>
    <cellStyle name="Total 2 10 4" xfId="20817" xr:uid="{00000000-0005-0000-0000-0000C38F0000}"/>
    <cellStyle name="Total 2 10 4 2" xfId="37915" xr:uid="{C644CEFF-13AD-46E8-BA0F-7F669D8AE95C}"/>
    <cellStyle name="Total 2 10 4 2 2" xfId="38813" xr:uid="{E219A8C3-2E3E-4EB2-AF59-78D8F161171F}"/>
    <cellStyle name="Total 2 10 4 3" xfId="38652" xr:uid="{176F5333-8F6C-4021-9C8C-F333F0073E6E}"/>
    <cellStyle name="Total 2 10 4 4" xfId="37754" xr:uid="{E3902B02-837A-44E5-BA94-6FF9BAAB668E}"/>
    <cellStyle name="Total 2 10 5" xfId="20818" xr:uid="{00000000-0005-0000-0000-0000C48F0000}"/>
    <cellStyle name="Total 2 10 5 2" xfId="37914" xr:uid="{549859AC-14D0-49DD-838B-26DCA3E19AA2}"/>
    <cellStyle name="Total 2 10 5 2 2" xfId="38812" xr:uid="{97C42847-6239-4311-AA9E-1281F51A5BEC}"/>
    <cellStyle name="Total 2 10 5 3" xfId="38653" xr:uid="{394AFE76-93A7-46B6-A3C6-6AAD18EBC949}"/>
    <cellStyle name="Total 2 10 5 4" xfId="37755" xr:uid="{99F484A7-EC19-4EE5-9ACA-DE5956A3F812}"/>
    <cellStyle name="Total 2 11" xfId="20819" xr:uid="{00000000-0005-0000-0000-0000C58F0000}"/>
    <cellStyle name="Total 2 11 2" xfId="20820" xr:uid="{00000000-0005-0000-0000-0000C68F0000}"/>
    <cellStyle name="Total 2 11 2 2" xfId="37912" xr:uid="{7042A8EF-6094-4670-8C61-F12D219D7824}"/>
    <cellStyle name="Total 2 11 2 2 2" xfId="38810" xr:uid="{EC5DCDC5-7450-4FBE-B57A-24EF36828AC3}"/>
    <cellStyle name="Total 2 11 2 3" xfId="38655" xr:uid="{9A308D31-F521-4763-AB0D-A8249801959E}"/>
    <cellStyle name="Total 2 11 2 4" xfId="37757" xr:uid="{5E0AA7FF-C4B6-45D4-926A-221CD879342F}"/>
    <cellStyle name="Total 2 11 3" xfId="20821" xr:uid="{00000000-0005-0000-0000-0000C78F0000}"/>
    <cellStyle name="Total 2 11 3 2" xfId="37911" xr:uid="{F0BEB6D5-CE01-4F49-86B1-198EE15CDAC0}"/>
    <cellStyle name="Total 2 11 3 2 2" xfId="38809" xr:uid="{11F62815-5005-42EC-80C0-631D689DA068}"/>
    <cellStyle name="Total 2 11 3 3" xfId="38656" xr:uid="{712C718A-F961-4F8D-9D23-18393335A230}"/>
    <cellStyle name="Total 2 11 3 4" xfId="37758" xr:uid="{703D59E6-FE01-4CE4-AC45-A7F0C645AEFC}"/>
    <cellStyle name="Total 2 11 4" xfId="20822" xr:uid="{00000000-0005-0000-0000-0000C88F0000}"/>
    <cellStyle name="Total 2 11 4 2" xfId="37910" xr:uid="{371008F7-780C-46D0-92CA-0183418908A0}"/>
    <cellStyle name="Total 2 11 4 2 2" xfId="38808" xr:uid="{CD185CE8-0484-40BA-BE04-02231FC8665B}"/>
    <cellStyle name="Total 2 11 4 3" xfId="38657" xr:uid="{5777E4C5-E69A-46F9-8DA0-314F4D22B400}"/>
    <cellStyle name="Total 2 11 4 4" xfId="37759" xr:uid="{3F2F4591-E581-42BB-8EAF-6E203A64D130}"/>
    <cellStyle name="Total 2 11 5" xfId="20823" xr:uid="{00000000-0005-0000-0000-0000C98F0000}"/>
    <cellStyle name="Total 2 11 5 2" xfId="37909" xr:uid="{8F393498-DDFE-4AC7-8733-38D234A9DC0C}"/>
    <cellStyle name="Total 2 11 5 2 2" xfId="38807" xr:uid="{4FFA749F-22DA-4F14-9A19-3D04ECB52A5F}"/>
    <cellStyle name="Total 2 11 5 3" xfId="38658" xr:uid="{7D37A644-0559-4835-A0F0-E79CC5F7AC0D}"/>
    <cellStyle name="Total 2 11 5 4" xfId="37760" xr:uid="{C36BE4E9-436D-457F-84DF-0B2314E6D4F6}"/>
    <cellStyle name="Total 2 11 6" xfId="37913" xr:uid="{61E93D86-3F40-4234-9C45-C50EA40CD47D}"/>
    <cellStyle name="Total 2 11 6 2" xfId="38811" xr:uid="{8EE971D0-B92E-4C5E-AE90-377AD78CE5A2}"/>
    <cellStyle name="Total 2 11 7" xfId="38654" xr:uid="{CE0C236F-5A8B-4460-B1FF-E0A851AE5F09}"/>
    <cellStyle name="Total 2 11 8" xfId="37756" xr:uid="{EE16F13C-9F81-4971-8A0E-D01BCA3E5ECB}"/>
    <cellStyle name="Total 2 12" xfId="20824" xr:uid="{00000000-0005-0000-0000-0000CA8F0000}"/>
    <cellStyle name="Total 2 12 2" xfId="20825" xr:uid="{00000000-0005-0000-0000-0000CB8F0000}"/>
    <cellStyle name="Total 2 12 2 2" xfId="37907" xr:uid="{9EFF03A2-4C16-4A86-910A-E951B39DEDF9}"/>
    <cellStyle name="Total 2 12 2 2 2" xfId="38805" xr:uid="{F971D630-648A-40B9-BF1C-B5864593FDB8}"/>
    <cellStyle name="Total 2 12 2 3" xfId="38660" xr:uid="{58C07A51-A191-411C-98B1-B057662DC04D}"/>
    <cellStyle name="Total 2 12 2 4" xfId="37762" xr:uid="{3DCC2B92-590D-4D4B-918B-28763416685B}"/>
    <cellStyle name="Total 2 12 3" xfId="20826" xr:uid="{00000000-0005-0000-0000-0000CC8F0000}"/>
    <cellStyle name="Total 2 12 3 2" xfId="37906" xr:uid="{58BCDB75-6FCB-4F52-8711-E8BAB7B1306B}"/>
    <cellStyle name="Total 2 12 3 2 2" xfId="38804" xr:uid="{931FFE41-6AB7-4A46-85AA-D9A27D03526C}"/>
    <cellStyle name="Total 2 12 3 3" xfId="38661" xr:uid="{366D1B50-68BB-4F51-B770-AF6E76560108}"/>
    <cellStyle name="Total 2 12 3 4" xfId="37763" xr:uid="{1A4FF2A4-F775-43DF-8947-69C548F09B4B}"/>
    <cellStyle name="Total 2 12 4" xfId="20827" xr:uid="{00000000-0005-0000-0000-0000CD8F0000}"/>
    <cellStyle name="Total 2 12 4 2" xfId="37905" xr:uid="{6F019209-979E-4527-B421-7A9F1FF94D5F}"/>
    <cellStyle name="Total 2 12 4 2 2" xfId="38803" xr:uid="{45FA49CE-D747-424C-B9AD-FFEE77D2A9DA}"/>
    <cellStyle name="Total 2 12 4 3" xfId="38662" xr:uid="{D4B7292E-91B2-4B0F-8CC1-D42F64253895}"/>
    <cellStyle name="Total 2 12 4 4" xfId="37764" xr:uid="{6527B98C-B5C0-4B00-A4E7-DFC4090D8528}"/>
    <cellStyle name="Total 2 12 5" xfId="20828" xr:uid="{00000000-0005-0000-0000-0000CE8F0000}"/>
    <cellStyle name="Total 2 12 5 2" xfId="37904" xr:uid="{42EE9839-87F0-441F-958F-9DBC84CFE7C6}"/>
    <cellStyle name="Total 2 12 5 2 2" xfId="38802" xr:uid="{1713D1E3-F681-4785-AF00-135B8AE2BD55}"/>
    <cellStyle name="Total 2 12 5 3" xfId="38663" xr:uid="{4B5275EA-F4DA-4E16-AE6B-362230FADA5A}"/>
    <cellStyle name="Total 2 12 5 4" xfId="37765" xr:uid="{6DB88EE0-1614-4D3B-A10E-5D892A28E981}"/>
    <cellStyle name="Total 2 12 6" xfId="37908" xr:uid="{12CFA823-3396-42ED-8A2A-6CCF93E63F02}"/>
    <cellStyle name="Total 2 12 6 2" xfId="38806" xr:uid="{208725FE-CC0C-44AB-91A2-9EF508A6E997}"/>
    <cellStyle name="Total 2 12 7" xfId="38659" xr:uid="{B3FF6B2E-8668-476E-BD56-AF71A42017A9}"/>
    <cellStyle name="Total 2 12 8" xfId="37761" xr:uid="{0F4BFCA8-C395-435F-96A3-5C7A33B13EDD}"/>
    <cellStyle name="Total 2 13" xfId="20829" xr:uid="{00000000-0005-0000-0000-0000CF8F0000}"/>
    <cellStyle name="Total 2 13 2" xfId="20830" xr:uid="{00000000-0005-0000-0000-0000D08F0000}"/>
    <cellStyle name="Total 2 13 2 2" xfId="37902" xr:uid="{20E9DB25-43BF-44C4-85A2-0EB87ECA495D}"/>
    <cellStyle name="Total 2 13 2 2 2" xfId="38800" xr:uid="{CC877FED-C413-4F69-8741-4E97FCFDF446}"/>
    <cellStyle name="Total 2 13 2 3" xfId="38665" xr:uid="{41D21F80-099C-47B5-8778-917B8B8FBC1A}"/>
    <cellStyle name="Total 2 13 2 4" xfId="37767" xr:uid="{8745B4D3-3EE9-4BF3-BA9A-FBEA75E388BE}"/>
    <cellStyle name="Total 2 13 3" xfId="20831" xr:uid="{00000000-0005-0000-0000-0000D18F0000}"/>
    <cellStyle name="Total 2 13 3 2" xfId="37901" xr:uid="{3FD4D426-FE5E-41D4-9E6A-B3C274074AF6}"/>
    <cellStyle name="Total 2 13 3 2 2" xfId="38799" xr:uid="{AA0069F5-BEBD-44A0-94B4-62FDB17E0E00}"/>
    <cellStyle name="Total 2 13 3 3" xfId="38666" xr:uid="{94BE9FFA-5BD0-4FC1-8568-93ABD402B41D}"/>
    <cellStyle name="Total 2 13 3 4" xfId="37768" xr:uid="{97E6EAB7-27F1-4633-A10B-E1A0AD58F289}"/>
    <cellStyle name="Total 2 13 4" xfId="20832" xr:uid="{00000000-0005-0000-0000-0000D28F0000}"/>
    <cellStyle name="Total 2 13 4 2" xfId="37900" xr:uid="{05F72D23-B9BF-4000-B185-C97FE923EC5C}"/>
    <cellStyle name="Total 2 13 4 2 2" xfId="38798" xr:uid="{A3ABA3A1-07A2-4F6B-BD3A-065F1EBC1434}"/>
    <cellStyle name="Total 2 13 4 3" xfId="38667" xr:uid="{588B684D-6CE5-4121-AD7A-43B1E9CBD88D}"/>
    <cellStyle name="Total 2 13 4 4" xfId="37769" xr:uid="{19C99BEA-84DE-40D1-9687-07BC66535F76}"/>
    <cellStyle name="Total 2 13 5" xfId="37903" xr:uid="{6568E166-89C5-4EE4-98EC-F8A42DD9333D}"/>
    <cellStyle name="Total 2 13 5 2" xfId="38801" xr:uid="{14E1D35B-B73E-4425-AF0C-B5B827293C4D}"/>
    <cellStyle name="Total 2 13 6" xfId="38664" xr:uid="{F1E2222C-BB51-4947-A8D0-58635B852181}"/>
    <cellStyle name="Total 2 13 7" xfId="37766" xr:uid="{9F47D3FE-9973-474B-860A-417E800E877F}"/>
    <cellStyle name="Total 2 14" xfId="20833" xr:uid="{00000000-0005-0000-0000-0000D38F0000}"/>
    <cellStyle name="Total 2 14 2" xfId="37899" xr:uid="{C36920B6-578F-4ACF-9562-5F8174DA3606}"/>
    <cellStyle name="Total 2 14 2 2" xfId="38797" xr:uid="{A9210302-B546-4B9B-AB88-6D9F9C6435FE}"/>
    <cellStyle name="Total 2 14 3" xfId="38668" xr:uid="{7DD02B79-FD82-44A9-889F-A32E7F419567}"/>
    <cellStyle name="Total 2 14 4" xfId="37770" xr:uid="{0E5803E6-9C42-46C8-BC72-49D061FB55FE}"/>
    <cellStyle name="Total 2 15" xfId="20834" xr:uid="{00000000-0005-0000-0000-0000D48F0000}"/>
    <cellStyle name="Total 2 15 2" xfId="37898" xr:uid="{30026082-4E74-4154-9A17-076D5AA98647}"/>
    <cellStyle name="Total 2 15 2 2" xfId="38796" xr:uid="{4CF2AD5B-C6C7-457D-B39C-78E9CC922831}"/>
    <cellStyle name="Total 2 15 3" xfId="38669" xr:uid="{7D702C7B-ED29-48D2-B566-F542D4450820}"/>
    <cellStyle name="Total 2 15 4" xfId="37771" xr:uid="{433AB677-347B-4E7E-ABB9-D8872AFC4D96}"/>
    <cellStyle name="Total 2 16" xfId="20835" xr:uid="{00000000-0005-0000-0000-0000D58F0000}"/>
    <cellStyle name="Total 2 16 2" xfId="37897" xr:uid="{A3034F6E-8DD1-44A6-AB90-765765173257}"/>
    <cellStyle name="Total 2 16 2 2" xfId="38795" xr:uid="{79062BD3-3D18-4809-ABFA-AC96258C0DEF}"/>
    <cellStyle name="Total 2 16 3" xfId="38670" xr:uid="{7E1BC26E-BDFB-43EB-A075-CB7FF30CEC45}"/>
    <cellStyle name="Total 2 16 4" xfId="37772" xr:uid="{8A3714DF-6A64-414A-A375-0BD227EE7787}"/>
    <cellStyle name="Total 2 17" xfId="36019" xr:uid="{00000000-0005-0000-0000-0000D68F0000}"/>
    <cellStyle name="Total 2 17 2" xfId="38816" xr:uid="{E1DD5DE9-4C6E-4489-A415-FA8FABF71C71}"/>
    <cellStyle name="Total 2 17 3" xfId="37918" xr:uid="{64D97AE6-B90A-47D6-821A-BA78B0BD418F}"/>
    <cellStyle name="Total 2 18" xfId="38649" xr:uid="{A58246E9-FBB0-4925-8E7C-D502F7CE4599}"/>
    <cellStyle name="Total 2 19" xfId="37751" xr:uid="{9A8B6E9B-645F-450A-9470-34C0DC76B4CD}"/>
    <cellStyle name="Total 2 2" xfId="20836" xr:uid="{00000000-0005-0000-0000-0000D78F0000}"/>
    <cellStyle name="Total 2 2 10" xfId="36020" xr:uid="{00000000-0005-0000-0000-0000D88F0000}"/>
    <cellStyle name="Total 2 2 10 2" xfId="38794" xr:uid="{E6F0D079-AC2A-45FE-B375-0C8E2FA84B33}"/>
    <cellStyle name="Total 2 2 10 3" xfId="37896" xr:uid="{FAA7FDD3-5AC0-4D65-BE98-8B323D1EEEE1}"/>
    <cellStyle name="Total 2 2 11" xfId="38671" xr:uid="{0499EBA9-EB31-434F-B9B5-0B2FA4789271}"/>
    <cellStyle name="Total 2 2 12" xfId="37773" xr:uid="{C8A7280F-C34C-4424-B160-E3336DEBF786}"/>
    <cellStyle name="Total 2 2 2" xfId="20837" xr:uid="{00000000-0005-0000-0000-0000D98F0000}"/>
    <cellStyle name="Total 2 2 2 2" xfId="20838" xr:uid="{00000000-0005-0000-0000-0000DA8F0000}"/>
    <cellStyle name="Total 2 2 2 2 2" xfId="37894" xr:uid="{B6F31243-C8B0-4A44-BF56-80CF882D2FCE}"/>
    <cellStyle name="Total 2 2 2 2 2 2" xfId="38792" xr:uid="{1481A751-A422-4F55-9EFB-8D23024F9C32}"/>
    <cellStyle name="Total 2 2 2 2 3" xfId="38673" xr:uid="{279DC2FC-8A64-4EF0-957E-F2983F85507E}"/>
    <cellStyle name="Total 2 2 2 2 4" xfId="37775" xr:uid="{72373466-5DAC-496D-B298-39336B9A27F8}"/>
    <cellStyle name="Total 2 2 2 3" xfId="20839" xr:uid="{00000000-0005-0000-0000-0000DB8F0000}"/>
    <cellStyle name="Total 2 2 2 3 2" xfId="37893" xr:uid="{21BC44AC-8A30-43EC-AB67-A3AEE121BD59}"/>
    <cellStyle name="Total 2 2 2 3 2 2" xfId="38791" xr:uid="{61C99F1D-EF53-4526-BEBC-2B72A4459D2E}"/>
    <cellStyle name="Total 2 2 2 3 3" xfId="38674" xr:uid="{686F4155-4323-4F1A-AD92-9CBFE8C304E4}"/>
    <cellStyle name="Total 2 2 2 3 4" xfId="37776" xr:uid="{23E5965A-B2A9-4714-A8B5-C9481D435382}"/>
    <cellStyle name="Total 2 2 2 4" xfId="20840" xr:uid="{00000000-0005-0000-0000-0000DC8F0000}"/>
    <cellStyle name="Total 2 2 2 4 2" xfId="37892" xr:uid="{61AF1B69-7C35-4CB8-9170-34B55CE566E7}"/>
    <cellStyle name="Total 2 2 2 4 2 2" xfId="38790" xr:uid="{4EB795F7-AB8D-45C6-AC82-7E2B2FEFAFCE}"/>
    <cellStyle name="Total 2 2 2 4 3" xfId="38675" xr:uid="{998ABA3F-B1C8-41E9-9E96-9EEB98B10799}"/>
    <cellStyle name="Total 2 2 2 4 4" xfId="37777" xr:uid="{9BA547FA-856C-4D2E-904B-1C87CB241060}"/>
    <cellStyle name="Total 2 2 2 5" xfId="36021" xr:uid="{00000000-0005-0000-0000-0000DD8F0000}"/>
    <cellStyle name="Total 2 2 2 5 2" xfId="38793" xr:uid="{DDB55F25-E56C-4BD6-ADF8-6A4B314FBB8C}"/>
    <cellStyle name="Total 2 2 2 5 3" xfId="37895" xr:uid="{14A47C35-9FCB-4513-8793-640C289E63DA}"/>
    <cellStyle name="Total 2 2 2 6" xfId="38672" xr:uid="{D7A6F163-204E-4152-A09D-1B0EC95A9E3F}"/>
    <cellStyle name="Total 2 2 2 7" xfId="37774" xr:uid="{DE9A5976-3EBD-46EC-AA30-2C182FE0F9C4}"/>
    <cellStyle name="Total 2 2 3" xfId="20841" xr:uid="{00000000-0005-0000-0000-0000DE8F0000}"/>
    <cellStyle name="Total 2 2 3 2" xfId="20842" xr:uid="{00000000-0005-0000-0000-0000DF8F0000}"/>
    <cellStyle name="Total 2 2 3 2 2" xfId="37890" xr:uid="{4D92DB3D-D00D-42C1-BEF5-0E7C14A0143A}"/>
    <cellStyle name="Total 2 2 3 2 2 2" xfId="38788" xr:uid="{1D418FC8-9727-4D5C-A871-FDC78722C948}"/>
    <cellStyle name="Total 2 2 3 2 3" xfId="38677" xr:uid="{86955E0D-C446-402C-AFA0-B6935A527F71}"/>
    <cellStyle name="Total 2 2 3 2 4" xfId="37779" xr:uid="{8E1031A1-6A79-4176-B7DE-3E8FDF6E7B37}"/>
    <cellStyle name="Total 2 2 3 3" xfId="20843" xr:uid="{00000000-0005-0000-0000-0000E08F0000}"/>
    <cellStyle name="Total 2 2 3 3 2" xfId="37889" xr:uid="{65A59565-C1BC-4B4C-888C-53D490ACD2D7}"/>
    <cellStyle name="Total 2 2 3 3 2 2" xfId="38787" xr:uid="{E93C01E2-88D9-4607-AFB0-150F1CF9601C}"/>
    <cellStyle name="Total 2 2 3 3 3" xfId="38678" xr:uid="{A083180E-E80D-4403-A76D-9818AD3A638C}"/>
    <cellStyle name="Total 2 2 3 3 4" xfId="37780" xr:uid="{D4281BDE-6B8F-4DB1-A305-7CF5E01C8AC2}"/>
    <cellStyle name="Total 2 2 3 4" xfId="20844" xr:uid="{00000000-0005-0000-0000-0000E18F0000}"/>
    <cellStyle name="Total 2 2 3 4 2" xfId="37888" xr:uid="{1FA09D81-1BD0-433F-B83B-074DDD054262}"/>
    <cellStyle name="Total 2 2 3 4 2 2" xfId="38786" xr:uid="{A08243C5-3BE7-4EFB-8109-08E006F6918E}"/>
    <cellStyle name="Total 2 2 3 4 3" xfId="38679" xr:uid="{965CAFBC-8780-4653-8CC6-1B0191516E00}"/>
    <cellStyle name="Total 2 2 3 4 4" xfId="37781" xr:uid="{808FE0CC-ABAF-4543-896D-E5927FA1208D}"/>
    <cellStyle name="Total 2 2 3 5" xfId="37891" xr:uid="{365BAFE1-7BC3-42AA-B0CF-7210C6289989}"/>
    <cellStyle name="Total 2 2 3 5 2" xfId="38789" xr:uid="{E8EAA172-66C3-40F6-B81E-6490F95ABCCD}"/>
    <cellStyle name="Total 2 2 3 6" xfId="38676" xr:uid="{3CD9C482-7D18-4BA6-8E3F-B4614DC8AED6}"/>
    <cellStyle name="Total 2 2 3 7" xfId="37778" xr:uid="{96C1DC5B-C0FC-4AD3-8B25-EDCF4E169764}"/>
    <cellStyle name="Total 2 2 4" xfId="20845" xr:uid="{00000000-0005-0000-0000-0000E28F0000}"/>
    <cellStyle name="Total 2 2 4 2" xfId="20846" xr:uid="{00000000-0005-0000-0000-0000E38F0000}"/>
    <cellStyle name="Total 2 2 4 2 2" xfId="37886" xr:uid="{CE3047EA-03A3-4603-AAD3-81F96156A087}"/>
    <cellStyle name="Total 2 2 4 2 2 2" xfId="38784" xr:uid="{515190CA-B357-46F2-96FB-6C79BD9BF9A4}"/>
    <cellStyle name="Total 2 2 4 2 3" xfId="38681" xr:uid="{15F3C6C2-3414-4D5D-AA7C-71D11A59E62C}"/>
    <cellStyle name="Total 2 2 4 2 4" xfId="37783" xr:uid="{4C31E8EB-89C5-4581-996F-8B70D0A39E95}"/>
    <cellStyle name="Total 2 2 4 3" xfId="20847" xr:uid="{00000000-0005-0000-0000-0000E48F0000}"/>
    <cellStyle name="Total 2 2 4 3 2" xfId="37885" xr:uid="{E4962CD2-BB5F-4BC5-8C93-C1397A6AAE7C}"/>
    <cellStyle name="Total 2 2 4 3 2 2" xfId="38783" xr:uid="{0B1673DA-6C8D-430D-A670-C449FF113496}"/>
    <cellStyle name="Total 2 2 4 3 3" xfId="38682" xr:uid="{964DC510-1A93-43C2-99F3-35F75B7765E7}"/>
    <cellStyle name="Total 2 2 4 3 4" xfId="37784" xr:uid="{F1B030C5-AAE2-4070-A53E-A8C46484733E}"/>
    <cellStyle name="Total 2 2 4 4" xfId="20848" xr:uid="{00000000-0005-0000-0000-0000E58F0000}"/>
    <cellStyle name="Total 2 2 4 4 2" xfId="37884" xr:uid="{73BF9ADE-605A-423E-8D72-C4434E67956A}"/>
    <cellStyle name="Total 2 2 4 4 2 2" xfId="38782" xr:uid="{B5D0EB60-B36A-4B6E-A7EB-009DB0FCD9D0}"/>
    <cellStyle name="Total 2 2 4 4 3" xfId="38683" xr:uid="{7CFEA50A-1709-4202-982E-E05CDC7A394D}"/>
    <cellStyle name="Total 2 2 4 4 4" xfId="37785" xr:uid="{32ABEA55-0C97-4719-AC2C-097636F693BC}"/>
    <cellStyle name="Total 2 2 4 5" xfId="37887" xr:uid="{FCF1B734-8BDC-4AD3-8160-A61AB5005E81}"/>
    <cellStyle name="Total 2 2 4 5 2" xfId="38785" xr:uid="{8C4D8C53-D590-44EC-86A3-643275903DC8}"/>
    <cellStyle name="Total 2 2 4 6" xfId="38680" xr:uid="{A34DAA1F-B093-44EF-8F01-24FBAFFBDF53}"/>
    <cellStyle name="Total 2 2 4 7" xfId="37782" xr:uid="{20FA34AF-97BF-4CB1-80BD-409BBB3D3840}"/>
    <cellStyle name="Total 2 2 5" xfId="20849" xr:uid="{00000000-0005-0000-0000-0000E68F0000}"/>
    <cellStyle name="Total 2 2 5 2" xfId="20850" xr:uid="{00000000-0005-0000-0000-0000E78F0000}"/>
    <cellStyle name="Total 2 2 5 2 2" xfId="37882" xr:uid="{714341E3-4C47-4F5C-A72A-B7730BD83EA8}"/>
    <cellStyle name="Total 2 2 5 2 2 2" xfId="38780" xr:uid="{7AF31E41-477E-4B69-953A-B04E2251F47F}"/>
    <cellStyle name="Total 2 2 5 2 3" xfId="38685" xr:uid="{7BB5D634-11EF-46EA-9F0C-3A1667510D90}"/>
    <cellStyle name="Total 2 2 5 2 4" xfId="37787" xr:uid="{2C78E62D-2472-4B81-AEA4-B6FD75B3680F}"/>
    <cellStyle name="Total 2 2 5 3" xfId="20851" xr:uid="{00000000-0005-0000-0000-0000E88F0000}"/>
    <cellStyle name="Total 2 2 5 3 2" xfId="37881" xr:uid="{22E6AA48-AC50-4E87-A046-E290EDF1AB78}"/>
    <cellStyle name="Total 2 2 5 3 2 2" xfId="38779" xr:uid="{7D3D6FB6-7ECC-4FA8-A5CF-853A7A42CFB9}"/>
    <cellStyle name="Total 2 2 5 3 3" xfId="38686" xr:uid="{7B2DE5F9-CB6A-4C4B-8766-390C785178BF}"/>
    <cellStyle name="Total 2 2 5 3 4" xfId="37788" xr:uid="{7747FB8E-9571-49DA-A9D7-26DA1A8DA0D1}"/>
    <cellStyle name="Total 2 2 5 4" xfId="20852" xr:uid="{00000000-0005-0000-0000-0000E98F0000}"/>
    <cellStyle name="Total 2 2 5 4 2" xfId="37880" xr:uid="{DF3C2BC6-DABA-463F-89EA-8FFE2591913F}"/>
    <cellStyle name="Total 2 2 5 4 2 2" xfId="38778" xr:uid="{04DF8C65-FFA5-439E-BC7B-6DCD4C0C0FCC}"/>
    <cellStyle name="Total 2 2 5 4 3" xfId="38687" xr:uid="{17759254-5141-456A-826C-01A9A388C9A5}"/>
    <cellStyle name="Total 2 2 5 4 4" xfId="37789" xr:uid="{05EE0D80-C841-49BE-8940-8BF4D6ED42A9}"/>
    <cellStyle name="Total 2 2 5 5" xfId="37883" xr:uid="{93CC4B03-842B-48D8-A691-B17372FE3E33}"/>
    <cellStyle name="Total 2 2 5 5 2" xfId="38781" xr:uid="{E3053125-EE9E-4F65-A9F2-6424A8026A0D}"/>
    <cellStyle name="Total 2 2 5 6" xfId="38684" xr:uid="{A2B94909-28F0-46E9-A004-52F7FF175B00}"/>
    <cellStyle name="Total 2 2 5 7" xfId="37786" xr:uid="{649AE195-7F9A-4DCC-A649-510A9AA26C3D}"/>
    <cellStyle name="Total 2 2 6" xfId="20853" xr:uid="{00000000-0005-0000-0000-0000EA8F0000}"/>
    <cellStyle name="Total 2 2 6 2" xfId="37879" xr:uid="{DCF2D9FC-7367-4037-B406-A40C57A855B3}"/>
    <cellStyle name="Total 2 2 6 2 2" xfId="38777" xr:uid="{ACBD8046-3097-4ED0-9778-6A8835A68107}"/>
    <cellStyle name="Total 2 2 6 3" xfId="38688" xr:uid="{0384D9C2-D957-4EFB-96FB-579592A90020}"/>
    <cellStyle name="Total 2 2 6 4" xfId="37790" xr:uid="{DA727990-6AD2-445D-871D-C4915F2D2FA6}"/>
    <cellStyle name="Total 2 2 7" xfId="20854" xr:uid="{00000000-0005-0000-0000-0000EB8F0000}"/>
    <cellStyle name="Total 2 2 7 2" xfId="37878" xr:uid="{66A4A5D0-1145-4064-8EA2-87047424D2B1}"/>
    <cellStyle name="Total 2 2 7 2 2" xfId="38776" xr:uid="{E470470E-A4AE-4A25-B2EB-3841241CB75B}"/>
    <cellStyle name="Total 2 2 7 3" xfId="38689" xr:uid="{688500E5-977E-4B7D-BDA7-D6A663CB725A}"/>
    <cellStyle name="Total 2 2 7 4" xfId="37791" xr:uid="{DED3C3BE-82F1-4B25-8BF4-D5355A193741}"/>
    <cellStyle name="Total 2 2 8" xfId="20855" xr:uid="{00000000-0005-0000-0000-0000EC8F0000}"/>
    <cellStyle name="Total 2 2 8 2" xfId="37877" xr:uid="{6467CC1C-3200-4D89-BF3F-505C8A4A771D}"/>
    <cellStyle name="Total 2 2 8 2 2" xfId="38775" xr:uid="{0B69B079-2117-4269-A19F-FE4A8D38BF86}"/>
    <cellStyle name="Total 2 2 8 3" xfId="38690" xr:uid="{D451228E-7D8B-4635-8D90-8FCB7C9BE6E3}"/>
    <cellStyle name="Total 2 2 8 4" xfId="37792" xr:uid="{219D8401-DE7B-41F1-8123-48C9A1D1B22B}"/>
    <cellStyle name="Total 2 2 9" xfId="20856" xr:uid="{00000000-0005-0000-0000-0000ED8F0000}"/>
    <cellStyle name="Total 2 2 9 2" xfId="37876" xr:uid="{A40958DE-70DF-4226-B612-BDD4782D6914}"/>
    <cellStyle name="Total 2 2 9 2 2" xfId="38774" xr:uid="{03F39661-40C2-4EB3-84F1-39AF710CC47E}"/>
    <cellStyle name="Total 2 2 9 3" xfId="38691" xr:uid="{5E335367-62E3-4E40-849D-B8E8253B23C2}"/>
    <cellStyle name="Total 2 2 9 4" xfId="37793" xr:uid="{28BDCCFE-5DB7-4811-9311-78BF54C913BE}"/>
    <cellStyle name="Total 2 3" xfId="20857" xr:uid="{00000000-0005-0000-0000-0000EE8F0000}"/>
    <cellStyle name="Total 2 3 2" xfId="20858" xr:uid="{00000000-0005-0000-0000-0000EF8F0000}"/>
    <cellStyle name="Total 2 3 2 2" xfId="36023" xr:uid="{00000000-0005-0000-0000-0000F08F0000}"/>
    <cellStyle name="Total 2 3 2 2 2" xfId="38773" xr:uid="{C32E8E92-E6E0-4310-9B8D-FB08DE670795}"/>
    <cellStyle name="Total 2 3 2 2 3" xfId="37875" xr:uid="{50F49D98-3146-4EBB-BF69-B16DB5A40871}"/>
    <cellStyle name="Total 2 3 2 3" xfId="38692" xr:uid="{745DC794-2189-455F-991D-F4E357930781}"/>
    <cellStyle name="Total 2 3 2 4" xfId="37794" xr:uid="{2A2BD686-36EF-459A-B8F3-B78C47D6712A}"/>
    <cellStyle name="Total 2 3 3" xfId="20859" xr:uid="{00000000-0005-0000-0000-0000F18F0000}"/>
    <cellStyle name="Total 2 3 3 2" xfId="37874" xr:uid="{600830AA-CFA2-4ACE-85A2-49F7F3631868}"/>
    <cellStyle name="Total 2 3 3 2 2" xfId="38772" xr:uid="{10AFE744-FBE2-47C9-8A82-38D15A5E14BC}"/>
    <cellStyle name="Total 2 3 3 3" xfId="38693" xr:uid="{EE2E2576-3FA1-427C-AEF6-4963636FD6E8}"/>
    <cellStyle name="Total 2 3 3 4" xfId="37795" xr:uid="{410B053D-CE91-4E5A-8FBC-76BB45B0BB68}"/>
    <cellStyle name="Total 2 3 4" xfId="20860" xr:uid="{00000000-0005-0000-0000-0000F28F0000}"/>
    <cellStyle name="Total 2 3 4 2" xfId="37873" xr:uid="{29D6A5EA-1728-4969-8C09-CF1C7D4CE820}"/>
    <cellStyle name="Total 2 3 4 2 2" xfId="38771" xr:uid="{8FD2E159-EE3F-48EB-8D0F-851C04F4F02F}"/>
    <cellStyle name="Total 2 3 4 3" xfId="38694" xr:uid="{3D0FEADC-454A-42F9-AF00-1CDB45498F95}"/>
    <cellStyle name="Total 2 3 4 4" xfId="37796" xr:uid="{6D579E89-DDB5-47E7-A6FA-F5505C627CCD}"/>
    <cellStyle name="Total 2 3 5" xfId="20861" xr:uid="{00000000-0005-0000-0000-0000F38F0000}"/>
    <cellStyle name="Total 2 3 5 2" xfId="37872" xr:uid="{76408BA3-B005-4D98-97A5-B857F3ADA6A4}"/>
    <cellStyle name="Total 2 3 5 2 2" xfId="38770" xr:uid="{8C4B9239-19D3-4916-9410-66E0DC73EC5B}"/>
    <cellStyle name="Total 2 3 5 3" xfId="38695" xr:uid="{4179EE76-F079-41DC-B8EC-99D5ADF059AD}"/>
    <cellStyle name="Total 2 3 5 4" xfId="37797" xr:uid="{AA4A699E-E9F9-4194-A7C6-5694E1BD34A4}"/>
    <cellStyle name="Total 2 3 6" xfId="36022" xr:uid="{00000000-0005-0000-0000-0000F48F0000}"/>
    <cellStyle name="Total 2 4" xfId="20862" xr:uid="{00000000-0005-0000-0000-0000F58F0000}"/>
    <cellStyle name="Total 2 4 2" xfId="20863" xr:uid="{00000000-0005-0000-0000-0000F68F0000}"/>
    <cellStyle name="Total 2 4 2 2" xfId="37871" xr:uid="{37DDB6F5-D82A-4C53-B059-101CB2E09A97}"/>
    <cellStyle name="Total 2 4 2 2 2" xfId="38769" xr:uid="{78CE222F-90B3-499D-9BB2-8C8B57344547}"/>
    <cellStyle name="Total 2 4 2 3" xfId="38696" xr:uid="{52A09409-6910-4053-850F-B33578B1A842}"/>
    <cellStyle name="Total 2 4 2 4" xfId="37798" xr:uid="{25755021-C70B-4FC2-AE8C-1BC05F0AE901}"/>
    <cellStyle name="Total 2 4 3" xfId="20864" xr:uid="{00000000-0005-0000-0000-0000F78F0000}"/>
    <cellStyle name="Total 2 4 3 2" xfId="37870" xr:uid="{5841479F-3B42-4306-9A97-AF09E05A5AD4}"/>
    <cellStyle name="Total 2 4 3 2 2" xfId="38768" xr:uid="{E482DCFF-B7C4-4B6C-97DF-103CE71812A7}"/>
    <cellStyle name="Total 2 4 3 3" xfId="38697" xr:uid="{6F938680-FA1B-473E-964A-A4208ECCD71A}"/>
    <cellStyle name="Total 2 4 3 4" xfId="37799" xr:uid="{88052E02-FC34-4BB3-9BA8-46ABA50D7FDA}"/>
    <cellStyle name="Total 2 4 4" xfId="20865" xr:uid="{00000000-0005-0000-0000-0000F88F0000}"/>
    <cellStyle name="Total 2 4 4 2" xfId="37869" xr:uid="{5109B39F-E3E0-457C-A5EC-ABFEE67F4811}"/>
    <cellStyle name="Total 2 4 4 2 2" xfId="38767" xr:uid="{AF908CC0-C9F0-499B-A81B-ABEB62AD7A3A}"/>
    <cellStyle name="Total 2 4 4 3" xfId="38698" xr:uid="{EE2B0497-22DE-4993-971E-205124C3E2B9}"/>
    <cellStyle name="Total 2 4 4 4" xfId="37800" xr:uid="{00F11A04-FF67-4AD5-891C-F5A3F572533E}"/>
    <cellStyle name="Total 2 4 5" xfId="20866" xr:uid="{00000000-0005-0000-0000-0000F98F0000}"/>
    <cellStyle name="Total 2 4 5 2" xfId="37868" xr:uid="{264CBE03-5DD5-4FB8-B108-87EF8CEE07B2}"/>
    <cellStyle name="Total 2 4 5 2 2" xfId="38766" xr:uid="{81BAF2FD-6639-495F-81D8-B4D1EC84252F}"/>
    <cellStyle name="Total 2 4 5 3" xfId="38699" xr:uid="{58DB18AC-3810-4F14-BA23-34CD6D0DA360}"/>
    <cellStyle name="Total 2 4 5 4" xfId="37801" xr:uid="{6A0AFDE9-9022-463E-AE02-E1535B29A018}"/>
    <cellStyle name="Total 2 4 6" xfId="36024" xr:uid="{00000000-0005-0000-0000-0000FA8F0000}"/>
    <cellStyle name="Total 2 5" xfId="20867" xr:uid="{00000000-0005-0000-0000-0000FB8F0000}"/>
    <cellStyle name="Total 2 5 2" xfId="20868" xr:uid="{00000000-0005-0000-0000-0000FC8F0000}"/>
    <cellStyle name="Total 2 5 2 2" xfId="37867" xr:uid="{022ACB0E-316D-4058-A336-362BDA9E9772}"/>
    <cellStyle name="Total 2 5 2 2 2" xfId="38765" xr:uid="{26FAE69A-C141-440F-8AEF-D5AD34C3E5CF}"/>
    <cellStyle name="Total 2 5 2 3" xfId="38700" xr:uid="{538C3D16-A705-42F3-8533-CF3027423CEA}"/>
    <cellStyle name="Total 2 5 2 4" xfId="37802" xr:uid="{D76C7D2A-5A8B-4A54-A483-8698284FB9FF}"/>
    <cellStyle name="Total 2 5 3" xfId="20869" xr:uid="{00000000-0005-0000-0000-0000FD8F0000}"/>
    <cellStyle name="Total 2 5 3 2" xfId="37866" xr:uid="{EC38192A-5A14-4664-80D5-9EB1C1741ECB}"/>
    <cellStyle name="Total 2 5 3 2 2" xfId="38764" xr:uid="{F337F412-C594-4EC9-951A-071031AFD86F}"/>
    <cellStyle name="Total 2 5 3 3" xfId="38701" xr:uid="{BF61220F-F73A-4E03-8BD4-F0A2351E6D05}"/>
    <cellStyle name="Total 2 5 3 4" xfId="37803" xr:uid="{679FC5E0-4CDE-43A3-A40B-5F83C7E73205}"/>
    <cellStyle name="Total 2 5 4" xfId="20870" xr:uid="{00000000-0005-0000-0000-0000FE8F0000}"/>
    <cellStyle name="Total 2 5 4 2" xfId="37865" xr:uid="{ACD428FB-CF55-4BB0-AFBE-3828CDD54525}"/>
    <cellStyle name="Total 2 5 4 2 2" xfId="38763" xr:uid="{C1EDBAB3-CF77-4005-9828-C15A039BFF3B}"/>
    <cellStyle name="Total 2 5 4 3" xfId="38702" xr:uid="{927591B9-F914-4677-9C10-15CF753F2C54}"/>
    <cellStyle name="Total 2 5 4 4" xfId="37804" xr:uid="{5CDB2C4E-E397-4350-ACE5-A448697CD055}"/>
    <cellStyle name="Total 2 5 5" xfId="20871" xr:uid="{00000000-0005-0000-0000-0000FF8F0000}"/>
    <cellStyle name="Total 2 5 5 2" xfId="37864" xr:uid="{9878CEC8-F84E-40B8-BC56-FB089D016C43}"/>
    <cellStyle name="Total 2 5 5 2 2" xfId="38762" xr:uid="{89819A28-D629-4AF7-B58E-525ABDAB32DE}"/>
    <cellStyle name="Total 2 5 5 3" xfId="38703" xr:uid="{213A060F-89B2-4E9B-942B-2FFF94A8678F}"/>
    <cellStyle name="Total 2 5 5 4" xfId="37805" xr:uid="{17ADB8E4-7FA9-4042-A7D9-94411E9BD8E7}"/>
    <cellStyle name="Total 2 5 6" xfId="36025" xr:uid="{00000000-0005-0000-0000-000000900000}"/>
    <cellStyle name="Total 2 6" xfId="20872" xr:uid="{00000000-0005-0000-0000-000001900000}"/>
    <cellStyle name="Total 2 6 2" xfId="20873" xr:uid="{00000000-0005-0000-0000-000002900000}"/>
    <cellStyle name="Total 2 6 2 2" xfId="37863" xr:uid="{DFEC13EF-5C1F-4EE6-8B41-590C72E68741}"/>
    <cellStyle name="Total 2 6 2 2 2" xfId="38761" xr:uid="{535EAEBB-9B5E-4E2A-BDF0-77BA65CF7F50}"/>
    <cellStyle name="Total 2 6 2 3" xfId="38704" xr:uid="{CA9F6B10-6752-4CA4-AF37-7C67A2629408}"/>
    <cellStyle name="Total 2 6 2 4" xfId="37806" xr:uid="{B51D2CFF-4179-450D-AD57-233848248E94}"/>
    <cellStyle name="Total 2 6 3" xfId="20874" xr:uid="{00000000-0005-0000-0000-000003900000}"/>
    <cellStyle name="Total 2 6 3 2" xfId="37862" xr:uid="{2A84618F-B87F-4405-AA2C-CA3259F17EBD}"/>
    <cellStyle name="Total 2 6 3 2 2" xfId="38760" xr:uid="{41B3089E-CF5E-44DE-8917-15AEC7E80339}"/>
    <cellStyle name="Total 2 6 3 3" xfId="38705" xr:uid="{58EE5F9D-C7E1-49F1-85E0-14A9176E4D4F}"/>
    <cellStyle name="Total 2 6 3 4" xfId="37807" xr:uid="{CCC3AAF3-43B7-471D-83E9-AA2B05F17588}"/>
    <cellStyle name="Total 2 6 4" xfId="20875" xr:uid="{00000000-0005-0000-0000-000004900000}"/>
    <cellStyle name="Total 2 6 4 2" xfId="37861" xr:uid="{31CAE3C0-ABBC-4138-A0C8-8F299CDB412F}"/>
    <cellStyle name="Total 2 6 4 2 2" xfId="38759" xr:uid="{7F513127-8428-4CC3-9A08-CA73A038AF69}"/>
    <cellStyle name="Total 2 6 4 3" xfId="38706" xr:uid="{B416C337-D0EB-4DFE-9E64-90650B419CEF}"/>
    <cellStyle name="Total 2 6 4 4" xfId="37808" xr:uid="{4F1F36F1-E203-4215-860B-1363A40CA266}"/>
    <cellStyle name="Total 2 6 5" xfId="20876" xr:uid="{00000000-0005-0000-0000-000005900000}"/>
    <cellStyle name="Total 2 6 5 2" xfId="37860" xr:uid="{DE856837-A7DD-4E60-A04B-32E02F4276D7}"/>
    <cellStyle name="Total 2 6 5 2 2" xfId="38758" xr:uid="{62C305DB-B457-47E5-BDA1-1470F8011403}"/>
    <cellStyle name="Total 2 6 5 3" xfId="38707" xr:uid="{23243D67-CE12-4562-94BE-08F7077CE276}"/>
    <cellStyle name="Total 2 6 5 4" xfId="37809" xr:uid="{2932D1DB-92B3-430C-A160-36C060036D79}"/>
    <cellStyle name="Total 2 7" xfId="20877" xr:uid="{00000000-0005-0000-0000-000006900000}"/>
    <cellStyle name="Total 2 7 2" xfId="20878" xr:uid="{00000000-0005-0000-0000-000007900000}"/>
    <cellStyle name="Total 2 7 2 2" xfId="37859" xr:uid="{B486FB30-CB92-4135-9608-011150D75B9F}"/>
    <cellStyle name="Total 2 7 2 2 2" xfId="38757" xr:uid="{A36D16D4-712F-4985-A647-AA1F8003CD48}"/>
    <cellStyle name="Total 2 7 2 3" xfId="38708" xr:uid="{A377BDDE-99E8-4E87-8417-A168DB15467E}"/>
    <cellStyle name="Total 2 7 2 4" xfId="37810" xr:uid="{CFC12E2F-334A-4BC4-8241-4F9CA8569E72}"/>
    <cellStyle name="Total 2 7 3" xfId="20879" xr:uid="{00000000-0005-0000-0000-000008900000}"/>
    <cellStyle name="Total 2 7 3 2" xfId="37858" xr:uid="{8774A485-74CD-4873-9FC3-047917532189}"/>
    <cellStyle name="Total 2 7 3 2 2" xfId="38756" xr:uid="{18E36159-6529-495C-A7BB-56BC9A8C8469}"/>
    <cellStyle name="Total 2 7 3 3" xfId="38709" xr:uid="{B0458C71-DF2C-41B1-AEE6-D0AE1118F21E}"/>
    <cellStyle name="Total 2 7 3 4" xfId="37811" xr:uid="{D5A020DF-C92E-4BC6-90D1-EA25766332BC}"/>
    <cellStyle name="Total 2 7 4" xfId="20880" xr:uid="{00000000-0005-0000-0000-000009900000}"/>
    <cellStyle name="Total 2 7 4 2" xfId="37857" xr:uid="{E337F6C9-BBAE-48B1-A8C3-9EB4E5922B3A}"/>
    <cellStyle name="Total 2 7 4 2 2" xfId="38755" xr:uid="{33546253-284E-43AD-826A-8046C9F66B73}"/>
    <cellStyle name="Total 2 7 4 3" xfId="38710" xr:uid="{B6828B39-7FDB-4070-BB64-6DB9FB9A7B1B}"/>
    <cellStyle name="Total 2 7 4 4" xfId="37812" xr:uid="{D9B58B59-301B-4B96-B933-B0C2BB454A03}"/>
    <cellStyle name="Total 2 7 5" xfId="20881" xr:uid="{00000000-0005-0000-0000-00000A900000}"/>
    <cellStyle name="Total 2 7 5 2" xfId="37856" xr:uid="{18270231-3021-44D8-8192-7DE8CF5431E5}"/>
    <cellStyle name="Total 2 7 5 2 2" xfId="38754" xr:uid="{3B5C82F6-E1D0-40F3-9B92-A6FE6D7A605B}"/>
    <cellStyle name="Total 2 7 5 3" xfId="38711" xr:uid="{37DD8328-3318-48C0-BA59-2669AA9185AB}"/>
    <cellStyle name="Total 2 7 5 4" xfId="37813" xr:uid="{1726D7A3-2D7A-43DC-B1FB-E2361E39CAB6}"/>
    <cellStyle name="Total 2 8" xfId="20882" xr:uid="{00000000-0005-0000-0000-00000B900000}"/>
    <cellStyle name="Total 2 8 2" xfId="20883" xr:uid="{00000000-0005-0000-0000-00000C900000}"/>
    <cellStyle name="Total 2 8 2 2" xfId="37855" xr:uid="{6FE71AF1-4A5C-44BE-8D1D-1B97911A1434}"/>
    <cellStyle name="Total 2 8 2 2 2" xfId="38753" xr:uid="{E4B1DEE9-43F4-44C4-986D-FA0F536685E0}"/>
    <cellStyle name="Total 2 8 2 3" xfId="38712" xr:uid="{0809FBBE-7623-4681-BA1D-02740A3C7CF3}"/>
    <cellStyle name="Total 2 8 2 4" xfId="37814" xr:uid="{0453B718-5D74-4DDD-AC47-5708A47545AD}"/>
    <cellStyle name="Total 2 8 3" xfId="20884" xr:uid="{00000000-0005-0000-0000-00000D900000}"/>
    <cellStyle name="Total 2 8 3 2" xfId="37854" xr:uid="{EA15A642-400A-4008-BC32-94FA3EEA4050}"/>
    <cellStyle name="Total 2 8 3 2 2" xfId="38752" xr:uid="{39440BD1-8C2B-44B7-9CCE-91E06B3B0552}"/>
    <cellStyle name="Total 2 8 3 3" xfId="38713" xr:uid="{B75BF108-8492-42BD-B4C9-D8E9C95140C1}"/>
    <cellStyle name="Total 2 8 3 4" xfId="37815" xr:uid="{462725FC-45E0-4341-80A8-56E6BD5D9735}"/>
    <cellStyle name="Total 2 8 4" xfId="20885" xr:uid="{00000000-0005-0000-0000-00000E900000}"/>
    <cellStyle name="Total 2 8 4 2" xfId="37853" xr:uid="{718BA7E0-C0D5-4920-B07D-18CFFFC4C398}"/>
    <cellStyle name="Total 2 8 4 2 2" xfId="38751" xr:uid="{AC32E2B0-F7B8-4C4D-8761-77BB5CF4BA79}"/>
    <cellStyle name="Total 2 8 4 3" xfId="38714" xr:uid="{9550CEC6-3FE0-4C50-A5BF-24A1E774ACAD}"/>
    <cellStyle name="Total 2 8 4 4" xfId="37816" xr:uid="{8DE601C1-0666-435D-8B40-FDD04DE729F4}"/>
    <cellStyle name="Total 2 8 5" xfId="20886" xr:uid="{00000000-0005-0000-0000-00000F900000}"/>
    <cellStyle name="Total 2 8 5 2" xfId="37852" xr:uid="{C67413B1-62D9-4F59-B6C7-D7A2ECFE8622}"/>
    <cellStyle name="Total 2 8 5 2 2" xfId="38750" xr:uid="{8A0C3F3E-A2F6-464B-91D4-F8992B404C36}"/>
    <cellStyle name="Total 2 8 5 3" xfId="38715" xr:uid="{5331B94F-54B3-4ED5-84DE-D809F3C57796}"/>
    <cellStyle name="Total 2 8 5 4" xfId="37817" xr:uid="{EB0B3D0A-C799-4EE9-908A-5A59AB9C9404}"/>
    <cellStyle name="Total 2 9" xfId="20887" xr:uid="{00000000-0005-0000-0000-000010900000}"/>
    <cellStyle name="Total 2 9 2" xfId="20888" xr:uid="{00000000-0005-0000-0000-000011900000}"/>
    <cellStyle name="Total 2 9 2 2" xfId="37851" xr:uid="{1F9198EC-44F1-4FA0-B5D3-9C3F2B124E8E}"/>
    <cellStyle name="Total 2 9 2 2 2" xfId="38749" xr:uid="{46F8AFAF-704D-4A56-A6B3-EB5F0855D20C}"/>
    <cellStyle name="Total 2 9 2 3" xfId="38716" xr:uid="{D776BF60-0DE0-426A-BA56-5EFC4868759B}"/>
    <cellStyle name="Total 2 9 2 4" xfId="37818" xr:uid="{DB0661A4-2531-4C9C-B696-27F3B077A1DA}"/>
    <cellStyle name="Total 2 9 3" xfId="20889" xr:uid="{00000000-0005-0000-0000-000012900000}"/>
    <cellStyle name="Total 2 9 3 2" xfId="37850" xr:uid="{E86D08DD-3EC8-4208-85B1-840901F539BB}"/>
    <cellStyle name="Total 2 9 3 2 2" xfId="38748" xr:uid="{80BC29B2-9868-49D8-BCC2-8A486EB9A3AD}"/>
    <cellStyle name="Total 2 9 3 3" xfId="38717" xr:uid="{EBB3A5C8-57D0-4630-9E7D-1E084DDE2283}"/>
    <cellStyle name="Total 2 9 3 4" xfId="37819" xr:uid="{22649ADC-68ED-4452-B60F-9AF79C01AB1F}"/>
    <cellStyle name="Total 2 9 4" xfId="20890" xr:uid="{00000000-0005-0000-0000-000013900000}"/>
    <cellStyle name="Total 2 9 4 2" xfId="37849" xr:uid="{DC86C59D-E36B-4763-A0D6-0112A2D8BF11}"/>
    <cellStyle name="Total 2 9 4 2 2" xfId="38747" xr:uid="{7FF58EEB-0BEC-46B5-8B06-7F94EBCDACA8}"/>
    <cellStyle name="Total 2 9 4 3" xfId="38718" xr:uid="{D2E9DE23-423B-44BA-9CF7-309B9F673DD0}"/>
    <cellStyle name="Total 2 9 4 4" xfId="37820" xr:uid="{8A171306-368C-4664-AA4E-4F9B5679E098}"/>
    <cellStyle name="Total 2 9 5" xfId="20891" xr:uid="{00000000-0005-0000-0000-000014900000}"/>
    <cellStyle name="Total 2 9 5 2" xfId="37848" xr:uid="{047EAD96-9B7E-433B-AF3D-A70D238F1917}"/>
    <cellStyle name="Total 2 9 5 2 2" xfId="38746" xr:uid="{32975F49-4ADC-44BC-BE04-6C3DFB3C85E7}"/>
    <cellStyle name="Total 2 9 5 3" xfId="38719" xr:uid="{27848BD4-8521-4674-950E-FCA0FC1B92CD}"/>
    <cellStyle name="Total 2 9 5 4" xfId="37821" xr:uid="{7DFBBE46-99A5-47AF-AE2C-7485CBAE5E18}"/>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2 2" xfId="38744" xr:uid="{78A67730-75F0-428A-A6A0-276B26EB2C57}"/>
    <cellStyle name="Total 3 2 2 3" xfId="37846" xr:uid="{B4D3398C-E43D-4E6C-90CE-75CC539C77F7}"/>
    <cellStyle name="Total 3 2 3" xfId="36028" xr:uid="{00000000-0005-0000-0000-000019900000}"/>
    <cellStyle name="Total 3 2 3 2" xfId="38721" xr:uid="{B6189F8A-C32C-437E-B923-0C2C62FFF38F}"/>
    <cellStyle name="Total 3 2 4" xfId="37823" xr:uid="{B15F4037-03C9-487F-9B7D-DB0AA98C343F}"/>
    <cellStyle name="Total 3 3" xfId="20894" xr:uid="{00000000-0005-0000-0000-00001A900000}"/>
    <cellStyle name="Total 3 3 2" xfId="36031" xr:uid="{00000000-0005-0000-0000-00001B900000}"/>
    <cellStyle name="Total 3 3 2 2" xfId="38743" xr:uid="{0EDBAB3E-54C0-4DCE-9A29-2362A5CD8A28}"/>
    <cellStyle name="Total 3 3 2 3" xfId="37845" xr:uid="{A1990282-E071-4841-9F68-9DFBDF313681}"/>
    <cellStyle name="Total 3 3 3" xfId="36030" xr:uid="{00000000-0005-0000-0000-00001C900000}"/>
    <cellStyle name="Total 3 3 3 2" xfId="38722" xr:uid="{6AB6B05F-11F4-4045-8387-890BD411C9E9}"/>
    <cellStyle name="Total 3 3 4" xfId="37824" xr:uid="{A3146C56-3C58-42AF-81C3-EC52676DA231}"/>
    <cellStyle name="Total 3 4" xfId="36032" xr:uid="{00000000-0005-0000-0000-00001D900000}"/>
    <cellStyle name="Total 3 4 2" xfId="38745" xr:uid="{3F889C19-12C2-48EF-AB5C-53C765F689EE}"/>
    <cellStyle name="Total 3 4 3" xfId="37847" xr:uid="{19B37FA6-4DCF-4B2F-975A-E4FEB8B91121}"/>
    <cellStyle name="Total 3 5" xfId="36033" xr:uid="{00000000-0005-0000-0000-00001E900000}"/>
    <cellStyle name="Total 3 5 2" xfId="38720" xr:uid="{13AEC3DA-CA98-4E55-99F9-D3E65F83FC12}"/>
    <cellStyle name="Total 3 6" xfId="36027" xr:uid="{00000000-0005-0000-0000-00001F900000}"/>
    <cellStyle name="Total 3 7" xfId="37822" xr:uid="{0BA5E7C0-3F5C-4E51-B1FD-3F33B1C3E153}"/>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2 2" xfId="38741" xr:uid="{572ADEF7-1BED-4D50-9030-218142858B3B}"/>
    <cellStyle name="Total 4 2 2 3" xfId="37843" xr:uid="{3FDF215A-8B05-45A1-A1CC-F3045CBFD07D}"/>
    <cellStyle name="Total 4 2 3" xfId="36036" xr:uid="{00000000-0005-0000-0000-000024900000}"/>
    <cellStyle name="Total 4 2 3 2" xfId="38724" xr:uid="{58509465-DFF7-43B9-8E26-B1A0DE132141}"/>
    <cellStyle name="Total 4 2 4" xfId="37826" xr:uid="{C12EB4FB-7665-4836-A18D-E27E6B9531B9}"/>
    <cellStyle name="Total 4 3" xfId="20897" xr:uid="{00000000-0005-0000-0000-000025900000}"/>
    <cellStyle name="Total 4 3 2" xfId="36039" xr:uid="{00000000-0005-0000-0000-000026900000}"/>
    <cellStyle name="Total 4 3 2 2" xfId="38740" xr:uid="{DB251C74-F691-43AC-976C-C6B698096B6D}"/>
    <cellStyle name="Total 4 3 2 3" xfId="37842" xr:uid="{0A169F78-9907-44A6-A6C1-478EC002F4A5}"/>
    <cellStyle name="Total 4 3 3" xfId="36038" xr:uid="{00000000-0005-0000-0000-000027900000}"/>
    <cellStyle name="Total 4 3 3 2" xfId="38725" xr:uid="{47EE360C-5A2A-4CC9-94A4-BE2D541147F5}"/>
    <cellStyle name="Total 4 3 4" xfId="37827" xr:uid="{A662464A-07F1-492F-A148-6A1FBBA5D974}"/>
    <cellStyle name="Total 4 4" xfId="36040" xr:uid="{00000000-0005-0000-0000-000028900000}"/>
    <cellStyle name="Total 4 4 2" xfId="38742" xr:uid="{111DC60F-8E8C-4E57-8A7A-F0A8875ACD27}"/>
    <cellStyle name="Total 4 4 3" xfId="37844" xr:uid="{27E15236-22DF-46CC-BF2F-11D4A1762261}"/>
    <cellStyle name="Total 4 5" xfId="36041" xr:uid="{00000000-0005-0000-0000-000029900000}"/>
    <cellStyle name="Total 4 5 2" xfId="38723" xr:uid="{9FAE6E50-93D9-4959-901E-DEF8E52E777B}"/>
    <cellStyle name="Total 4 6" xfId="36035" xr:uid="{00000000-0005-0000-0000-00002A900000}"/>
    <cellStyle name="Total 4 7" xfId="37825" xr:uid="{2AF1AC98-05AD-4725-8B88-3093BF69E7AF}"/>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2 2 2" xfId="38738" xr:uid="{315BB95A-9683-40C0-B6BB-DB0EC94D2428}"/>
    <cellStyle name="Total 5 2 2 3" xfId="37840" xr:uid="{5AC758AD-9CB4-4DBE-94DE-B7304F78947F}"/>
    <cellStyle name="Total 5 2 3" xfId="38727" xr:uid="{65825192-C893-4F99-8517-C612FF44DEFA}"/>
    <cellStyle name="Total 5 2 4" xfId="37829" xr:uid="{624F7D00-0F34-45A3-A4C0-24BA8D786D0E}"/>
    <cellStyle name="Total 5 3" xfId="20900" xr:uid="{00000000-0005-0000-0000-00002F900000}"/>
    <cellStyle name="Total 5 3 2" xfId="37839" xr:uid="{34E2E1B6-FDCC-4706-B1FF-1F24074C752B}"/>
    <cellStyle name="Total 5 3 2 2" xfId="38737" xr:uid="{1E0DB5F9-309D-42C6-BC3D-09965C9262E0}"/>
    <cellStyle name="Total 5 3 3" xfId="38728" xr:uid="{8E2E9026-BE20-48FE-991D-74E2E4A74471}"/>
    <cellStyle name="Total 5 3 4" xfId="37830" xr:uid="{9C0A572C-4A28-4103-9F4E-3E2E448015F6}"/>
    <cellStyle name="Total 5 4" xfId="36043" xr:uid="{00000000-0005-0000-0000-000030900000}"/>
    <cellStyle name="Total 5 4 2" xfId="38739" xr:uid="{0980ABFC-AAAA-4995-9E15-20873DE938B7}"/>
    <cellStyle name="Total 5 4 3" xfId="37841" xr:uid="{12271D0A-2D66-42EB-807A-99D82C3F82A3}"/>
    <cellStyle name="Total 5 5" xfId="38726" xr:uid="{7E5D2F43-A5AE-47C2-984F-A6AFD8BF9328}"/>
    <cellStyle name="Total 5 6" xfId="37828" xr:uid="{1D1EBD4B-D9AC-41FC-9CB2-266DA2BD26AA}"/>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2 2 2" xfId="38735" xr:uid="{2285C3E1-5FDC-41C6-B540-AE226BCE9A1A}"/>
    <cellStyle name="Total 6 2 2 3" xfId="37837" xr:uid="{44D86C1A-EB15-49D8-9741-C9AF6F18B448}"/>
    <cellStyle name="Total 6 2 3" xfId="38730" xr:uid="{C8E9819D-53D2-4EC7-BE8E-DCB7214C6AB2}"/>
    <cellStyle name="Total 6 2 4" xfId="37832" xr:uid="{4F872EBB-7FA1-45FA-AC3F-41F262A10021}"/>
    <cellStyle name="Total 6 3" xfId="20903" xr:uid="{00000000-0005-0000-0000-000035900000}"/>
    <cellStyle name="Total 6 3 2" xfId="37836" xr:uid="{E8D9D357-39F2-4FFB-864A-20BE89F14C0C}"/>
    <cellStyle name="Total 6 3 2 2" xfId="38734" xr:uid="{74697649-7DFA-460B-8B8D-543EB945DF54}"/>
    <cellStyle name="Total 6 3 3" xfId="38731" xr:uid="{670B42D4-6922-4F1C-AFDD-52B10980D3CB}"/>
    <cellStyle name="Total 6 3 4" xfId="37833" xr:uid="{357145DD-B998-4B97-A154-A7203A0C1CF0}"/>
    <cellStyle name="Total 6 4" xfId="36046" xr:uid="{00000000-0005-0000-0000-000036900000}"/>
    <cellStyle name="Total 6 4 2" xfId="38736" xr:uid="{3B67896E-F36B-47FD-9789-63440F49E379}"/>
    <cellStyle name="Total 6 4 3" xfId="37838" xr:uid="{D4551227-D000-427B-BAAF-94CD83F0CAB8}"/>
    <cellStyle name="Total 6 5" xfId="38729" xr:uid="{467CF12B-4163-4109-A0DA-003737945CDE}"/>
    <cellStyle name="Total 6 6" xfId="37831" xr:uid="{40132CA9-8379-499D-9F2C-72CC5636EBAC}"/>
    <cellStyle name="Total 6_Cadrage conso" xfId="36048" xr:uid="{00000000-0005-0000-0000-000037900000}"/>
    <cellStyle name="Total 7" xfId="20904" xr:uid="{00000000-0005-0000-0000-000038900000}"/>
    <cellStyle name="Total 7 2" xfId="36049" xr:uid="{00000000-0005-0000-0000-000039900000}"/>
    <cellStyle name="Total 7 2 2" xfId="38733" xr:uid="{5C271558-BBFF-4335-8A90-53C8370ADD14}"/>
    <cellStyle name="Total 7 2 3" xfId="37835" xr:uid="{415C51BC-9509-416B-938F-275C0CBE6652}"/>
    <cellStyle name="Total 7 3" xfId="38732" xr:uid="{5AC37387-9335-49E2-B6CC-0E683CD24279}"/>
    <cellStyle name="Total 7 4" xfId="37834" xr:uid="{FE992330-5CAF-4D8F-BFB0-0B86BE9A845F}"/>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topLeftCell="B1" zoomScale="90" zoomScaleNormal="90" workbookViewId="0">
      <selection activeCell="C20" sqref="C20"/>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0"/>
      <c r="B1" s="96" t="s">
        <v>209</v>
      </c>
      <c r="C1" s="90"/>
    </row>
    <row r="2" spans="1:3">
      <c r="A2" s="97">
        <v>1</v>
      </c>
      <c r="B2" s="201" t="s">
        <v>210</v>
      </c>
      <c r="C2" s="555" t="s">
        <v>752</v>
      </c>
    </row>
    <row r="3" spans="1:3">
      <c r="A3" s="97">
        <v>2</v>
      </c>
      <c r="B3" s="202" t="s">
        <v>206</v>
      </c>
      <c r="C3" s="555" t="s">
        <v>753</v>
      </c>
    </row>
    <row r="4" spans="1:3">
      <c r="A4" s="97">
        <v>3</v>
      </c>
      <c r="B4" s="203" t="s">
        <v>211</v>
      </c>
      <c r="C4" s="555" t="s">
        <v>754</v>
      </c>
    </row>
    <row r="5" spans="1:3">
      <c r="A5" s="98">
        <v>4</v>
      </c>
      <c r="B5" s="204" t="s">
        <v>207</v>
      </c>
      <c r="C5" s="555" t="s">
        <v>755</v>
      </c>
    </row>
    <row r="6" spans="1:3" s="99" customFormat="1" ht="45.75" customHeight="1">
      <c r="A6" s="702" t="s">
        <v>283</v>
      </c>
      <c r="B6" s="703"/>
      <c r="C6" s="703"/>
    </row>
    <row r="7" spans="1:3" ht="15">
      <c r="A7" s="100" t="s">
        <v>29</v>
      </c>
      <c r="B7" s="96" t="s">
        <v>208</v>
      </c>
    </row>
    <row r="8" spans="1:3">
      <c r="A8" s="90">
        <v>1</v>
      </c>
      <c r="B8" s="128" t="s">
        <v>20</v>
      </c>
    </row>
    <row r="9" spans="1:3">
      <c r="A9" s="90">
        <v>2</v>
      </c>
      <c r="B9" s="129" t="s">
        <v>21</v>
      </c>
    </row>
    <row r="10" spans="1:3">
      <c r="A10" s="90">
        <v>3</v>
      </c>
      <c r="B10" s="129" t="s">
        <v>22</v>
      </c>
    </row>
    <row r="11" spans="1:3">
      <c r="A11" s="90">
        <v>4</v>
      </c>
      <c r="B11" s="129" t="s">
        <v>23</v>
      </c>
      <c r="C11" s="43"/>
    </row>
    <row r="12" spans="1:3">
      <c r="A12" s="90">
        <v>5</v>
      </c>
      <c r="B12" s="129" t="s">
        <v>24</v>
      </c>
    </row>
    <row r="13" spans="1:3">
      <c r="A13" s="90">
        <v>6</v>
      </c>
      <c r="B13" s="130" t="s">
        <v>218</v>
      </c>
    </row>
    <row r="14" spans="1:3">
      <c r="A14" s="90">
        <v>7</v>
      </c>
      <c r="B14" s="129" t="s">
        <v>212</v>
      </c>
    </row>
    <row r="15" spans="1:3">
      <c r="A15" s="90">
        <v>8</v>
      </c>
      <c r="B15" s="129" t="s">
        <v>213</v>
      </c>
    </row>
    <row r="16" spans="1:3">
      <c r="A16" s="90">
        <v>9</v>
      </c>
      <c r="B16" s="129" t="s">
        <v>25</v>
      </c>
    </row>
    <row r="17" spans="1:2">
      <c r="A17" s="200" t="s">
        <v>282</v>
      </c>
      <c r="B17" s="199" t="s">
        <v>269</v>
      </c>
    </row>
    <row r="18" spans="1:2" s="15" customFormat="1">
      <c r="A18" s="514" t="s">
        <v>711</v>
      </c>
      <c r="B18" s="515" t="s">
        <v>713</v>
      </c>
    </row>
    <row r="19" spans="1:2" s="15" customFormat="1">
      <c r="A19" s="516" t="s">
        <v>712</v>
      </c>
      <c r="B19" s="515" t="s">
        <v>714</v>
      </c>
    </row>
    <row r="20" spans="1:2">
      <c r="A20" s="90">
        <v>10</v>
      </c>
      <c r="B20" s="129" t="s">
        <v>26</v>
      </c>
    </row>
    <row r="21" spans="1:2">
      <c r="A21" s="90">
        <v>11</v>
      </c>
      <c r="B21" s="130" t="s">
        <v>214</v>
      </c>
    </row>
    <row r="22" spans="1:2">
      <c r="A22" s="90">
        <v>12</v>
      </c>
      <c r="B22" s="130" t="s">
        <v>27</v>
      </c>
    </row>
    <row r="23" spans="1:2">
      <c r="A23" s="220">
        <v>13</v>
      </c>
      <c r="B23" s="221" t="s">
        <v>215</v>
      </c>
    </row>
    <row r="24" spans="1:2">
      <c r="A24" s="220">
        <v>14</v>
      </c>
      <c r="B24" s="222" t="s">
        <v>240</v>
      </c>
    </row>
    <row r="25" spans="1:2">
      <c r="A25" s="223">
        <v>15</v>
      </c>
      <c r="B25" s="224" t="s">
        <v>28</v>
      </c>
    </row>
    <row r="26" spans="1:2">
      <c r="A26" s="223">
        <v>15.1</v>
      </c>
      <c r="B26" s="225" t="s">
        <v>296</v>
      </c>
    </row>
    <row r="27" spans="1:2">
      <c r="A27" s="517">
        <v>15.2</v>
      </c>
      <c r="B27" s="515" t="s">
        <v>716</v>
      </c>
    </row>
    <row r="28" spans="1:2">
      <c r="A28" s="223">
        <v>16</v>
      </c>
      <c r="B28" s="225" t="s">
        <v>337</v>
      </c>
    </row>
    <row r="29" spans="1:2">
      <c r="A29" s="223">
        <v>17</v>
      </c>
      <c r="B29" s="225" t="s">
        <v>378</v>
      </c>
    </row>
    <row r="30" spans="1:2">
      <c r="A30" s="223">
        <v>18</v>
      </c>
      <c r="B30" s="225" t="s">
        <v>666</v>
      </c>
    </row>
    <row r="31" spans="1:2">
      <c r="A31" s="223">
        <v>19</v>
      </c>
      <c r="B31" s="225" t="s">
        <v>667</v>
      </c>
    </row>
    <row r="32" spans="1:2">
      <c r="A32" s="223">
        <v>20</v>
      </c>
      <c r="B32" s="276" t="s">
        <v>668</v>
      </c>
    </row>
    <row r="33" spans="1:2">
      <c r="A33" s="223">
        <v>21</v>
      </c>
      <c r="B33" s="225" t="s">
        <v>494</v>
      </c>
    </row>
    <row r="34" spans="1:2">
      <c r="A34" s="223">
        <v>22</v>
      </c>
      <c r="B34" s="225" t="s">
        <v>669</v>
      </c>
    </row>
    <row r="35" spans="1:2">
      <c r="A35" s="223">
        <v>23</v>
      </c>
      <c r="B35" s="225" t="s">
        <v>670</v>
      </c>
    </row>
    <row r="36" spans="1:2">
      <c r="A36" s="223">
        <v>24</v>
      </c>
      <c r="B36" s="225" t="s">
        <v>671</v>
      </c>
    </row>
    <row r="37" spans="1:2">
      <c r="A37" s="223">
        <v>25</v>
      </c>
      <c r="B37" s="225" t="s">
        <v>379</v>
      </c>
    </row>
    <row r="38" spans="1:2">
      <c r="A38" s="223">
        <v>26</v>
      </c>
      <c r="B38" s="22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
    </sheetView>
  </sheetViews>
  <sheetFormatPr defaultColWidth="9.140625" defaultRowHeight="12.75"/>
  <cols>
    <col min="1" max="1" width="9.5703125" style="46" bestFit="1" customWidth="1"/>
    <col min="2" max="2" width="131.85546875" style="4" bestFit="1" customWidth="1"/>
    <col min="3" max="3" width="13.85546875" style="586" bestFit="1" customWidth="1"/>
    <col min="4" max="16384" width="9.140625" style="4"/>
  </cols>
  <sheetData>
    <row r="1" spans="1:3">
      <c r="A1" s="2" t="s">
        <v>30</v>
      </c>
      <c r="B1" s="3" t="str">
        <f>'Info '!C2</f>
        <v>JSC TBC Bank</v>
      </c>
    </row>
    <row r="2" spans="1:3" s="39" customFormat="1" ht="15.75" customHeight="1">
      <c r="A2" s="39" t="s">
        <v>31</v>
      </c>
      <c r="B2" s="234">
        <f>'1. key ratios '!B2</f>
        <v>45930</v>
      </c>
      <c r="C2" s="611"/>
    </row>
    <row r="3" spans="1:3" s="39" customFormat="1" ht="15.75" customHeight="1">
      <c r="C3" s="611"/>
    </row>
    <row r="4" spans="1:3" ht="13.5" thickBot="1">
      <c r="A4" s="46" t="s">
        <v>143</v>
      </c>
      <c r="B4" s="77" t="s">
        <v>142</v>
      </c>
    </row>
    <row r="5" spans="1:3">
      <c r="A5" s="47" t="s">
        <v>6</v>
      </c>
      <c r="B5" s="48"/>
      <c r="C5" s="625" t="s">
        <v>35</v>
      </c>
    </row>
    <row r="6" spans="1:3">
      <c r="A6" s="49">
        <v>1</v>
      </c>
      <c r="B6" s="50" t="s">
        <v>141</v>
      </c>
      <c r="C6" s="626">
        <v>5435325506.6833019</v>
      </c>
    </row>
    <row r="7" spans="1:3">
      <c r="A7" s="49">
        <v>2</v>
      </c>
      <c r="B7" s="51" t="s">
        <v>140</v>
      </c>
      <c r="C7" s="627">
        <v>21015907.690000001</v>
      </c>
    </row>
    <row r="8" spans="1:3">
      <c r="A8" s="49">
        <v>3</v>
      </c>
      <c r="B8" s="52" t="s">
        <v>139</v>
      </c>
      <c r="C8" s="627">
        <v>521190199.20999998</v>
      </c>
    </row>
    <row r="9" spans="1:3">
      <c r="A9" s="49">
        <v>4</v>
      </c>
      <c r="B9" s="52" t="s">
        <v>138</v>
      </c>
      <c r="C9" s="627">
        <v>-12828513.8013</v>
      </c>
    </row>
    <row r="10" spans="1:3">
      <c r="A10" s="49">
        <v>5</v>
      </c>
      <c r="B10" s="52" t="s">
        <v>137</v>
      </c>
      <c r="C10" s="627">
        <v>-77169804.666500002</v>
      </c>
    </row>
    <row r="11" spans="1:3">
      <c r="A11" s="49">
        <v>6</v>
      </c>
      <c r="B11" s="53" t="s">
        <v>136</v>
      </c>
      <c r="C11" s="627">
        <v>4983117718.2511015</v>
      </c>
    </row>
    <row r="12" spans="1:3" s="27" customFormat="1">
      <c r="A12" s="49">
        <v>7</v>
      </c>
      <c r="B12" s="50" t="s">
        <v>135</v>
      </c>
      <c r="C12" s="628">
        <v>431461098.47700042</v>
      </c>
    </row>
    <row r="13" spans="1:3" s="27" customFormat="1">
      <c r="A13" s="49">
        <v>8</v>
      </c>
      <c r="B13" s="54" t="s">
        <v>134</v>
      </c>
      <c r="C13" s="629">
        <v>0</v>
      </c>
    </row>
    <row r="14" spans="1:3" s="27" customFormat="1" ht="25.5">
      <c r="A14" s="49">
        <v>9</v>
      </c>
      <c r="B14" s="55" t="s">
        <v>133</v>
      </c>
      <c r="C14" s="629">
        <v>0</v>
      </c>
    </row>
    <row r="15" spans="1:3" s="27" customFormat="1">
      <c r="A15" s="49">
        <v>10</v>
      </c>
      <c r="B15" s="56" t="s">
        <v>132</v>
      </c>
      <c r="C15" s="629">
        <v>423513541.1770004</v>
      </c>
    </row>
    <row r="16" spans="1:3" s="27" customFormat="1">
      <c r="A16" s="49">
        <v>11</v>
      </c>
      <c r="B16" s="57" t="s">
        <v>131</v>
      </c>
      <c r="C16" s="629">
        <v>0</v>
      </c>
    </row>
    <row r="17" spans="1:3" s="27" customFormat="1">
      <c r="A17" s="49">
        <v>12</v>
      </c>
      <c r="B17" s="56" t="s">
        <v>130</v>
      </c>
      <c r="C17" s="629">
        <v>100</v>
      </c>
    </row>
    <row r="18" spans="1:3" s="27" customFormat="1">
      <c r="A18" s="49">
        <v>13</v>
      </c>
      <c r="B18" s="56" t="s">
        <v>129</v>
      </c>
      <c r="C18" s="629">
        <v>0</v>
      </c>
    </row>
    <row r="19" spans="1:3" s="27" customFormat="1">
      <c r="A19" s="49">
        <v>14</v>
      </c>
      <c r="B19" s="56" t="s">
        <v>128</v>
      </c>
      <c r="C19" s="629">
        <v>0</v>
      </c>
    </row>
    <row r="20" spans="1:3" s="27" customFormat="1">
      <c r="A20" s="49">
        <v>15</v>
      </c>
      <c r="B20" s="56" t="s">
        <v>127</v>
      </c>
      <c r="C20" s="629">
        <v>0</v>
      </c>
    </row>
    <row r="21" spans="1:3" s="27" customFormat="1" ht="25.5">
      <c r="A21" s="49">
        <v>16</v>
      </c>
      <c r="B21" s="55" t="s">
        <v>126</v>
      </c>
      <c r="C21" s="629">
        <v>0</v>
      </c>
    </row>
    <row r="22" spans="1:3" s="27" customFormat="1">
      <c r="A22" s="49">
        <v>17</v>
      </c>
      <c r="B22" s="58" t="s">
        <v>125</v>
      </c>
      <c r="C22" s="629">
        <v>7947457.3599999994</v>
      </c>
    </row>
    <row r="23" spans="1:3" s="27" customFormat="1">
      <c r="A23" s="49">
        <v>18</v>
      </c>
      <c r="B23" s="512" t="s">
        <v>517</v>
      </c>
      <c r="C23" s="630">
        <v>-0.06</v>
      </c>
    </row>
    <row r="24" spans="1:3" s="27" customFormat="1">
      <c r="A24" s="49">
        <v>19</v>
      </c>
      <c r="B24" s="55" t="s">
        <v>124</v>
      </c>
      <c r="C24" s="629">
        <v>0</v>
      </c>
    </row>
    <row r="25" spans="1:3" s="27" customFormat="1" ht="25.5">
      <c r="A25" s="49">
        <v>20</v>
      </c>
      <c r="B25" s="55" t="s">
        <v>101</v>
      </c>
      <c r="C25" s="629">
        <v>0</v>
      </c>
    </row>
    <row r="26" spans="1:3" s="27" customFormat="1">
      <c r="A26" s="49">
        <v>21</v>
      </c>
      <c r="B26" s="59" t="s">
        <v>123</v>
      </c>
      <c r="C26" s="629">
        <v>0</v>
      </c>
    </row>
    <row r="27" spans="1:3" s="27" customFormat="1">
      <c r="A27" s="49">
        <v>22</v>
      </c>
      <c r="B27" s="59" t="s">
        <v>122</v>
      </c>
      <c r="C27" s="629">
        <v>0</v>
      </c>
    </row>
    <row r="28" spans="1:3" s="27" customFormat="1">
      <c r="A28" s="49">
        <v>23</v>
      </c>
      <c r="B28" s="59" t="s">
        <v>121</v>
      </c>
      <c r="C28" s="629">
        <v>0</v>
      </c>
    </row>
    <row r="29" spans="1:3" s="27" customFormat="1">
      <c r="A29" s="49">
        <v>24</v>
      </c>
      <c r="B29" s="60" t="s">
        <v>120</v>
      </c>
      <c r="C29" s="628">
        <v>5003864408.2063017</v>
      </c>
    </row>
    <row r="30" spans="1:3" s="27" customFormat="1">
      <c r="A30" s="61"/>
      <c r="B30" s="62"/>
      <c r="C30" s="629">
        <v>0</v>
      </c>
    </row>
    <row r="31" spans="1:3" s="27" customFormat="1">
      <c r="A31" s="61">
        <v>25</v>
      </c>
      <c r="B31" s="60" t="s">
        <v>119</v>
      </c>
      <c r="C31" s="628">
        <v>1015799999.9999999</v>
      </c>
    </row>
    <row r="32" spans="1:3" s="27" customFormat="1">
      <c r="A32" s="61">
        <v>26</v>
      </c>
      <c r="B32" s="52" t="s">
        <v>118</v>
      </c>
      <c r="C32" s="631">
        <v>1015799999.9999999</v>
      </c>
    </row>
    <row r="33" spans="1:3" s="27" customFormat="1">
      <c r="A33" s="61">
        <v>27</v>
      </c>
      <c r="B33" s="63" t="s">
        <v>179</v>
      </c>
      <c r="C33" s="629">
        <v>0</v>
      </c>
    </row>
    <row r="34" spans="1:3" s="27" customFormat="1">
      <c r="A34" s="61">
        <v>28</v>
      </c>
      <c r="B34" s="63" t="s">
        <v>117</v>
      </c>
      <c r="C34" s="629">
        <v>1015799999.9999999</v>
      </c>
    </row>
    <row r="35" spans="1:3" s="27" customFormat="1">
      <c r="A35" s="61">
        <v>29</v>
      </c>
      <c r="B35" s="52" t="s">
        <v>116</v>
      </c>
      <c r="C35" s="629">
        <v>0</v>
      </c>
    </row>
    <row r="36" spans="1:3" s="27" customFormat="1">
      <c r="A36" s="61">
        <v>30</v>
      </c>
      <c r="B36" s="60" t="s">
        <v>115</v>
      </c>
      <c r="C36" s="628">
        <v>0</v>
      </c>
    </row>
    <row r="37" spans="1:3" s="27" customFormat="1">
      <c r="A37" s="61">
        <v>31</v>
      </c>
      <c r="B37" s="55" t="s">
        <v>114</v>
      </c>
      <c r="C37" s="629">
        <v>0</v>
      </c>
    </row>
    <row r="38" spans="1:3" s="27" customFormat="1">
      <c r="A38" s="61">
        <v>32</v>
      </c>
      <c r="B38" s="56" t="s">
        <v>113</v>
      </c>
      <c r="C38" s="629">
        <v>0</v>
      </c>
    </row>
    <row r="39" spans="1:3" s="27" customFormat="1" ht="25.5">
      <c r="A39" s="61">
        <v>33</v>
      </c>
      <c r="B39" s="55" t="s">
        <v>112</v>
      </c>
      <c r="C39" s="629">
        <v>0</v>
      </c>
    </row>
    <row r="40" spans="1:3" s="27" customFormat="1" ht="25.5">
      <c r="A40" s="61">
        <v>34</v>
      </c>
      <c r="B40" s="55" t="s">
        <v>101</v>
      </c>
      <c r="C40" s="629">
        <v>0</v>
      </c>
    </row>
    <row r="41" spans="1:3" s="27" customFormat="1">
      <c r="A41" s="61">
        <v>35</v>
      </c>
      <c r="B41" s="59" t="s">
        <v>111</v>
      </c>
      <c r="C41" s="629">
        <v>0</v>
      </c>
    </row>
    <row r="42" spans="1:3" s="27" customFormat="1">
      <c r="A42" s="61">
        <v>36</v>
      </c>
      <c r="B42" s="60" t="s">
        <v>110</v>
      </c>
      <c r="C42" s="628">
        <v>1015799999.9999999</v>
      </c>
    </row>
    <row r="43" spans="1:3" s="27" customFormat="1">
      <c r="A43" s="61"/>
      <c r="B43" s="62"/>
      <c r="C43" s="629">
        <v>0</v>
      </c>
    </row>
    <row r="44" spans="1:3" s="27" customFormat="1">
      <c r="A44" s="61">
        <v>37</v>
      </c>
      <c r="B44" s="64" t="s">
        <v>109</v>
      </c>
      <c r="C44" s="628">
        <v>855024758.88</v>
      </c>
    </row>
    <row r="45" spans="1:3" s="27" customFormat="1">
      <c r="A45" s="61">
        <v>38</v>
      </c>
      <c r="B45" s="52" t="s">
        <v>108</v>
      </c>
      <c r="C45" s="629">
        <v>855024758.88</v>
      </c>
    </row>
    <row r="46" spans="1:3" s="27" customFormat="1">
      <c r="A46" s="61">
        <v>39</v>
      </c>
      <c r="B46" s="52" t="s">
        <v>107</v>
      </c>
      <c r="C46" s="629">
        <v>0</v>
      </c>
    </row>
    <row r="47" spans="1:3" s="27" customFormat="1">
      <c r="A47" s="61">
        <v>40</v>
      </c>
      <c r="B47" s="52" t="s">
        <v>106</v>
      </c>
      <c r="C47" s="629">
        <v>0</v>
      </c>
    </row>
    <row r="48" spans="1:3" s="27" customFormat="1">
      <c r="A48" s="61">
        <v>41</v>
      </c>
      <c r="B48" s="64" t="s">
        <v>105</v>
      </c>
      <c r="C48" s="628">
        <v>0</v>
      </c>
    </row>
    <row r="49" spans="1:3" s="27" customFormat="1">
      <c r="A49" s="61">
        <v>42</v>
      </c>
      <c r="B49" s="55" t="s">
        <v>104</v>
      </c>
      <c r="C49" s="629">
        <v>0</v>
      </c>
    </row>
    <row r="50" spans="1:3" s="27" customFormat="1">
      <c r="A50" s="61">
        <v>43</v>
      </c>
      <c r="B50" s="56" t="s">
        <v>103</v>
      </c>
      <c r="C50" s="629">
        <v>0</v>
      </c>
    </row>
    <row r="51" spans="1:3" s="27" customFormat="1">
      <c r="A51" s="61">
        <v>44</v>
      </c>
      <c r="B51" s="55" t="s">
        <v>102</v>
      </c>
      <c r="C51" s="629">
        <v>0</v>
      </c>
    </row>
    <row r="52" spans="1:3" s="27" customFormat="1" ht="25.5">
      <c r="A52" s="61">
        <v>45</v>
      </c>
      <c r="B52" s="55" t="s">
        <v>101</v>
      </c>
      <c r="C52" s="629">
        <v>0</v>
      </c>
    </row>
    <row r="53" spans="1:3" s="27" customFormat="1" ht="13.5" thickBot="1">
      <c r="A53" s="61">
        <v>46</v>
      </c>
      <c r="B53" s="65" t="s">
        <v>100</v>
      </c>
      <c r="C53" s="632">
        <v>855024758.88</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B2" sqref="B2"/>
    </sheetView>
  </sheetViews>
  <sheetFormatPr defaultColWidth="9.140625" defaultRowHeight="12.75"/>
  <cols>
    <col min="1" max="1" width="9.42578125" style="141" bestFit="1" customWidth="1"/>
    <col min="2" max="2" width="59" style="141" customWidth="1"/>
    <col min="3" max="3" width="16.85546875" style="141" bestFit="1" customWidth="1"/>
    <col min="4" max="4" width="12.7109375" style="633" bestFit="1" customWidth="1"/>
    <col min="5" max="16384" width="9.140625" style="141"/>
  </cols>
  <sheetData>
    <row r="1" spans="1:4" ht="15">
      <c r="A1" s="185" t="s">
        <v>30</v>
      </c>
      <c r="B1" s="3" t="str">
        <f>'Info '!C2</f>
        <v>JSC TBC Bank</v>
      </c>
    </row>
    <row r="2" spans="1:4" s="116" customFormat="1" ht="15.75" customHeight="1">
      <c r="A2" s="116" t="s">
        <v>31</v>
      </c>
      <c r="B2" s="234">
        <f>'1. key ratios '!B2</f>
        <v>45930</v>
      </c>
      <c r="D2" s="634"/>
    </row>
    <row r="3" spans="1:4" s="116" customFormat="1" ht="15.75" customHeight="1">
      <c r="D3" s="634"/>
    </row>
    <row r="4" spans="1:4" ht="13.5" thickBot="1">
      <c r="A4" s="157" t="s">
        <v>268</v>
      </c>
      <c r="B4" s="191" t="s">
        <v>269</v>
      </c>
    </row>
    <row r="5" spans="1:4" s="192" customFormat="1" ht="12.75" customHeight="1">
      <c r="A5" s="218"/>
      <c r="B5" s="219" t="s">
        <v>272</v>
      </c>
      <c r="C5" s="186" t="s">
        <v>270</v>
      </c>
      <c r="D5" s="635" t="s">
        <v>271</v>
      </c>
    </row>
    <row r="6" spans="1:4" s="193" customFormat="1">
      <c r="A6" s="187">
        <v>1</v>
      </c>
      <c r="B6" s="214" t="s">
        <v>273</v>
      </c>
      <c r="C6" s="214"/>
      <c r="D6" s="636"/>
    </row>
    <row r="7" spans="1:4" s="193" customFormat="1">
      <c r="A7" s="188" t="s">
        <v>259</v>
      </c>
      <c r="B7" s="215" t="s">
        <v>274</v>
      </c>
      <c r="C7" s="207">
        <v>4.4999999999999998E-2</v>
      </c>
      <c r="D7" s="640">
        <v>1349407300.8724</v>
      </c>
    </row>
    <row r="8" spans="1:4" s="193" customFormat="1">
      <c r="A8" s="188" t="s">
        <v>260</v>
      </c>
      <c r="B8" s="215" t="s">
        <v>275</v>
      </c>
      <c r="C8" s="208">
        <v>0.06</v>
      </c>
      <c r="D8" s="640">
        <v>1799209734.4965301</v>
      </c>
    </row>
    <row r="9" spans="1:4" s="193" customFormat="1">
      <c r="A9" s="188" t="s">
        <v>261</v>
      </c>
      <c r="B9" s="215" t="s">
        <v>276</v>
      </c>
      <c r="C9" s="208">
        <v>0.08</v>
      </c>
      <c r="D9" s="640">
        <v>2398946312.6620402</v>
      </c>
    </row>
    <row r="10" spans="1:4" s="193" customFormat="1">
      <c r="A10" s="187" t="s">
        <v>262</v>
      </c>
      <c r="B10" s="214" t="s">
        <v>277</v>
      </c>
      <c r="C10" s="209"/>
      <c r="D10" s="639"/>
    </row>
    <row r="11" spans="1:4" s="194" customFormat="1">
      <c r="A11" s="189" t="s">
        <v>263</v>
      </c>
      <c r="B11" s="206" t="s">
        <v>747</v>
      </c>
      <c r="C11" s="210">
        <v>2.5000000000000001E-2</v>
      </c>
      <c r="D11" s="640">
        <v>749670722.70688903</v>
      </c>
    </row>
    <row r="12" spans="1:4" s="194" customFormat="1">
      <c r="A12" s="189" t="s">
        <v>264</v>
      </c>
      <c r="B12" s="206" t="s">
        <v>278</v>
      </c>
      <c r="C12" s="210">
        <v>5.0000000000000001E-3</v>
      </c>
      <c r="D12" s="640">
        <v>149934144.54137799</v>
      </c>
    </row>
    <row r="13" spans="1:4" s="194" customFormat="1">
      <c r="A13" s="189" t="s">
        <v>265</v>
      </c>
      <c r="B13" s="206" t="s">
        <v>279</v>
      </c>
      <c r="C13" s="210">
        <v>2.5000000000000001E-2</v>
      </c>
      <c r="D13" s="640">
        <v>749670722.70688903</v>
      </c>
    </row>
    <row r="14" spans="1:4" s="194" customFormat="1">
      <c r="A14" s="187" t="s">
        <v>266</v>
      </c>
      <c r="B14" s="214" t="s">
        <v>326</v>
      </c>
      <c r="C14" s="211"/>
      <c r="D14" s="639"/>
    </row>
    <row r="15" spans="1:4" s="194" customFormat="1">
      <c r="A15" s="189">
        <v>3.1</v>
      </c>
      <c r="B15" s="206" t="s">
        <v>284</v>
      </c>
      <c r="C15" s="210">
        <v>4.7251529146381803E-2</v>
      </c>
      <c r="D15" s="640">
        <v>1416923520.16695</v>
      </c>
    </row>
    <row r="16" spans="1:4" s="194" customFormat="1">
      <c r="A16" s="189">
        <v>3.2</v>
      </c>
      <c r="B16" s="206" t="s">
        <v>285</v>
      </c>
      <c r="C16" s="210">
        <v>5.47063208048423E-2</v>
      </c>
      <c r="D16" s="640">
        <v>1640469082.1760399</v>
      </c>
    </row>
    <row r="17" spans="1:6" s="193" customFormat="1">
      <c r="A17" s="189">
        <v>3.3</v>
      </c>
      <c r="B17" s="206" t="s">
        <v>286</v>
      </c>
      <c r="C17" s="210">
        <v>6.4515257197553605E-2</v>
      </c>
      <c r="D17" s="640">
        <v>1934607979.5564301</v>
      </c>
    </row>
    <row r="18" spans="1:6" s="192" customFormat="1" ht="12.75" customHeight="1">
      <c r="A18" s="216"/>
      <c r="B18" s="217" t="s">
        <v>325</v>
      </c>
      <c r="C18" s="212" t="s">
        <v>270</v>
      </c>
      <c r="D18" s="638" t="s">
        <v>271</v>
      </c>
    </row>
    <row r="19" spans="1:6" s="193" customFormat="1">
      <c r="A19" s="190">
        <v>4</v>
      </c>
      <c r="B19" s="206" t="s">
        <v>280</v>
      </c>
      <c r="C19" s="210">
        <v>0.14725152914638201</v>
      </c>
      <c r="D19" s="640">
        <v>4415606410.9945002</v>
      </c>
    </row>
    <row r="20" spans="1:6" s="193" customFormat="1">
      <c r="A20" s="190">
        <v>5</v>
      </c>
      <c r="B20" s="206" t="s">
        <v>90</v>
      </c>
      <c r="C20" s="210">
        <v>0.16970632080484199</v>
      </c>
      <c r="D20" s="640">
        <v>5088954406.6277304</v>
      </c>
    </row>
    <row r="21" spans="1:6" s="193" customFormat="1" ht="13.5" thickBot="1">
      <c r="A21" s="195" t="s">
        <v>267</v>
      </c>
      <c r="B21" s="196" t="s">
        <v>281</v>
      </c>
      <c r="C21" s="213">
        <v>0.199515257197554</v>
      </c>
      <c r="D21" s="637">
        <v>5982829882.1736298</v>
      </c>
    </row>
    <row r="22" spans="1:6">
      <c r="F22" s="157"/>
    </row>
    <row r="23" spans="1:6">
      <c r="B23" s="15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70" zoomScaleNormal="70" workbookViewId="0">
      <selection activeCell="B3" sqref="B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38" t="str">
        <f>'9.1. Capital Requirements'!A1</f>
        <v>Bank:</v>
      </c>
      <c r="B1" s="439" t="str">
        <f>'Info '!C2</f>
        <v>JSC TBC Bank</v>
      </c>
    </row>
    <row r="2" spans="1:3">
      <c r="A2" s="438" t="str">
        <f>'9.1. Capital Requirements'!A2</f>
        <v>Date:</v>
      </c>
      <c r="B2" s="440">
        <f>'1. key ratios '!B2</f>
        <v>45930</v>
      </c>
    </row>
    <row r="3" spans="1:3">
      <c r="A3" s="441" t="s">
        <v>675</v>
      </c>
      <c r="B3" s="442" t="s">
        <v>676</v>
      </c>
    </row>
    <row r="4" spans="1:3" ht="15.75" thickBot="1"/>
    <row r="5" spans="1:3">
      <c r="A5" s="443"/>
      <c r="B5" s="444" t="s">
        <v>677</v>
      </c>
      <c r="C5" s="472"/>
    </row>
    <row r="6" spans="1:3">
      <c r="A6" s="445" t="s">
        <v>697</v>
      </c>
      <c r="B6" s="446">
        <f>SUM(B7,B11)</f>
        <v>8138861352.8423319</v>
      </c>
      <c r="C6" s="472"/>
    </row>
    <row r="7" spans="1:3">
      <c r="A7" s="445" t="s">
        <v>683</v>
      </c>
      <c r="B7" s="446">
        <f>SUM(B8:B10)</f>
        <v>6874689167.0863018</v>
      </c>
      <c r="C7" s="472"/>
    </row>
    <row r="8" spans="1:3">
      <c r="A8" s="447" t="s">
        <v>678</v>
      </c>
      <c r="B8" s="448">
        <f>'9.Capital'!C29</f>
        <v>5003864408.2063017</v>
      </c>
      <c r="C8" s="472"/>
    </row>
    <row r="9" spans="1:3">
      <c r="A9" s="447" t="s">
        <v>679</v>
      </c>
      <c r="B9" s="448">
        <f>'9.Capital'!C42</f>
        <v>1015799999.9999999</v>
      </c>
      <c r="C9" s="472"/>
    </row>
    <row r="10" spans="1:3">
      <c r="A10" s="447" t="s">
        <v>680</v>
      </c>
      <c r="B10" s="448">
        <f>'9.Capital'!C53</f>
        <v>855024758.88</v>
      </c>
      <c r="C10" s="472"/>
    </row>
    <row r="11" spans="1:3">
      <c r="A11" s="445" t="s">
        <v>684</v>
      </c>
      <c r="B11" s="446">
        <f>SUM(B12:B13)</f>
        <v>1264172185.7560301</v>
      </c>
      <c r="C11" s="472"/>
    </row>
    <row r="12" spans="1:3">
      <c r="A12" s="447" t="s">
        <v>703</v>
      </c>
      <c r="B12" s="448">
        <v>239566001.12</v>
      </c>
      <c r="C12" s="472"/>
    </row>
    <row r="13" spans="1:3">
      <c r="A13" s="447" t="s">
        <v>685</v>
      </c>
      <c r="B13" s="448">
        <v>1024606184.63603</v>
      </c>
      <c r="C13" s="472"/>
    </row>
    <row r="14" spans="1:3">
      <c r="A14" s="445" t="s">
        <v>686</v>
      </c>
      <c r="B14" s="446">
        <f>SUM(B15:B16)</f>
        <v>38597159526.6483</v>
      </c>
      <c r="C14" s="472"/>
    </row>
    <row r="15" spans="1:3">
      <c r="A15" s="449" t="s">
        <v>687</v>
      </c>
      <c r="B15" s="448">
        <v>31722470359.562</v>
      </c>
      <c r="C15" s="472"/>
    </row>
    <row r="16" spans="1:3">
      <c r="A16" s="449" t="s">
        <v>688</v>
      </c>
      <c r="B16" s="448">
        <f>B7</f>
        <v>6874689167.0863018</v>
      </c>
      <c r="C16" s="472"/>
    </row>
    <row r="17" spans="1:5">
      <c r="A17" s="445" t="s">
        <v>691</v>
      </c>
      <c r="B17" s="446"/>
      <c r="C17" s="472"/>
    </row>
    <row r="18" spans="1:5">
      <c r="A18" s="449" t="s">
        <v>689</v>
      </c>
      <c r="B18" s="448">
        <f>'5. RWA '!C13</f>
        <v>29986828908.275555</v>
      </c>
      <c r="C18" s="472"/>
    </row>
    <row r="19" spans="1:5">
      <c r="A19" s="449" t="s">
        <v>690</v>
      </c>
      <c r="B19" s="448">
        <f>'15.1 LR'!C32</f>
        <v>40465201643.934891</v>
      </c>
      <c r="C19" s="472"/>
    </row>
    <row r="20" spans="1:5">
      <c r="A20" s="445" t="s">
        <v>705</v>
      </c>
      <c r="B20" s="446"/>
      <c r="C20" s="472"/>
    </row>
    <row r="21" spans="1:5">
      <c r="A21" s="450" t="s">
        <v>692</v>
      </c>
      <c r="B21" s="451">
        <f>IFERROR(B6/B18,0)</f>
        <v>0.27141453928782133</v>
      </c>
      <c r="C21" s="472"/>
    </row>
    <row r="22" spans="1:5">
      <c r="A22" s="450" t="s">
        <v>709</v>
      </c>
      <c r="B22" s="451">
        <f>IFERROR(B6/B19,0)</f>
        <v>0.20113235625163928</v>
      </c>
      <c r="C22" s="472"/>
    </row>
    <row r="23" spans="1:5" ht="15.75" thickBot="1">
      <c r="A23" s="452" t="s">
        <v>693</v>
      </c>
      <c r="B23" s="453">
        <f>IFERROR(B6/B14,0)</f>
        <v>0.21086684752599705</v>
      </c>
    </row>
    <row r="24" spans="1:5" ht="16.5" customHeight="1">
      <c r="A24" s="454" t="s">
        <v>681</v>
      </c>
      <c r="B24" s="455"/>
      <c r="C24" s="455"/>
      <c r="D24" s="455"/>
      <c r="E24" s="455"/>
    </row>
    <row r="25" spans="1:5" ht="25.5" customHeight="1">
      <c r="A25" s="454" t="s">
        <v>702</v>
      </c>
    </row>
    <row r="26" spans="1:5" ht="42.6" customHeight="1">
      <c r="A26" s="454" t="s">
        <v>704</v>
      </c>
      <c r="B26" s="141"/>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A3" sqref="A3"/>
    </sheetView>
  </sheetViews>
  <sheetFormatPr defaultRowHeight="15"/>
  <cols>
    <col min="1" max="1" width="56.85546875" customWidth="1"/>
    <col min="2" max="2" width="28.140625" bestFit="1" customWidth="1"/>
    <col min="3" max="6" width="28.140625" customWidth="1"/>
  </cols>
  <sheetData>
    <row r="1" spans="1:7">
      <c r="A1" s="438" t="s">
        <v>30</v>
      </c>
      <c r="B1" s="439" t="str">
        <f>'Info '!C2</f>
        <v>JSC TBC Bank</v>
      </c>
      <c r="C1" s="141"/>
    </row>
    <row r="2" spans="1:7">
      <c r="A2" s="438" t="s">
        <v>31</v>
      </c>
      <c r="B2" s="440">
        <f>'1. key ratios '!B2</f>
        <v>45930</v>
      </c>
      <c r="C2" s="141"/>
    </row>
    <row r="3" spans="1:7">
      <c r="A3" s="441" t="s">
        <v>682</v>
      </c>
      <c r="B3" s="442" t="s">
        <v>676</v>
      </c>
      <c r="C3" s="141"/>
    </row>
    <row r="5" spans="1:7">
      <c r="A5" s="456"/>
    </row>
    <row r="6" spans="1:7" ht="15.75" thickBot="1">
      <c r="A6" s="457"/>
      <c r="B6" s="457"/>
      <c r="C6" s="457"/>
      <c r="D6" s="457"/>
      <c r="E6" s="457"/>
      <c r="F6" s="457"/>
    </row>
    <row r="7" spans="1:7">
      <c r="A7" s="732"/>
      <c r="B7" s="734" t="s">
        <v>708</v>
      </c>
      <c r="C7" s="734"/>
      <c r="D7" s="734"/>
      <c r="E7" s="734"/>
      <c r="F7" s="735" t="s">
        <v>64</v>
      </c>
    </row>
    <row r="8" spans="1:7">
      <c r="A8" s="733"/>
      <c r="B8" s="458" t="s">
        <v>694</v>
      </c>
      <c r="C8" s="458" t="s">
        <v>695</v>
      </c>
      <c r="D8" s="458" t="s">
        <v>696</v>
      </c>
      <c r="E8" s="458" t="s">
        <v>706</v>
      </c>
      <c r="F8" s="736"/>
      <c r="G8" s="473"/>
    </row>
    <row r="9" spans="1:7">
      <c r="A9" s="459" t="s">
        <v>697</v>
      </c>
      <c r="B9" s="460">
        <f>B13+B17</f>
        <v>3360651685.5821981</v>
      </c>
      <c r="C9" s="460">
        <f t="shared" ref="C9:E9" si="0">C13+C17</f>
        <v>981616439.38426495</v>
      </c>
      <c r="D9" s="460">
        <f t="shared" si="0"/>
        <v>2438390514.7003798</v>
      </c>
      <c r="E9" s="460">
        <f t="shared" si="0"/>
        <v>1015800000</v>
      </c>
      <c r="F9" s="461">
        <f>F13+F17</f>
        <v>7796458639.6668501</v>
      </c>
    </row>
    <row r="10" spans="1:7">
      <c r="A10" s="462" t="s">
        <v>699</v>
      </c>
      <c r="B10" s="463">
        <f t="shared" ref="B10:E12" si="1">B14+B18</f>
        <v>2639538417.3305302</v>
      </c>
      <c r="C10" s="463">
        <f t="shared" si="1"/>
        <v>0</v>
      </c>
      <c r="D10" s="463">
        <f t="shared" si="1"/>
        <v>126500960</v>
      </c>
      <c r="E10" s="463">
        <f t="shared" si="1"/>
        <v>0</v>
      </c>
      <c r="F10" s="461">
        <f>SUM(B10:E10)</f>
        <v>2766039377.3305302</v>
      </c>
      <c r="G10" s="472"/>
    </row>
    <row r="11" spans="1:7">
      <c r="A11" s="462" t="s">
        <v>707</v>
      </c>
      <c r="B11" s="463">
        <f t="shared" si="1"/>
        <v>721113268.25166798</v>
      </c>
      <c r="C11" s="463">
        <f t="shared" si="1"/>
        <v>981616439.38426495</v>
      </c>
      <c r="D11" s="463">
        <f t="shared" si="1"/>
        <v>2311889554.7003798</v>
      </c>
      <c r="E11" s="463">
        <f t="shared" si="1"/>
        <v>1015800000</v>
      </c>
      <c r="F11" s="461">
        <f t="shared" ref="F11:F12" si="2">SUM(B11:E11)</f>
        <v>5030419262.3363132</v>
      </c>
      <c r="G11" s="472"/>
    </row>
    <row r="12" spans="1:7">
      <c r="A12" s="464" t="s">
        <v>698</v>
      </c>
      <c r="B12" s="463">
        <f t="shared" si="1"/>
        <v>189300952.33280501</v>
      </c>
      <c r="C12" s="463">
        <f t="shared" si="1"/>
        <v>412487498.68845499</v>
      </c>
      <c r="D12" s="463">
        <f t="shared" si="1"/>
        <v>1590881157.9475751</v>
      </c>
      <c r="E12" s="463">
        <f t="shared" si="1"/>
        <v>1015800000</v>
      </c>
      <c r="F12" s="461">
        <f t="shared" si="2"/>
        <v>3208469608.9688349</v>
      </c>
      <c r="G12" s="472"/>
    </row>
    <row r="13" spans="1:7">
      <c r="A13" s="465" t="s">
        <v>688</v>
      </c>
      <c r="B13" s="466">
        <f>SUM(B14:B15)</f>
        <v>0</v>
      </c>
      <c r="C13" s="466">
        <f>SUM(C14:C15)</f>
        <v>0</v>
      </c>
      <c r="D13" s="466">
        <f t="shared" ref="D13:F13" si="3">SUM(D14:D15)</f>
        <v>855024758.88</v>
      </c>
      <c r="E13" s="466">
        <f t="shared" si="3"/>
        <v>1015800000</v>
      </c>
      <c r="F13" s="461">
        <f t="shared" si="3"/>
        <v>1870824758.8800001</v>
      </c>
    </row>
    <row r="14" spans="1:7">
      <c r="A14" s="462" t="s">
        <v>699</v>
      </c>
      <c r="B14" s="641">
        <v>0</v>
      </c>
      <c r="C14" s="641">
        <v>0</v>
      </c>
      <c r="D14" s="641">
        <v>115828288</v>
      </c>
      <c r="E14" s="641">
        <v>0</v>
      </c>
      <c r="F14" s="461">
        <v>115828288</v>
      </c>
    </row>
    <row r="15" spans="1:7">
      <c r="A15" s="462" t="s">
        <v>707</v>
      </c>
      <c r="B15" s="641">
        <v>0</v>
      </c>
      <c r="C15" s="641">
        <v>0</v>
      </c>
      <c r="D15" s="641">
        <v>739196470.88</v>
      </c>
      <c r="E15" s="641">
        <v>1015800000</v>
      </c>
      <c r="F15" s="461">
        <v>1754996470.8800001</v>
      </c>
    </row>
    <row r="16" spans="1:7">
      <c r="A16" s="464" t="s">
        <v>698</v>
      </c>
      <c r="B16" s="641">
        <v>0</v>
      </c>
      <c r="C16" s="641">
        <v>0</v>
      </c>
      <c r="D16" s="641">
        <v>739196470.88</v>
      </c>
      <c r="E16" s="641">
        <v>1015800000</v>
      </c>
      <c r="F16" s="461">
        <v>1754996470.8800001</v>
      </c>
    </row>
    <row r="17" spans="1:6">
      <c r="A17" s="465" t="s">
        <v>684</v>
      </c>
      <c r="B17" s="466">
        <f>SUM(B18:B19)</f>
        <v>3360651685.5821981</v>
      </c>
      <c r="C17" s="466">
        <f t="shared" ref="C17:F17" si="4">SUM(C18:C19)</f>
        <v>981616439.38426495</v>
      </c>
      <c r="D17" s="466">
        <f t="shared" si="4"/>
        <v>1583365755.82038</v>
      </c>
      <c r="E17" s="466">
        <f t="shared" si="4"/>
        <v>0</v>
      </c>
      <c r="F17" s="461">
        <f t="shared" si="4"/>
        <v>5925633880.78685</v>
      </c>
    </row>
    <row r="18" spans="1:6">
      <c r="A18" s="462" t="s">
        <v>699</v>
      </c>
      <c r="B18" s="467">
        <v>2639538417.3305302</v>
      </c>
      <c r="C18" s="467">
        <v>0</v>
      </c>
      <c r="D18" s="467">
        <v>10672672</v>
      </c>
      <c r="E18" s="467">
        <v>0</v>
      </c>
      <c r="F18" s="461">
        <v>2650211089.3305302</v>
      </c>
    </row>
    <row r="19" spans="1:6">
      <c r="A19" s="462" t="s">
        <v>707</v>
      </c>
      <c r="B19" s="467">
        <v>721113268.25166798</v>
      </c>
      <c r="C19" s="467">
        <v>981616439.38426495</v>
      </c>
      <c r="D19" s="467">
        <v>1572693083.82038</v>
      </c>
      <c r="E19" s="467">
        <v>0</v>
      </c>
      <c r="F19" s="461">
        <v>3275422791.4563198</v>
      </c>
    </row>
    <row r="20" spans="1:6" ht="15.75" thickBot="1">
      <c r="A20" s="464" t="s">
        <v>698</v>
      </c>
      <c r="B20" s="468">
        <v>189300952.33280501</v>
      </c>
      <c r="C20" s="468">
        <v>412487498.68845499</v>
      </c>
      <c r="D20" s="468">
        <v>851684687.06757498</v>
      </c>
      <c r="E20" s="468">
        <v>0</v>
      </c>
      <c r="F20" s="461">
        <v>1453473138.08883</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E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
    </sheetView>
  </sheetViews>
  <sheetFormatPr defaultColWidth="9.140625" defaultRowHeight="14.25"/>
  <cols>
    <col min="1" max="1" width="10.85546875" style="4" customWidth="1"/>
    <col min="2" max="2" width="91.85546875" style="4" customWidth="1"/>
    <col min="3" max="3" width="50.85546875" style="586" bestFit="1" customWidth="1"/>
    <col min="4" max="4" width="32.140625" style="4" customWidth="1"/>
    <col min="5" max="16384" width="9.140625" style="5"/>
  </cols>
  <sheetData>
    <row r="1" spans="1:5">
      <c r="A1" s="2" t="s">
        <v>30</v>
      </c>
      <c r="B1" s="3" t="str">
        <f>'Info '!C2</f>
        <v>JSC TBC Bank</v>
      </c>
      <c r="E1" s="4"/>
    </row>
    <row r="2" spans="1:5" s="39" customFormat="1" ht="15.75" customHeight="1">
      <c r="A2" s="2" t="s">
        <v>31</v>
      </c>
      <c r="B2" s="234">
        <f>'1. key ratios '!B2</f>
        <v>45930</v>
      </c>
      <c r="C2" s="611"/>
    </row>
    <row r="3" spans="1:5" s="39" customFormat="1" ht="15.75" customHeight="1">
      <c r="A3" s="66"/>
      <c r="C3" s="611"/>
    </row>
    <row r="4" spans="1:5" s="39" customFormat="1" ht="15.75" customHeight="1" thickBot="1">
      <c r="A4" s="39" t="s">
        <v>47</v>
      </c>
      <c r="B4" s="112" t="s">
        <v>165</v>
      </c>
      <c r="C4" s="611"/>
      <c r="D4" s="18" t="s">
        <v>35</v>
      </c>
    </row>
    <row r="5" spans="1:5" ht="25.5">
      <c r="A5" s="67" t="s">
        <v>6</v>
      </c>
      <c r="B5" s="132" t="s">
        <v>205</v>
      </c>
      <c r="C5" s="642" t="s">
        <v>624</v>
      </c>
      <c r="D5" s="68" t="s">
        <v>49</v>
      </c>
    </row>
    <row r="6" spans="1:5" ht="15">
      <c r="A6" s="278">
        <v>1</v>
      </c>
      <c r="B6" s="279" t="s">
        <v>525</v>
      </c>
      <c r="C6" s="643">
        <f>SUM(C7:C9)</f>
        <v>5890816483.9896011</v>
      </c>
      <c r="D6" s="69"/>
    </row>
    <row r="7" spans="1:5" ht="15">
      <c r="A7" s="278">
        <v>1.1000000000000001</v>
      </c>
      <c r="B7" s="280" t="s">
        <v>526</v>
      </c>
      <c r="C7" s="644">
        <v>769644969.03250003</v>
      </c>
      <c r="D7" s="70"/>
    </row>
    <row r="8" spans="1:5" ht="15">
      <c r="A8" s="278">
        <v>1.2</v>
      </c>
      <c r="B8" s="280" t="s">
        <v>527</v>
      </c>
      <c r="C8" s="644">
        <v>2598545041.4397001</v>
      </c>
      <c r="D8" s="70"/>
    </row>
    <row r="9" spans="1:5" ht="15">
      <c r="A9" s="278">
        <v>1.3</v>
      </c>
      <c r="B9" s="280" t="s">
        <v>528</v>
      </c>
      <c r="C9" s="644">
        <v>2522626473.5174003</v>
      </c>
      <c r="D9" s="331"/>
    </row>
    <row r="10" spans="1:5" ht="15">
      <c r="A10" s="278">
        <v>2</v>
      </c>
      <c r="B10" s="281" t="s">
        <v>529</v>
      </c>
      <c r="C10" s="644">
        <v>62457042.702999994</v>
      </c>
      <c r="D10" s="331"/>
    </row>
    <row r="11" spans="1:5" ht="15">
      <c r="A11" s="278">
        <v>2.1</v>
      </c>
      <c r="B11" s="282" t="s">
        <v>530</v>
      </c>
      <c r="C11" s="644">
        <v>62457042.702999994</v>
      </c>
      <c r="D11" s="332"/>
    </row>
    <row r="12" spans="1:5" ht="15">
      <c r="A12" s="278">
        <v>3</v>
      </c>
      <c r="B12" s="283" t="s">
        <v>531</v>
      </c>
      <c r="C12" s="644">
        <v>0</v>
      </c>
      <c r="D12" s="332"/>
    </row>
    <row r="13" spans="1:5" ht="15">
      <c r="A13" s="278">
        <v>4</v>
      </c>
      <c r="B13" s="284" t="s">
        <v>532</v>
      </c>
      <c r="C13" s="644">
        <v>0</v>
      </c>
      <c r="D13" s="332"/>
    </row>
    <row r="14" spans="1:5" ht="15">
      <c r="A14" s="278">
        <v>5</v>
      </c>
      <c r="B14" s="285" t="s">
        <v>533</v>
      </c>
      <c r="C14" s="645">
        <f>SUM(C15:C17)</f>
        <v>5735438922.0696001</v>
      </c>
      <c r="D14" s="332"/>
    </row>
    <row r="15" spans="1:5" ht="15">
      <c r="A15" s="278">
        <v>5.0999999999999996</v>
      </c>
      <c r="B15" s="286" t="s">
        <v>534</v>
      </c>
      <c r="C15" s="644">
        <v>1157229.78</v>
      </c>
      <c r="D15" s="332"/>
    </row>
    <row r="16" spans="1:5" ht="15">
      <c r="A16" s="278">
        <v>5.2</v>
      </c>
      <c r="B16" s="286" t="s">
        <v>535</v>
      </c>
      <c r="C16" s="644">
        <v>5734281692.2896004</v>
      </c>
      <c r="D16" s="331"/>
    </row>
    <row r="17" spans="1:4" ht="15">
      <c r="A17" s="278">
        <v>5.3</v>
      </c>
      <c r="B17" s="287" t="s">
        <v>536</v>
      </c>
      <c r="C17" s="644">
        <v>0</v>
      </c>
      <c r="D17" s="331"/>
    </row>
    <row r="18" spans="1:4" ht="15">
      <c r="A18" s="278">
        <v>6</v>
      </c>
      <c r="B18" s="283" t="s">
        <v>537</v>
      </c>
      <c r="C18" s="646">
        <f>SUM(C19:C20)</f>
        <v>25388489213.796997</v>
      </c>
      <c r="D18" s="331"/>
    </row>
    <row r="19" spans="1:4" ht="15">
      <c r="A19" s="278">
        <v>6.1</v>
      </c>
      <c r="B19" s="286" t="s">
        <v>535</v>
      </c>
      <c r="C19" s="647">
        <v>0</v>
      </c>
      <c r="D19" s="331"/>
    </row>
    <row r="20" spans="1:4" ht="15">
      <c r="A20" s="278">
        <v>6.2</v>
      </c>
      <c r="B20" s="287" t="s">
        <v>536</v>
      </c>
      <c r="C20" s="647">
        <v>25388489213.796997</v>
      </c>
      <c r="D20" s="331"/>
    </row>
    <row r="21" spans="1:4" ht="15">
      <c r="A21" s="278">
        <v>7</v>
      </c>
      <c r="B21" s="281" t="s">
        <v>538</v>
      </c>
      <c r="C21" s="647">
        <v>24074277.469999999</v>
      </c>
      <c r="D21" s="331"/>
    </row>
    <row r="22" spans="1:4" ht="15">
      <c r="A22" s="278">
        <v>8</v>
      </c>
      <c r="B22" s="288" t="s">
        <v>539</v>
      </c>
      <c r="C22" s="647">
        <v>0</v>
      </c>
      <c r="D22" s="331"/>
    </row>
    <row r="23" spans="1:4" ht="15">
      <c r="A23" s="278">
        <v>9</v>
      </c>
      <c r="B23" s="284" t="s">
        <v>540</v>
      </c>
      <c r="C23" s="646">
        <f>SUM(C24:C25)</f>
        <v>716086356.95230007</v>
      </c>
      <c r="D23" s="333"/>
    </row>
    <row r="24" spans="1:4" ht="15">
      <c r="A24" s="278">
        <v>9.1</v>
      </c>
      <c r="B24" s="286" t="s">
        <v>541</v>
      </c>
      <c r="C24" s="648">
        <v>704618412.07230008</v>
      </c>
      <c r="D24" s="334"/>
    </row>
    <row r="25" spans="1:4" ht="15">
      <c r="A25" s="278">
        <v>9.1999999999999993</v>
      </c>
      <c r="B25" s="286" t="s">
        <v>542</v>
      </c>
      <c r="C25" s="648">
        <v>11467944.879999999</v>
      </c>
      <c r="D25" s="330"/>
    </row>
    <row r="26" spans="1:4" ht="15.75">
      <c r="A26" s="278">
        <v>10</v>
      </c>
      <c r="B26" s="284" t="s">
        <v>543</v>
      </c>
      <c r="C26" s="649">
        <f>SUM(C27:C28)</f>
        <v>423513541.17000002</v>
      </c>
      <c r="D26" s="437" t="s">
        <v>665</v>
      </c>
    </row>
    <row r="27" spans="1:4" ht="15.75">
      <c r="A27" s="278">
        <v>10.1</v>
      </c>
      <c r="B27" s="286" t="s">
        <v>544</v>
      </c>
      <c r="C27" s="644">
        <v>27502089.170000002</v>
      </c>
      <c r="D27" s="437" t="s">
        <v>665</v>
      </c>
    </row>
    <row r="28" spans="1:4" ht="15.75">
      <c r="A28" s="278">
        <v>10.199999999999999</v>
      </c>
      <c r="B28" s="286" t="s">
        <v>545</v>
      </c>
      <c r="C28" s="644">
        <v>396011452</v>
      </c>
      <c r="D28" s="437" t="s">
        <v>665</v>
      </c>
    </row>
    <row r="29" spans="1:4" ht="15">
      <c r="A29" s="278">
        <v>11</v>
      </c>
      <c r="B29" s="284" t="s">
        <v>546</v>
      </c>
      <c r="C29" s="650">
        <f>SUM(C30:C31)</f>
        <v>39696058.32</v>
      </c>
      <c r="D29" s="70"/>
    </row>
    <row r="30" spans="1:4" ht="15">
      <c r="A30" s="278">
        <v>11.1</v>
      </c>
      <c r="B30" s="286" t="s">
        <v>547</v>
      </c>
      <c r="C30" s="644">
        <v>39696058.380000003</v>
      </c>
      <c r="D30" s="70"/>
    </row>
    <row r="31" spans="1:4" ht="15">
      <c r="A31" s="278">
        <v>11.2</v>
      </c>
      <c r="B31" s="286" t="s">
        <v>548</v>
      </c>
      <c r="C31" s="644">
        <v>-0.06</v>
      </c>
      <c r="D31" s="70"/>
    </row>
    <row r="32" spans="1:4" ht="15">
      <c r="A32" s="278">
        <v>13</v>
      </c>
      <c r="B32" s="284" t="s">
        <v>549</v>
      </c>
      <c r="C32" s="644">
        <v>748048656.73979998</v>
      </c>
      <c r="D32" s="70"/>
    </row>
    <row r="33" spans="1:4" ht="15">
      <c r="A33" s="278">
        <v>13.1</v>
      </c>
      <c r="B33" s="289" t="s">
        <v>550</v>
      </c>
      <c r="C33" s="644">
        <v>402380174.95000005</v>
      </c>
      <c r="D33" s="70"/>
    </row>
    <row r="34" spans="1:4" ht="15">
      <c r="A34" s="278">
        <v>13.2</v>
      </c>
      <c r="B34" s="289" t="s">
        <v>551</v>
      </c>
      <c r="C34" s="644">
        <v>0</v>
      </c>
      <c r="D34" s="71"/>
    </row>
    <row r="35" spans="1:4" ht="15">
      <c r="A35" s="278">
        <v>14</v>
      </c>
      <c r="B35" s="290" t="s">
        <v>552</v>
      </c>
      <c r="C35" s="651">
        <f>SUM(C6,C10,C12,C13,C14,C18,C21,C22,C23,C26,C29,C32)</f>
        <v>39028620553.211296</v>
      </c>
      <c r="D35" s="71"/>
    </row>
    <row r="36" spans="1:4" ht="15">
      <c r="A36" s="278"/>
      <c r="B36" s="291" t="s">
        <v>553</v>
      </c>
      <c r="C36" s="652"/>
      <c r="D36" s="72"/>
    </row>
    <row r="37" spans="1:4" ht="15">
      <c r="A37" s="278">
        <v>15</v>
      </c>
      <c r="B37" s="292" t="s">
        <v>554</v>
      </c>
      <c r="C37" s="653">
        <v>183729885.79409999</v>
      </c>
      <c r="D37" s="330"/>
    </row>
    <row r="38" spans="1:4" ht="15">
      <c r="A38" s="293">
        <v>15.1</v>
      </c>
      <c r="B38" s="294" t="s">
        <v>530</v>
      </c>
      <c r="C38" s="653">
        <v>183729885.79409999</v>
      </c>
      <c r="D38" s="70"/>
    </row>
    <row r="39" spans="1:4" ht="15">
      <c r="A39" s="293">
        <v>16</v>
      </c>
      <c r="B39" s="281" t="s">
        <v>555</v>
      </c>
      <c r="C39" s="653">
        <v>0</v>
      </c>
      <c r="D39" s="70"/>
    </row>
    <row r="40" spans="1:4" ht="15">
      <c r="A40" s="293">
        <v>17</v>
      </c>
      <c r="B40" s="281" t="s">
        <v>556</v>
      </c>
      <c r="C40" s="654">
        <f>SUM(C41:C44)</f>
        <v>30756225515.865398</v>
      </c>
      <c r="D40" s="70"/>
    </row>
    <row r="41" spans="1:4" ht="15">
      <c r="A41" s="293">
        <v>17.100000000000001</v>
      </c>
      <c r="B41" s="295" t="s">
        <v>557</v>
      </c>
      <c r="C41" s="644">
        <v>25045623531.352699</v>
      </c>
      <c r="D41" s="70"/>
    </row>
    <row r="42" spans="1:4" ht="15">
      <c r="A42" s="293">
        <v>17.2</v>
      </c>
      <c r="B42" s="296" t="s">
        <v>558</v>
      </c>
      <c r="C42" s="644">
        <v>5640125055.2877007</v>
      </c>
      <c r="D42" s="70"/>
    </row>
    <row r="43" spans="1:4" ht="15">
      <c r="A43" s="293">
        <v>17.3</v>
      </c>
      <c r="B43" s="320" t="s">
        <v>559</v>
      </c>
      <c r="C43" s="644">
        <v>0</v>
      </c>
      <c r="D43" s="71"/>
    </row>
    <row r="44" spans="1:4" ht="15">
      <c r="A44" s="293">
        <v>17.399999999999999</v>
      </c>
      <c r="B44" s="321" t="s">
        <v>560</v>
      </c>
      <c r="C44" s="644">
        <v>70476929.224999994</v>
      </c>
      <c r="D44" s="322"/>
    </row>
    <row r="45" spans="1:4" ht="15">
      <c r="A45" s="293">
        <v>18</v>
      </c>
      <c r="B45" s="323" t="s">
        <v>561</v>
      </c>
      <c r="C45" s="644">
        <v>16413733.117400002</v>
      </c>
      <c r="D45" s="329"/>
    </row>
    <row r="46" spans="1:4" ht="15">
      <c r="A46" s="293">
        <v>19</v>
      </c>
      <c r="B46" s="323" t="s">
        <v>562</v>
      </c>
      <c r="C46" s="654">
        <f>SUM(C47:C48)</f>
        <v>47206298.299499996</v>
      </c>
      <c r="D46" s="324"/>
    </row>
    <row r="47" spans="1:4" ht="15">
      <c r="A47" s="293">
        <v>19.100000000000001</v>
      </c>
      <c r="B47" s="325" t="s">
        <v>563</v>
      </c>
      <c r="C47" s="644">
        <v>-3.7000000011175871E-3</v>
      </c>
      <c r="D47" s="324"/>
    </row>
    <row r="48" spans="1:4" ht="15">
      <c r="A48" s="293">
        <v>19.2</v>
      </c>
      <c r="B48" s="325" t="s">
        <v>564</v>
      </c>
      <c r="C48" s="644">
        <v>47206298.303199999</v>
      </c>
      <c r="D48" s="324"/>
    </row>
    <row r="49" spans="1:4" ht="15">
      <c r="A49" s="293">
        <v>20</v>
      </c>
      <c r="B49" s="297" t="s">
        <v>565</v>
      </c>
      <c r="C49" s="644">
        <v>2156333584.4785995</v>
      </c>
      <c r="D49" s="324"/>
    </row>
    <row r="50" spans="1:4" ht="15">
      <c r="A50" s="293">
        <v>21</v>
      </c>
      <c r="B50" s="326" t="s">
        <v>566</v>
      </c>
      <c r="C50" s="644">
        <v>433386100.88699996</v>
      </c>
      <c r="D50" s="324"/>
    </row>
    <row r="51" spans="1:4" ht="15">
      <c r="A51" s="293">
        <v>21.1</v>
      </c>
      <c r="B51" s="296" t="s">
        <v>567</v>
      </c>
      <c r="C51" s="644">
        <v>120916536.84</v>
      </c>
      <c r="D51" s="324"/>
    </row>
    <row r="52" spans="1:4" ht="15">
      <c r="A52" s="293">
        <v>22</v>
      </c>
      <c r="B52" s="298" t="s">
        <v>568</v>
      </c>
      <c r="C52" s="654">
        <f>SUM(C37,C39,C40,C45,C46,C49,C50)</f>
        <v>33593295118.442001</v>
      </c>
      <c r="D52" s="324"/>
    </row>
    <row r="53" spans="1:4" ht="15.75">
      <c r="A53" s="293"/>
      <c r="B53" s="299" t="s">
        <v>569</v>
      </c>
      <c r="C53" s="655">
        <v>0</v>
      </c>
      <c r="D53" s="324"/>
    </row>
    <row r="54" spans="1:4" ht="15.75">
      <c r="A54" s="293">
        <v>23</v>
      </c>
      <c r="B54" s="297" t="s">
        <v>570</v>
      </c>
      <c r="C54" s="654">
        <v>21015907.690000001</v>
      </c>
      <c r="D54" s="437" t="s">
        <v>782</v>
      </c>
    </row>
    <row r="55" spans="1:4" ht="15">
      <c r="A55" s="293">
        <v>24</v>
      </c>
      <c r="B55" s="297" t="s">
        <v>571</v>
      </c>
      <c r="C55" s="656">
        <v>0</v>
      </c>
      <c r="D55" s="324"/>
    </row>
    <row r="56" spans="1:4" ht="15.75">
      <c r="A56" s="293">
        <v>25</v>
      </c>
      <c r="B56" s="323" t="s">
        <v>572</v>
      </c>
      <c r="C56" s="654">
        <v>521190199.20999998</v>
      </c>
      <c r="D56" s="437" t="s">
        <v>783</v>
      </c>
    </row>
    <row r="57" spans="1:4" ht="15.75">
      <c r="A57" s="293">
        <v>26</v>
      </c>
      <c r="B57" s="323" t="s">
        <v>573</v>
      </c>
      <c r="C57" s="656">
        <v>-100</v>
      </c>
      <c r="D57" s="437" t="s">
        <v>784</v>
      </c>
    </row>
    <row r="58" spans="1:4" ht="15">
      <c r="A58" s="293">
        <v>27</v>
      </c>
      <c r="B58" s="323" t="s">
        <v>574</v>
      </c>
      <c r="C58" s="654">
        <f>SUM(C59:C60)</f>
        <v>0</v>
      </c>
      <c r="D58" s="324"/>
    </row>
    <row r="59" spans="1:4" ht="15">
      <c r="A59" s="293">
        <v>27.1</v>
      </c>
      <c r="B59" s="321" t="s">
        <v>575</v>
      </c>
      <c r="C59" s="644">
        <v>0</v>
      </c>
      <c r="D59" s="324"/>
    </row>
    <row r="60" spans="1:4" ht="15">
      <c r="A60" s="293">
        <v>27.2</v>
      </c>
      <c r="B60" s="321" t="s">
        <v>576</v>
      </c>
      <c r="C60" s="644">
        <v>0</v>
      </c>
      <c r="D60" s="324"/>
    </row>
    <row r="61" spans="1:4" ht="15.75">
      <c r="A61" s="293">
        <v>28</v>
      </c>
      <c r="B61" s="300" t="s">
        <v>577</v>
      </c>
      <c r="C61" s="657">
        <v>-77169804.666500002</v>
      </c>
      <c r="D61" s="437" t="s">
        <v>785</v>
      </c>
    </row>
    <row r="62" spans="1:4" ht="15.75">
      <c r="A62" s="293">
        <v>29</v>
      </c>
      <c r="B62" s="323" t="s">
        <v>578</v>
      </c>
      <c r="C62" s="654">
        <f>SUM(C63:C65)</f>
        <v>-12828513.42</v>
      </c>
      <c r="D62" s="437" t="s">
        <v>786</v>
      </c>
    </row>
    <row r="63" spans="1:4" ht="15">
      <c r="A63" s="293">
        <v>29.1</v>
      </c>
      <c r="B63" s="327" t="s">
        <v>579</v>
      </c>
      <c r="C63" s="657">
        <v>-745390</v>
      </c>
      <c r="D63" s="324"/>
    </row>
    <row r="64" spans="1:4" ht="15">
      <c r="A64" s="293">
        <v>29.2</v>
      </c>
      <c r="B64" s="336" t="s">
        <v>580</v>
      </c>
      <c r="C64" s="657">
        <v>428953.53</v>
      </c>
      <c r="D64" s="324"/>
    </row>
    <row r="65" spans="1:4" ht="15">
      <c r="A65" s="293">
        <v>29.3</v>
      </c>
      <c r="B65" s="336" t="s">
        <v>581</v>
      </c>
      <c r="C65" s="644">
        <v>-12512076.949999999</v>
      </c>
      <c r="D65" s="324"/>
    </row>
    <row r="66" spans="1:4" ht="15.75">
      <c r="A66" s="293">
        <v>30</v>
      </c>
      <c r="B66" s="301" t="s">
        <v>582</v>
      </c>
      <c r="C66" s="644">
        <v>4983117718.2511015</v>
      </c>
      <c r="D66" s="437" t="s">
        <v>787</v>
      </c>
    </row>
    <row r="67" spans="1:4" ht="15">
      <c r="A67" s="293">
        <v>31</v>
      </c>
      <c r="B67" s="328" t="s">
        <v>583</v>
      </c>
      <c r="C67" s="654">
        <f>SUM(C54,C55,C56,C57,C58,C61,C62,C66)</f>
        <v>5435325407.0646019</v>
      </c>
      <c r="D67" s="324"/>
    </row>
    <row r="68" spans="1:4" ht="15">
      <c r="A68" s="293">
        <v>32</v>
      </c>
      <c r="B68" s="301" t="s">
        <v>584</v>
      </c>
      <c r="C68" s="654">
        <f>SUM(C52,C67)</f>
        <v>39028620525.506607</v>
      </c>
      <c r="D68" s="324"/>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3" sqref="B3"/>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TBC Bank</v>
      </c>
    </row>
    <row r="2" spans="1:19">
      <c r="A2" s="2" t="s">
        <v>31</v>
      </c>
      <c r="B2" s="234">
        <f>'1. key ratios '!B2</f>
        <v>45930</v>
      </c>
    </row>
    <row r="4" spans="1:19" ht="26.25" thickBot="1">
      <c r="A4" s="4" t="s">
        <v>146</v>
      </c>
      <c r="B4" s="148" t="s">
        <v>238</v>
      </c>
    </row>
    <row r="5" spans="1:19" s="139" customFormat="1">
      <c r="A5" s="134"/>
      <c r="B5" s="135"/>
      <c r="C5" s="136" t="s">
        <v>0</v>
      </c>
      <c r="D5" s="136" t="s">
        <v>1</v>
      </c>
      <c r="E5" s="136" t="s">
        <v>2</v>
      </c>
      <c r="F5" s="136" t="s">
        <v>3</v>
      </c>
      <c r="G5" s="136" t="s">
        <v>4</v>
      </c>
      <c r="H5" s="136" t="s">
        <v>5</v>
      </c>
      <c r="I5" s="136" t="s">
        <v>8</v>
      </c>
      <c r="J5" s="136" t="s">
        <v>9</v>
      </c>
      <c r="K5" s="136" t="s">
        <v>10</v>
      </c>
      <c r="L5" s="136" t="s">
        <v>11</v>
      </c>
      <c r="M5" s="136" t="s">
        <v>12</v>
      </c>
      <c r="N5" s="136" t="s">
        <v>13</v>
      </c>
      <c r="O5" s="136" t="s">
        <v>222</v>
      </c>
      <c r="P5" s="136" t="s">
        <v>223</v>
      </c>
      <c r="Q5" s="136" t="s">
        <v>224</v>
      </c>
      <c r="R5" s="137" t="s">
        <v>225</v>
      </c>
      <c r="S5" s="138" t="s">
        <v>226</v>
      </c>
    </row>
    <row r="6" spans="1:19" s="139" customFormat="1" ht="99" customHeight="1">
      <c r="A6" s="140"/>
      <c r="B6" s="741" t="s">
        <v>227</v>
      </c>
      <c r="C6" s="737">
        <v>0</v>
      </c>
      <c r="D6" s="738"/>
      <c r="E6" s="737">
        <v>0.2</v>
      </c>
      <c r="F6" s="738"/>
      <c r="G6" s="737">
        <v>0.35</v>
      </c>
      <c r="H6" s="738"/>
      <c r="I6" s="737">
        <v>0.5</v>
      </c>
      <c r="J6" s="738"/>
      <c r="K6" s="737">
        <v>0.75</v>
      </c>
      <c r="L6" s="738"/>
      <c r="M6" s="737">
        <v>1</v>
      </c>
      <c r="N6" s="738"/>
      <c r="O6" s="737">
        <v>1.5</v>
      </c>
      <c r="P6" s="738"/>
      <c r="Q6" s="737">
        <v>2.5</v>
      </c>
      <c r="R6" s="738"/>
      <c r="S6" s="739" t="s">
        <v>145</v>
      </c>
    </row>
    <row r="7" spans="1:19" s="139" customFormat="1" ht="30.75" customHeight="1">
      <c r="A7" s="140"/>
      <c r="B7" s="742"/>
      <c r="C7" s="131" t="s">
        <v>148</v>
      </c>
      <c r="D7" s="131" t="s">
        <v>147</v>
      </c>
      <c r="E7" s="131" t="s">
        <v>148</v>
      </c>
      <c r="F7" s="131" t="s">
        <v>147</v>
      </c>
      <c r="G7" s="131" t="s">
        <v>148</v>
      </c>
      <c r="H7" s="131" t="s">
        <v>147</v>
      </c>
      <c r="I7" s="131" t="s">
        <v>148</v>
      </c>
      <c r="J7" s="131" t="s">
        <v>147</v>
      </c>
      <c r="K7" s="131" t="s">
        <v>148</v>
      </c>
      <c r="L7" s="131" t="s">
        <v>147</v>
      </c>
      <c r="M7" s="131" t="s">
        <v>148</v>
      </c>
      <c r="N7" s="131" t="s">
        <v>147</v>
      </c>
      <c r="O7" s="131" t="s">
        <v>148</v>
      </c>
      <c r="P7" s="131" t="s">
        <v>147</v>
      </c>
      <c r="Q7" s="131" t="s">
        <v>148</v>
      </c>
      <c r="R7" s="131" t="s">
        <v>147</v>
      </c>
      <c r="S7" s="740"/>
    </row>
    <row r="8" spans="1:19" s="74" customFormat="1">
      <c r="A8" s="73">
        <v>1</v>
      </c>
      <c r="B8" s="1" t="s">
        <v>51</v>
      </c>
      <c r="C8" s="660">
        <v>3432677607.1480999</v>
      </c>
      <c r="D8" s="660">
        <v>0</v>
      </c>
      <c r="E8" s="660">
        <v>54259024.719999999</v>
      </c>
      <c r="F8" s="660">
        <v>0</v>
      </c>
      <c r="G8" s="660">
        <v>0</v>
      </c>
      <c r="H8" s="660">
        <v>0</v>
      </c>
      <c r="I8" s="660">
        <v>102218415.138386</v>
      </c>
      <c r="J8" s="660">
        <v>0</v>
      </c>
      <c r="K8" s="660">
        <v>0</v>
      </c>
      <c r="L8" s="660">
        <v>0</v>
      </c>
      <c r="M8" s="660">
        <v>2640713987.12779</v>
      </c>
      <c r="N8" s="660">
        <v>0</v>
      </c>
      <c r="O8" s="660">
        <v>0</v>
      </c>
      <c r="P8" s="660">
        <v>0</v>
      </c>
      <c r="Q8" s="660">
        <v>0</v>
      </c>
      <c r="R8" s="660">
        <v>0</v>
      </c>
      <c r="S8" s="661">
        <v>2702674999.6409831</v>
      </c>
    </row>
    <row r="9" spans="1:19" s="74" customFormat="1">
      <c r="A9" s="73">
        <v>2</v>
      </c>
      <c r="B9" s="1" t="s">
        <v>52</v>
      </c>
      <c r="C9" s="660">
        <v>0</v>
      </c>
      <c r="D9" s="660">
        <v>0</v>
      </c>
      <c r="E9" s="660">
        <v>0</v>
      </c>
      <c r="F9" s="660">
        <v>0</v>
      </c>
      <c r="G9" s="660">
        <v>0</v>
      </c>
      <c r="H9" s="660">
        <v>0</v>
      </c>
      <c r="I9" s="660">
        <v>0</v>
      </c>
      <c r="J9" s="660">
        <v>0</v>
      </c>
      <c r="K9" s="660">
        <v>0</v>
      </c>
      <c r="L9" s="660">
        <v>0</v>
      </c>
      <c r="M9" s="660">
        <v>0</v>
      </c>
      <c r="N9" s="660">
        <v>0</v>
      </c>
      <c r="O9" s="660">
        <v>0</v>
      </c>
      <c r="P9" s="660">
        <v>0</v>
      </c>
      <c r="Q9" s="660">
        <v>0</v>
      </c>
      <c r="R9" s="660">
        <v>0</v>
      </c>
      <c r="S9" s="661">
        <v>0</v>
      </c>
    </row>
    <row r="10" spans="1:19" s="74" customFormat="1">
      <c r="A10" s="73">
        <v>3</v>
      </c>
      <c r="B10" s="1" t="s">
        <v>152</v>
      </c>
      <c r="C10" s="660">
        <v>445524836.50999999</v>
      </c>
      <c r="D10" s="660">
        <v>0</v>
      </c>
      <c r="E10" s="660">
        <v>0</v>
      </c>
      <c r="F10" s="660">
        <v>0</v>
      </c>
      <c r="G10" s="660">
        <v>0</v>
      </c>
      <c r="H10" s="660">
        <v>0</v>
      </c>
      <c r="I10" s="660">
        <v>0</v>
      </c>
      <c r="J10" s="660">
        <v>0</v>
      </c>
      <c r="K10" s="660">
        <v>0</v>
      </c>
      <c r="L10" s="660">
        <v>0</v>
      </c>
      <c r="M10" s="660">
        <v>0</v>
      </c>
      <c r="N10" s="660">
        <v>0</v>
      </c>
      <c r="O10" s="660">
        <v>0</v>
      </c>
      <c r="P10" s="660">
        <v>0</v>
      </c>
      <c r="Q10" s="660">
        <v>0</v>
      </c>
      <c r="R10" s="660">
        <v>0</v>
      </c>
      <c r="S10" s="661">
        <v>0</v>
      </c>
    </row>
    <row r="11" spans="1:19" s="74" customFormat="1">
      <c r="A11" s="73">
        <v>4</v>
      </c>
      <c r="B11" s="1" t="s">
        <v>53</v>
      </c>
      <c r="C11" s="660">
        <v>1507488020.9522002</v>
      </c>
      <c r="D11" s="660">
        <v>0</v>
      </c>
      <c r="E11" s="660">
        <v>0</v>
      </c>
      <c r="F11" s="660">
        <v>0</v>
      </c>
      <c r="G11" s="660">
        <v>0</v>
      </c>
      <c r="H11" s="660">
        <v>0</v>
      </c>
      <c r="I11" s="660">
        <v>135268078.84</v>
      </c>
      <c r="J11" s="660">
        <v>0</v>
      </c>
      <c r="K11" s="660">
        <v>0</v>
      </c>
      <c r="L11" s="660">
        <v>0</v>
      </c>
      <c r="M11" s="660">
        <v>0</v>
      </c>
      <c r="N11" s="660">
        <v>0</v>
      </c>
      <c r="O11" s="660">
        <v>0</v>
      </c>
      <c r="P11" s="660">
        <v>0</v>
      </c>
      <c r="Q11" s="660">
        <v>0</v>
      </c>
      <c r="R11" s="660">
        <v>0</v>
      </c>
      <c r="S11" s="661">
        <v>67634039.420000002</v>
      </c>
    </row>
    <row r="12" spans="1:19" s="74" customFormat="1">
      <c r="A12" s="73">
        <v>5</v>
      </c>
      <c r="B12" s="1" t="s">
        <v>54</v>
      </c>
      <c r="C12" s="660">
        <v>0</v>
      </c>
      <c r="D12" s="660">
        <v>0</v>
      </c>
      <c r="E12" s="660">
        <v>0</v>
      </c>
      <c r="F12" s="660">
        <v>0</v>
      </c>
      <c r="G12" s="660">
        <v>0</v>
      </c>
      <c r="H12" s="660">
        <v>0</v>
      </c>
      <c r="I12" s="660">
        <v>0</v>
      </c>
      <c r="J12" s="660">
        <v>0</v>
      </c>
      <c r="K12" s="660">
        <v>0</v>
      </c>
      <c r="L12" s="660">
        <v>0</v>
      </c>
      <c r="M12" s="660">
        <v>0</v>
      </c>
      <c r="N12" s="660">
        <v>0</v>
      </c>
      <c r="O12" s="660">
        <v>0</v>
      </c>
      <c r="P12" s="660">
        <v>0</v>
      </c>
      <c r="Q12" s="660">
        <v>0</v>
      </c>
      <c r="R12" s="660">
        <v>0</v>
      </c>
      <c r="S12" s="661">
        <v>0</v>
      </c>
    </row>
    <row r="13" spans="1:19" s="74" customFormat="1">
      <c r="A13" s="73">
        <v>6</v>
      </c>
      <c r="B13" s="1" t="s">
        <v>55</v>
      </c>
      <c r="C13" s="660">
        <v>0</v>
      </c>
      <c r="D13" s="660">
        <v>0</v>
      </c>
      <c r="E13" s="660">
        <v>2485724511.4974351</v>
      </c>
      <c r="F13" s="660">
        <v>102927860.12</v>
      </c>
      <c r="G13" s="660">
        <v>0</v>
      </c>
      <c r="H13" s="660">
        <v>0</v>
      </c>
      <c r="I13" s="660">
        <v>54591266.16534216</v>
      </c>
      <c r="J13" s="660">
        <v>167580579.25999999</v>
      </c>
      <c r="K13" s="660">
        <v>0</v>
      </c>
      <c r="L13" s="660">
        <v>0</v>
      </c>
      <c r="M13" s="660">
        <v>36354431.500196531</v>
      </c>
      <c r="N13" s="660">
        <v>49021324.765000001</v>
      </c>
      <c r="O13" s="660">
        <v>0</v>
      </c>
      <c r="P13" s="660">
        <v>0</v>
      </c>
      <c r="Q13" s="660">
        <v>0</v>
      </c>
      <c r="R13" s="660">
        <v>0</v>
      </c>
      <c r="S13" s="661">
        <v>714192153.30135465</v>
      </c>
    </row>
    <row r="14" spans="1:19" s="74" customFormat="1">
      <c r="A14" s="73">
        <v>7</v>
      </c>
      <c r="B14" s="1" t="s">
        <v>56</v>
      </c>
      <c r="C14" s="660">
        <v>0</v>
      </c>
      <c r="D14" s="660">
        <v>0</v>
      </c>
      <c r="E14" s="660">
        <v>0</v>
      </c>
      <c r="F14" s="660">
        <v>0</v>
      </c>
      <c r="G14" s="660">
        <v>0</v>
      </c>
      <c r="H14" s="660">
        <v>0</v>
      </c>
      <c r="I14" s="660">
        <v>0</v>
      </c>
      <c r="J14" s="660">
        <v>0</v>
      </c>
      <c r="K14" s="660">
        <v>0</v>
      </c>
      <c r="L14" s="660">
        <v>0</v>
      </c>
      <c r="M14" s="660">
        <v>9852006484.5792313</v>
      </c>
      <c r="N14" s="660">
        <v>1042262187.16321</v>
      </c>
      <c r="O14" s="660">
        <v>0</v>
      </c>
      <c r="P14" s="660">
        <v>0</v>
      </c>
      <c r="Q14" s="660">
        <v>0</v>
      </c>
      <c r="R14" s="660">
        <v>0</v>
      </c>
      <c r="S14" s="661">
        <v>10894268671.742441</v>
      </c>
    </row>
    <row r="15" spans="1:19" s="74" customFormat="1">
      <c r="A15" s="73">
        <v>8</v>
      </c>
      <c r="B15" s="1" t="s">
        <v>57</v>
      </c>
      <c r="C15" s="660">
        <v>0</v>
      </c>
      <c r="D15" s="660">
        <v>0</v>
      </c>
      <c r="E15" s="660">
        <v>0</v>
      </c>
      <c r="F15" s="660">
        <v>0</v>
      </c>
      <c r="G15" s="660">
        <v>0</v>
      </c>
      <c r="H15" s="660">
        <v>0</v>
      </c>
      <c r="I15" s="660">
        <v>0</v>
      </c>
      <c r="J15" s="660">
        <v>0</v>
      </c>
      <c r="K15" s="660">
        <v>7648018860.5599976</v>
      </c>
      <c r="L15" s="660">
        <v>102664646.29102001</v>
      </c>
      <c r="M15" s="660">
        <v>0</v>
      </c>
      <c r="N15" s="660">
        <v>0</v>
      </c>
      <c r="O15" s="660">
        <v>0</v>
      </c>
      <c r="P15" s="660">
        <v>0</v>
      </c>
      <c r="Q15" s="660">
        <v>0</v>
      </c>
      <c r="R15" s="660">
        <v>0</v>
      </c>
      <c r="S15" s="661">
        <v>5813012630.1382637</v>
      </c>
    </row>
    <row r="16" spans="1:19" s="74" customFormat="1">
      <c r="A16" s="73">
        <v>9</v>
      </c>
      <c r="B16" s="1" t="s">
        <v>58</v>
      </c>
      <c r="C16" s="660">
        <v>0</v>
      </c>
      <c r="D16" s="660">
        <v>0</v>
      </c>
      <c r="E16" s="660">
        <v>0</v>
      </c>
      <c r="F16" s="660">
        <v>0</v>
      </c>
      <c r="G16" s="660">
        <v>4953152343.7600002</v>
      </c>
      <c r="H16" s="660">
        <v>13018165.572954999</v>
      </c>
      <c r="I16" s="660">
        <v>0</v>
      </c>
      <c r="J16" s="660">
        <v>0</v>
      </c>
      <c r="K16" s="660">
        <v>0</v>
      </c>
      <c r="L16" s="660">
        <v>0</v>
      </c>
      <c r="M16" s="660">
        <v>0</v>
      </c>
      <c r="N16" s="660">
        <v>0</v>
      </c>
      <c r="O16" s="660">
        <v>0</v>
      </c>
      <c r="P16" s="660">
        <v>0</v>
      </c>
      <c r="Q16" s="660">
        <v>0</v>
      </c>
      <c r="R16" s="660">
        <v>0</v>
      </c>
      <c r="S16" s="661">
        <v>1738159678.2665343</v>
      </c>
    </row>
    <row r="17" spans="1:19" s="74" customFormat="1">
      <c r="A17" s="73">
        <v>10</v>
      </c>
      <c r="B17" s="1" t="s">
        <v>59</v>
      </c>
      <c r="C17" s="660">
        <v>0</v>
      </c>
      <c r="D17" s="660">
        <v>0</v>
      </c>
      <c r="E17" s="660">
        <v>0</v>
      </c>
      <c r="F17" s="660">
        <v>0</v>
      </c>
      <c r="G17" s="660">
        <v>0</v>
      </c>
      <c r="H17" s="660">
        <v>0</v>
      </c>
      <c r="I17" s="660">
        <v>13611262.339999998</v>
      </c>
      <c r="J17" s="660">
        <v>0</v>
      </c>
      <c r="K17" s="660">
        <v>0</v>
      </c>
      <c r="L17" s="660">
        <v>0</v>
      </c>
      <c r="M17" s="660">
        <v>117024352.95999996</v>
      </c>
      <c r="N17" s="660">
        <v>57808.69</v>
      </c>
      <c r="O17" s="660">
        <v>150660359.8900001</v>
      </c>
      <c r="P17" s="660">
        <v>7788.3950000000004</v>
      </c>
      <c r="Q17" s="660">
        <v>0</v>
      </c>
      <c r="R17" s="660">
        <v>0</v>
      </c>
      <c r="S17" s="661">
        <v>349890015.24750018</v>
      </c>
    </row>
    <row r="18" spans="1:19" s="74" customFormat="1">
      <c r="A18" s="73">
        <v>11</v>
      </c>
      <c r="B18" s="1" t="s">
        <v>60</v>
      </c>
      <c r="C18" s="660">
        <v>0</v>
      </c>
      <c r="D18" s="660">
        <v>0</v>
      </c>
      <c r="E18" s="660">
        <v>0</v>
      </c>
      <c r="F18" s="660">
        <v>0</v>
      </c>
      <c r="G18" s="660">
        <v>0</v>
      </c>
      <c r="H18" s="660">
        <v>0</v>
      </c>
      <c r="I18" s="660">
        <v>0</v>
      </c>
      <c r="J18" s="660">
        <v>0</v>
      </c>
      <c r="K18" s="660">
        <v>0</v>
      </c>
      <c r="L18" s="660">
        <v>0</v>
      </c>
      <c r="M18" s="660">
        <v>157221771.85999998</v>
      </c>
      <c r="N18" s="660">
        <v>0</v>
      </c>
      <c r="O18" s="660">
        <v>0</v>
      </c>
      <c r="P18" s="660">
        <v>0</v>
      </c>
      <c r="Q18" s="660">
        <v>5409582.0999999996</v>
      </c>
      <c r="R18" s="660">
        <v>0</v>
      </c>
      <c r="S18" s="661">
        <v>170745727.10999998</v>
      </c>
    </row>
    <row r="19" spans="1:19" s="74" customFormat="1">
      <c r="A19" s="73">
        <v>12</v>
      </c>
      <c r="B19" s="1" t="s">
        <v>61</v>
      </c>
      <c r="C19" s="660">
        <v>0</v>
      </c>
      <c r="D19" s="660">
        <v>0</v>
      </c>
      <c r="E19" s="660">
        <v>0</v>
      </c>
      <c r="F19" s="660">
        <v>0</v>
      </c>
      <c r="G19" s="660">
        <v>0</v>
      </c>
      <c r="H19" s="660">
        <v>0</v>
      </c>
      <c r="I19" s="660">
        <v>0</v>
      </c>
      <c r="J19" s="660">
        <v>0</v>
      </c>
      <c r="K19" s="660">
        <v>0</v>
      </c>
      <c r="L19" s="660">
        <v>0</v>
      </c>
      <c r="M19" s="660">
        <v>0</v>
      </c>
      <c r="N19" s="660">
        <v>0</v>
      </c>
      <c r="O19" s="660">
        <v>0</v>
      </c>
      <c r="P19" s="660">
        <v>0</v>
      </c>
      <c r="Q19" s="660">
        <v>0</v>
      </c>
      <c r="R19" s="660">
        <v>0</v>
      </c>
      <c r="S19" s="661">
        <v>0</v>
      </c>
    </row>
    <row r="20" spans="1:19" s="74" customFormat="1">
      <c r="A20" s="73">
        <v>13</v>
      </c>
      <c r="B20" s="1" t="s">
        <v>144</v>
      </c>
      <c r="C20" s="660">
        <v>0</v>
      </c>
      <c r="D20" s="660">
        <v>0</v>
      </c>
      <c r="E20" s="660">
        <v>0</v>
      </c>
      <c r="F20" s="660">
        <v>0</v>
      </c>
      <c r="G20" s="660">
        <v>0</v>
      </c>
      <c r="H20" s="660">
        <v>0</v>
      </c>
      <c r="I20" s="660">
        <v>0</v>
      </c>
      <c r="J20" s="660">
        <v>0</v>
      </c>
      <c r="K20" s="660">
        <v>0</v>
      </c>
      <c r="L20" s="660">
        <v>0</v>
      </c>
      <c r="M20" s="660">
        <v>0</v>
      </c>
      <c r="N20" s="660">
        <v>0</v>
      </c>
      <c r="O20" s="660">
        <v>0</v>
      </c>
      <c r="P20" s="660">
        <v>0</v>
      </c>
      <c r="Q20" s="660">
        <v>0</v>
      </c>
      <c r="R20" s="660">
        <v>0</v>
      </c>
      <c r="S20" s="661">
        <v>0</v>
      </c>
    </row>
    <row r="21" spans="1:19" s="74" customFormat="1">
      <c r="A21" s="73">
        <v>14</v>
      </c>
      <c r="B21" s="1" t="s">
        <v>63</v>
      </c>
      <c r="C21" s="660">
        <v>769644969.03250003</v>
      </c>
      <c r="D21" s="660">
        <v>0</v>
      </c>
      <c r="E21" s="660">
        <v>24701914.510000002</v>
      </c>
      <c r="F21" s="660">
        <v>0</v>
      </c>
      <c r="G21" s="660">
        <v>0</v>
      </c>
      <c r="H21" s="660">
        <v>0</v>
      </c>
      <c r="I21" s="660">
        <v>0</v>
      </c>
      <c r="J21" s="660">
        <v>0</v>
      </c>
      <c r="K21" s="660">
        <v>0</v>
      </c>
      <c r="L21" s="660">
        <v>0</v>
      </c>
      <c r="M21" s="660">
        <v>3932081633.9832168</v>
      </c>
      <c r="N21" s="660">
        <v>36888993.714901</v>
      </c>
      <c r="O21" s="660">
        <v>0</v>
      </c>
      <c r="P21" s="660">
        <v>0</v>
      </c>
      <c r="Q21" s="660">
        <v>16348820.109999999</v>
      </c>
      <c r="R21" s="660">
        <v>0</v>
      </c>
      <c r="S21" s="661">
        <v>4014783060.8751178</v>
      </c>
    </row>
    <row r="22" spans="1:19" ht="13.5" thickBot="1">
      <c r="A22" s="75"/>
      <c r="B22" s="76" t="s">
        <v>64</v>
      </c>
      <c r="C22" s="658">
        <f>SUM(C8:C21)</f>
        <v>6155335433.6428003</v>
      </c>
      <c r="D22" s="658">
        <f t="shared" ref="D22:S22" si="0">SUM(D8:D21)</f>
        <v>0</v>
      </c>
      <c r="E22" s="658">
        <f t="shared" si="0"/>
        <v>2564685450.7274351</v>
      </c>
      <c r="F22" s="658">
        <f t="shared" si="0"/>
        <v>102927860.12</v>
      </c>
      <c r="G22" s="658">
        <f t="shared" si="0"/>
        <v>4953152343.7600002</v>
      </c>
      <c r="H22" s="658">
        <f t="shared" si="0"/>
        <v>13018165.572954999</v>
      </c>
      <c r="I22" s="658">
        <f t="shared" si="0"/>
        <v>305689022.48372811</v>
      </c>
      <c r="J22" s="658">
        <f t="shared" si="0"/>
        <v>167580579.25999999</v>
      </c>
      <c r="K22" s="658">
        <f t="shared" si="0"/>
        <v>7648018860.5599976</v>
      </c>
      <c r="L22" s="658">
        <f t="shared" si="0"/>
        <v>102664646.29102001</v>
      </c>
      <c r="M22" s="658">
        <f t="shared" si="0"/>
        <v>16735402662.010435</v>
      </c>
      <c r="N22" s="658">
        <f t="shared" si="0"/>
        <v>1128230314.333111</v>
      </c>
      <c r="O22" s="658">
        <f t="shared" si="0"/>
        <v>150660359.8900001</v>
      </c>
      <c r="P22" s="658">
        <f t="shared" si="0"/>
        <v>7788.3950000000004</v>
      </c>
      <c r="Q22" s="658">
        <f t="shared" si="0"/>
        <v>21758402.210000001</v>
      </c>
      <c r="R22" s="658">
        <f t="shared" si="0"/>
        <v>0</v>
      </c>
      <c r="S22" s="659">
        <f t="shared" si="0"/>
        <v>26465360975.742195</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3" sqref="B3"/>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TBC Bank</v>
      </c>
    </row>
    <row r="2" spans="1:22">
      <c r="A2" s="2" t="s">
        <v>31</v>
      </c>
      <c r="B2" s="234">
        <f>'1. key ratios '!B2</f>
        <v>45930</v>
      </c>
    </row>
    <row r="4" spans="1:22" ht="13.5" thickBot="1">
      <c r="A4" s="4" t="s">
        <v>230</v>
      </c>
      <c r="B4" s="77" t="s">
        <v>50</v>
      </c>
      <c r="V4" s="18" t="s">
        <v>35</v>
      </c>
    </row>
    <row r="5" spans="1:22" ht="12.75" customHeight="1">
      <c r="A5" s="78"/>
      <c r="B5" s="79"/>
      <c r="C5" s="743" t="s">
        <v>156</v>
      </c>
      <c r="D5" s="744"/>
      <c r="E5" s="744"/>
      <c r="F5" s="744"/>
      <c r="G5" s="744"/>
      <c r="H5" s="744"/>
      <c r="I5" s="744"/>
      <c r="J5" s="744"/>
      <c r="K5" s="744"/>
      <c r="L5" s="745"/>
      <c r="M5" s="746" t="s">
        <v>157</v>
      </c>
      <c r="N5" s="747"/>
      <c r="O5" s="747"/>
      <c r="P5" s="747"/>
      <c r="Q5" s="747"/>
      <c r="R5" s="747"/>
      <c r="S5" s="748"/>
      <c r="T5" s="751" t="s">
        <v>228</v>
      </c>
      <c r="U5" s="751" t="s">
        <v>229</v>
      </c>
      <c r="V5" s="749" t="s">
        <v>76</v>
      </c>
    </row>
    <row r="6" spans="1:22" s="45" customFormat="1" ht="102">
      <c r="A6" s="42"/>
      <c r="B6" s="80"/>
      <c r="C6" s="81" t="s">
        <v>65</v>
      </c>
      <c r="D6" s="113" t="s">
        <v>66</v>
      </c>
      <c r="E6" s="94" t="s">
        <v>159</v>
      </c>
      <c r="F6" s="94" t="s">
        <v>160</v>
      </c>
      <c r="G6" s="113" t="s">
        <v>163</v>
      </c>
      <c r="H6" s="113" t="s">
        <v>158</v>
      </c>
      <c r="I6" s="113" t="s">
        <v>67</v>
      </c>
      <c r="J6" s="113" t="s">
        <v>68</v>
      </c>
      <c r="K6" s="82" t="s">
        <v>69</v>
      </c>
      <c r="L6" s="83" t="s">
        <v>70</v>
      </c>
      <c r="M6" s="81" t="s">
        <v>161</v>
      </c>
      <c r="N6" s="82" t="s">
        <v>71</v>
      </c>
      <c r="O6" s="82" t="s">
        <v>72</v>
      </c>
      <c r="P6" s="82" t="s">
        <v>73</v>
      </c>
      <c r="Q6" s="82" t="s">
        <v>74</v>
      </c>
      <c r="R6" s="82" t="s">
        <v>75</v>
      </c>
      <c r="S6" s="133" t="s">
        <v>162</v>
      </c>
      <c r="T6" s="752"/>
      <c r="U6" s="752"/>
      <c r="V6" s="750"/>
    </row>
    <row r="7" spans="1:22" s="74" customFormat="1">
      <c r="A7" s="84">
        <v>1</v>
      </c>
      <c r="B7" s="1" t="s">
        <v>51</v>
      </c>
      <c r="C7" s="662">
        <v>0</v>
      </c>
      <c r="D7" s="662">
        <v>0</v>
      </c>
      <c r="E7" s="662">
        <v>0</v>
      </c>
      <c r="F7" s="662">
        <v>0</v>
      </c>
      <c r="G7" s="662">
        <v>0</v>
      </c>
      <c r="H7" s="662">
        <v>0</v>
      </c>
      <c r="I7" s="662">
        <v>0</v>
      </c>
      <c r="J7" s="662">
        <v>0</v>
      </c>
      <c r="K7" s="662">
        <v>0</v>
      </c>
      <c r="L7" s="662">
        <v>0</v>
      </c>
      <c r="M7" s="662">
        <v>0</v>
      </c>
      <c r="N7" s="662">
        <v>0</v>
      </c>
      <c r="O7" s="662">
        <v>0</v>
      </c>
      <c r="P7" s="662">
        <v>0</v>
      </c>
      <c r="Q7" s="662">
        <v>0</v>
      </c>
      <c r="R7" s="662">
        <v>0</v>
      </c>
      <c r="S7" s="662">
        <v>0</v>
      </c>
      <c r="T7" s="662">
        <v>0</v>
      </c>
      <c r="U7" s="662">
        <v>0</v>
      </c>
      <c r="V7" s="663">
        <f>SUM(C7:S7)</f>
        <v>0</v>
      </c>
    </row>
    <row r="8" spans="1:22" s="74" customFormat="1">
      <c r="A8" s="84">
        <v>2</v>
      </c>
      <c r="B8" s="1" t="s">
        <v>52</v>
      </c>
      <c r="C8" s="662">
        <v>0</v>
      </c>
      <c r="D8" s="662">
        <v>0</v>
      </c>
      <c r="E8" s="662">
        <v>0</v>
      </c>
      <c r="F8" s="662">
        <v>0</v>
      </c>
      <c r="G8" s="662">
        <v>0</v>
      </c>
      <c r="H8" s="662">
        <v>0</v>
      </c>
      <c r="I8" s="662">
        <v>0</v>
      </c>
      <c r="J8" s="662">
        <v>0</v>
      </c>
      <c r="K8" s="662">
        <v>0</v>
      </c>
      <c r="L8" s="662">
        <v>0</v>
      </c>
      <c r="M8" s="662">
        <v>0</v>
      </c>
      <c r="N8" s="662">
        <v>0</v>
      </c>
      <c r="O8" s="662">
        <v>0</v>
      </c>
      <c r="P8" s="662">
        <v>0</v>
      </c>
      <c r="Q8" s="662">
        <v>0</v>
      </c>
      <c r="R8" s="662">
        <v>0</v>
      </c>
      <c r="S8" s="662">
        <v>0</v>
      </c>
      <c r="T8" s="662">
        <v>0</v>
      </c>
      <c r="U8" s="662">
        <v>0</v>
      </c>
      <c r="V8" s="663">
        <f t="shared" ref="V8:V20" si="0">SUM(C8:S8)</f>
        <v>0</v>
      </c>
    </row>
    <row r="9" spans="1:22" s="74" customFormat="1">
      <c r="A9" s="84">
        <v>3</v>
      </c>
      <c r="B9" s="1" t="s">
        <v>153</v>
      </c>
      <c r="C9" s="662">
        <v>0</v>
      </c>
      <c r="D9" s="662">
        <v>0</v>
      </c>
      <c r="E9" s="662">
        <v>0</v>
      </c>
      <c r="F9" s="662">
        <v>0</v>
      </c>
      <c r="G9" s="662">
        <v>0</v>
      </c>
      <c r="H9" s="662">
        <v>0</v>
      </c>
      <c r="I9" s="662">
        <v>0</v>
      </c>
      <c r="J9" s="662">
        <v>0</v>
      </c>
      <c r="K9" s="662">
        <v>0</v>
      </c>
      <c r="L9" s="662">
        <v>0</v>
      </c>
      <c r="M9" s="662">
        <v>0</v>
      </c>
      <c r="N9" s="662">
        <v>0</v>
      </c>
      <c r="O9" s="662">
        <v>0</v>
      </c>
      <c r="P9" s="662">
        <v>0</v>
      </c>
      <c r="Q9" s="662">
        <v>0</v>
      </c>
      <c r="R9" s="662">
        <v>0</v>
      </c>
      <c r="S9" s="662">
        <v>0</v>
      </c>
      <c r="T9" s="662">
        <v>0</v>
      </c>
      <c r="U9" s="662">
        <v>0</v>
      </c>
      <c r="V9" s="663">
        <f>SUM(C9:S9)</f>
        <v>0</v>
      </c>
    </row>
    <row r="10" spans="1:22" s="74" customFormat="1">
      <c r="A10" s="84">
        <v>4</v>
      </c>
      <c r="B10" s="1" t="s">
        <v>53</v>
      </c>
      <c r="C10" s="662">
        <v>0</v>
      </c>
      <c r="D10" s="662">
        <v>0</v>
      </c>
      <c r="E10" s="662">
        <v>0</v>
      </c>
      <c r="F10" s="662">
        <v>0</v>
      </c>
      <c r="G10" s="662">
        <v>0</v>
      </c>
      <c r="H10" s="662">
        <v>0</v>
      </c>
      <c r="I10" s="662">
        <v>0</v>
      </c>
      <c r="J10" s="662">
        <v>0</v>
      </c>
      <c r="K10" s="662">
        <v>0</v>
      </c>
      <c r="L10" s="662">
        <v>0</v>
      </c>
      <c r="M10" s="662">
        <v>0</v>
      </c>
      <c r="N10" s="662">
        <v>0</v>
      </c>
      <c r="O10" s="662">
        <v>0</v>
      </c>
      <c r="P10" s="662">
        <v>0</v>
      </c>
      <c r="Q10" s="662">
        <v>0</v>
      </c>
      <c r="R10" s="662">
        <v>0</v>
      </c>
      <c r="S10" s="662">
        <v>0</v>
      </c>
      <c r="T10" s="662">
        <v>0</v>
      </c>
      <c r="U10" s="662">
        <v>0</v>
      </c>
      <c r="V10" s="663">
        <f t="shared" si="0"/>
        <v>0</v>
      </c>
    </row>
    <row r="11" spans="1:22" s="74" customFormat="1">
      <c r="A11" s="84">
        <v>5</v>
      </c>
      <c r="B11" s="1" t="s">
        <v>54</v>
      </c>
      <c r="C11" s="662">
        <v>0</v>
      </c>
      <c r="D11" s="662">
        <v>0</v>
      </c>
      <c r="E11" s="662">
        <v>0</v>
      </c>
      <c r="F11" s="662">
        <v>0</v>
      </c>
      <c r="G11" s="662">
        <v>0</v>
      </c>
      <c r="H11" s="662">
        <v>0</v>
      </c>
      <c r="I11" s="662">
        <v>0</v>
      </c>
      <c r="J11" s="662">
        <v>0</v>
      </c>
      <c r="K11" s="662">
        <v>0</v>
      </c>
      <c r="L11" s="662">
        <v>0</v>
      </c>
      <c r="M11" s="662">
        <v>0</v>
      </c>
      <c r="N11" s="662">
        <v>0</v>
      </c>
      <c r="O11" s="662">
        <v>0</v>
      </c>
      <c r="P11" s="662">
        <v>0</v>
      </c>
      <c r="Q11" s="662">
        <v>0</v>
      </c>
      <c r="R11" s="662">
        <v>0</v>
      </c>
      <c r="S11" s="662">
        <v>0</v>
      </c>
      <c r="T11" s="662">
        <v>0</v>
      </c>
      <c r="U11" s="662">
        <v>0</v>
      </c>
      <c r="V11" s="663">
        <f t="shared" si="0"/>
        <v>0</v>
      </c>
    </row>
    <row r="12" spans="1:22" s="74" customFormat="1">
      <c r="A12" s="84">
        <v>6</v>
      </c>
      <c r="B12" s="1" t="s">
        <v>55</v>
      </c>
      <c r="C12" s="662">
        <v>0</v>
      </c>
      <c r="D12" s="662">
        <v>136669.2813</v>
      </c>
      <c r="E12" s="662">
        <v>0</v>
      </c>
      <c r="F12" s="662">
        <v>0</v>
      </c>
      <c r="G12" s="662">
        <v>0</v>
      </c>
      <c r="H12" s="662">
        <v>0</v>
      </c>
      <c r="I12" s="662">
        <v>0</v>
      </c>
      <c r="J12" s="662">
        <v>0</v>
      </c>
      <c r="K12" s="662">
        <v>0</v>
      </c>
      <c r="L12" s="662">
        <v>0</v>
      </c>
      <c r="M12" s="662">
        <v>0</v>
      </c>
      <c r="N12" s="662">
        <v>0</v>
      </c>
      <c r="O12" s="662">
        <v>0</v>
      </c>
      <c r="P12" s="662">
        <v>0</v>
      </c>
      <c r="Q12" s="662">
        <v>0</v>
      </c>
      <c r="R12" s="662">
        <v>64774.81</v>
      </c>
      <c r="S12" s="662">
        <v>0</v>
      </c>
      <c r="T12" s="662">
        <v>136669.2813</v>
      </c>
      <c r="U12" s="662">
        <v>64774.811999999998</v>
      </c>
      <c r="V12" s="663">
        <f t="shared" si="0"/>
        <v>201444.0913</v>
      </c>
    </row>
    <row r="13" spans="1:22" s="74" customFormat="1">
      <c r="A13" s="84">
        <v>7</v>
      </c>
      <c r="B13" s="1" t="s">
        <v>56</v>
      </c>
      <c r="C13" s="662">
        <v>0</v>
      </c>
      <c r="D13" s="662">
        <v>158244452.22839999</v>
      </c>
      <c r="E13" s="662">
        <v>0</v>
      </c>
      <c r="F13" s="662">
        <v>0</v>
      </c>
      <c r="G13" s="662">
        <v>0</v>
      </c>
      <c r="H13" s="662">
        <v>0</v>
      </c>
      <c r="I13" s="662">
        <v>0</v>
      </c>
      <c r="J13" s="662">
        <v>0</v>
      </c>
      <c r="K13" s="662">
        <v>0</v>
      </c>
      <c r="L13" s="662">
        <v>0</v>
      </c>
      <c r="M13" s="662">
        <v>31788533.899300002</v>
      </c>
      <c r="N13" s="662">
        <v>0</v>
      </c>
      <c r="O13" s="662">
        <v>27276352.574099999</v>
      </c>
      <c r="P13" s="662">
        <v>0</v>
      </c>
      <c r="Q13" s="662">
        <v>0</v>
      </c>
      <c r="R13" s="662">
        <v>0</v>
      </c>
      <c r="S13" s="662">
        <v>0</v>
      </c>
      <c r="T13" s="662">
        <v>134543501.51179999</v>
      </c>
      <c r="U13" s="662">
        <v>82765837.190300003</v>
      </c>
      <c r="V13" s="663">
        <f t="shared" si="0"/>
        <v>217309338.70179999</v>
      </c>
    </row>
    <row r="14" spans="1:22" s="74" customFormat="1">
      <c r="A14" s="84">
        <v>8</v>
      </c>
      <c r="B14" s="1" t="s">
        <v>57</v>
      </c>
      <c r="C14" s="662">
        <v>0</v>
      </c>
      <c r="D14" s="662">
        <v>50113769.714000016</v>
      </c>
      <c r="E14" s="662">
        <v>0</v>
      </c>
      <c r="F14" s="662">
        <v>0</v>
      </c>
      <c r="G14" s="662">
        <v>0</v>
      </c>
      <c r="H14" s="662">
        <v>0</v>
      </c>
      <c r="I14" s="662">
        <v>0</v>
      </c>
      <c r="J14" s="662">
        <v>0</v>
      </c>
      <c r="K14" s="662">
        <v>0</v>
      </c>
      <c r="L14" s="662">
        <v>0</v>
      </c>
      <c r="M14" s="662">
        <v>10830786.422599999</v>
      </c>
      <c r="N14" s="662">
        <v>0</v>
      </c>
      <c r="O14" s="662">
        <v>22429964.037</v>
      </c>
      <c r="P14" s="662">
        <v>0</v>
      </c>
      <c r="Q14" s="662">
        <v>0</v>
      </c>
      <c r="R14" s="662">
        <v>0</v>
      </c>
      <c r="S14" s="662">
        <v>0</v>
      </c>
      <c r="T14" s="662">
        <v>75552373.893600017</v>
      </c>
      <c r="U14" s="662">
        <v>7822146.2807879997</v>
      </c>
      <c r="V14" s="663">
        <f t="shared" si="0"/>
        <v>83374520.173600018</v>
      </c>
    </row>
    <row r="15" spans="1:22" s="74" customFormat="1">
      <c r="A15" s="84">
        <v>9</v>
      </c>
      <c r="B15" s="1" t="s">
        <v>58</v>
      </c>
      <c r="C15" s="662">
        <v>0</v>
      </c>
      <c r="D15" s="662">
        <v>2040262.5734000001</v>
      </c>
      <c r="E15" s="662">
        <v>0</v>
      </c>
      <c r="F15" s="662">
        <v>0</v>
      </c>
      <c r="G15" s="662">
        <v>0</v>
      </c>
      <c r="H15" s="662">
        <v>0</v>
      </c>
      <c r="I15" s="662">
        <v>0</v>
      </c>
      <c r="J15" s="662">
        <v>0</v>
      </c>
      <c r="K15" s="662">
        <v>0</v>
      </c>
      <c r="L15" s="662">
        <v>0</v>
      </c>
      <c r="M15" s="662">
        <v>53388.332699999999</v>
      </c>
      <c r="N15" s="662">
        <v>0</v>
      </c>
      <c r="O15" s="662">
        <v>1109541.5255999998</v>
      </c>
      <c r="P15" s="662">
        <v>0</v>
      </c>
      <c r="Q15" s="662">
        <v>0</v>
      </c>
      <c r="R15" s="662">
        <v>0</v>
      </c>
      <c r="S15" s="662">
        <v>0</v>
      </c>
      <c r="T15" s="662">
        <v>3004624.5116999997</v>
      </c>
      <c r="U15" s="662">
        <v>198567.91610125001</v>
      </c>
      <c r="V15" s="663">
        <f t="shared" si="0"/>
        <v>3203192.4316999996</v>
      </c>
    </row>
    <row r="16" spans="1:22" s="74" customFormat="1">
      <c r="A16" s="84">
        <v>10</v>
      </c>
      <c r="B16" s="1" t="s">
        <v>59</v>
      </c>
      <c r="C16" s="662">
        <v>0</v>
      </c>
      <c r="D16" s="662">
        <v>162457.37650000001</v>
      </c>
      <c r="E16" s="662">
        <v>0</v>
      </c>
      <c r="F16" s="662">
        <v>0</v>
      </c>
      <c r="G16" s="662">
        <v>0</v>
      </c>
      <c r="H16" s="662">
        <v>0</v>
      </c>
      <c r="I16" s="662">
        <v>0</v>
      </c>
      <c r="J16" s="662">
        <v>0</v>
      </c>
      <c r="K16" s="662">
        <v>0</v>
      </c>
      <c r="L16" s="662">
        <v>0</v>
      </c>
      <c r="M16" s="662">
        <v>1720782.6691000001</v>
      </c>
      <c r="N16" s="662">
        <v>0</v>
      </c>
      <c r="O16" s="662">
        <v>3736308.0230999999</v>
      </c>
      <c r="P16" s="662">
        <v>0</v>
      </c>
      <c r="Q16" s="662">
        <v>0</v>
      </c>
      <c r="R16" s="662">
        <v>0</v>
      </c>
      <c r="S16" s="662">
        <v>0</v>
      </c>
      <c r="T16" s="662">
        <v>5619548.0686999997</v>
      </c>
      <c r="U16" s="662">
        <v>0</v>
      </c>
      <c r="V16" s="663">
        <f t="shared" si="0"/>
        <v>5619548.0686999997</v>
      </c>
    </row>
    <row r="17" spans="1:22" s="74" customFormat="1">
      <c r="A17" s="84">
        <v>11</v>
      </c>
      <c r="B17" s="1" t="s">
        <v>60</v>
      </c>
      <c r="C17" s="662">
        <v>0</v>
      </c>
      <c r="D17" s="662">
        <v>0</v>
      </c>
      <c r="E17" s="662">
        <v>0</v>
      </c>
      <c r="F17" s="662">
        <v>0</v>
      </c>
      <c r="G17" s="662">
        <v>0</v>
      </c>
      <c r="H17" s="662">
        <v>0</v>
      </c>
      <c r="I17" s="662">
        <v>0</v>
      </c>
      <c r="J17" s="662">
        <v>0</v>
      </c>
      <c r="K17" s="662">
        <v>0</v>
      </c>
      <c r="L17" s="662">
        <v>0</v>
      </c>
      <c r="M17" s="662">
        <v>0</v>
      </c>
      <c r="N17" s="662">
        <v>0</v>
      </c>
      <c r="O17" s="662">
        <v>0</v>
      </c>
      <c r="P17" s="662">
        <v>0</v>
      </c>
      <c r="Q17" s="662">
        <v>0</v>
      </c>
      <c r="R17" s="662">
        <v>0</v>
      </c>
      <c r="S17" s="662">
        <v>0</v>
      </c>
      <c r="T17" s="662">
        <v>0</v>
      </c>
      <c r="U17" s="662">
        <v>0</v>
      </c>
      <c r="V17" s="663">
        <f t="shared" si="0"/>
        <v>0</v>
      </c>
    </row>
    <row r="18" spans="1:22" s="74" customFormat="1">
      <c r="A18" s="84">
        <v>12</v>
      </c>
      <c r="B18" s="1" t="s">
        <v>61</v>
      </c>
      <c r="C18" s="662">
        <v>0</v>
      </c>
      <c r="D18" s="662">
        <v>0</v>
      </c>
      <c r="E18" s="662">
        <v>0</v>
      </c>
      <c r="F18" s="662">
        <v>0</v>
      </c>
      <c r="G18" s="662">
        <v>0</v>
      </c>
      <c r="H18" s="662">
        <v>0</v>
      </c>
      <c r="I18" s="662">
        <v>0</v>
      </c>
      <c r="J18" s="662">
        <v>0</v>
      </c>
      <c r="K18" s="662">
        <v>0</v>
      </c>
      <c r="L18" s="662">
        <v>0</v>
      </c>
      <c r="M18" s="662">
        <v>0</v>
      </c>
      <c r="N18" s="662">
        <v>0</v>
      </c>
      <c r="O18" s="662">
        <v>0</v>
      </c>
      <c r="P18" s="662">
        <v>0</v>
      </c>
      <c r="Q18" s="662">
        <v>0</v>
      </c>
      <c r="R18" s="662">
        <v>0</v>
      </c>
      <c r="S18" s="662">
        <v>0</v>
      </c>
      <c r="T18" s="662">
        <v>0</v>
      </c>
      <c r="U18" s="662">
        <v>0</v>
      </c>
      <c r="V18" s="663">
        <f t="shared" si="0"/>
        <v>0</v>
      </c>
    </row>
    <row r="19" spans="1:22" s="74" customFormat="1">
      <c r="A19" s="84">
        <v>13</v>
      </c>
      <c r="B19" s="1" t="s">
        <v>62</v>
      </c>
      <c r="C19" s="662">
        <v>0</v>
      </c>
      <c r="D19" s="662">
        <v>0</v>
      </c>
      <c r="E19" s="662">
        <v>0</v>
      </c>
      <c r="F19" s="662">
        <v>0</v>
      </c>
      <c r="G19" s="662">
        <v>0</v>
      </c>
      <c r="H19" s="662">
        <v>0</v>
      </c>
      <c r="I19" s="662">
        <v>0</v>
      </c>
      <c r="J19" s="662">
        <v>0</v>
      </c>
      <c r="K19" s="662">
        <v>0</v>
      </c>
      <c r="L19" s="662">
        <v>0</v>
      </c>
      <c r="M19" s="662">
        <v>0</v>
      </c>
      <c r="N19" s="662">
        <v>0</v>
      </c>
      <c r="O19" s="662">
        <v>0</v>
      </c>
      <c r="P19" s="662">
        <v>0</v>
      </c>
      <c r="Q19" s="662">
        <v>0</v>
      </c>
      <c r="R19" s="662">
        <v>0</v>
      </c>
      <c r="S19" s="662">
        <v>0</v>
      </c>
      <c r="T19" s="662">
        <v>0</v>
      </c>
      <c r="U19" s="662">
        <v>0</v>
      </c>
      <c r="V19" s="663">
        <f t="shared" si="0"/>
        <v>0</v>
      </c>
    </row>
    <row r="20" spans="1:22" s="74" customFormat="1">
      <c r="A20" s="84">
        <v>14</v>
      </c>
      <c r="B20" s="1" t="s">
        <v>63</v>
      </c>
      <c r="C20" s="662">
        <v>0</v>
      </c>
      <c r="D20" s="662">
        <v>303112409.30379993</v>
      </c>
      <c r="E20" s="662">
        <v>0</v>
      </c>
      <c r="F20" s="662">
        <v>0</v>
      </c>
      <c r="G20" s="662">
        <v>0</v>
      </c>
      <c r="H20" s="662">
        <v>0</v>
      </c>
      <c r="I20" s="662">
        <v>0</v>
      </c>
      <c r="J20" s="662">
        <v>0</v>
      </c>
      <c r="K20" s="662">
        <v>0</v>
      </c>
      <c r="L20" s="662">
        <v>0</v>
      </c>
      <c r="M20" s="662">
        <v>22009285.0832</v>
      </c>
      <c r="N20" s="662">
        <v>0</v>
      </c>
      <c r="O20" s="662">
        <v>9241001.4264000002</v>
      </c>
      <c r="P20" s="662">
        <v>0</v>
      </c>
      <c r="Q20" s="662">
        <v>0</v>
      </c>
      <c r="R20" s="662">
        <v>0</v>
      </c>
      <c r="S20" s="662">
        <v>0</v>
      </c>
      <c r="T20" s="662">
        <v>328810081.94339991</v>
      </c>
      <c r="U20" s="662">
        <v>5552613.8728</v>
      </c>
      <c r="V20" s="663">
        <f t="shared" si="0"/>
        <v>334362695.81339991</v>
      </c>
    </row>
    <row r="21" spans="1:22" ht="13.5" thickBot="1">
      <c r="A21" s="75"/>
      <c r="B21" s="85" t="s">
        <v>64</v>
      </c>
      <c r="C21" s="664">
        <f>SUM(C7:C20)</f>
        <v>0</v>
      </c>
      <c r="D21" s="146">
        <f t="shared" ref="D21:V21" si="1">SUM(D7:D20)</f>
        <v>513810020.47739995</v>
      </c>
      <c r="E21" s="146">
        <f t="shared" si="1"/>
        <v>0</v>
      </c>
      <c r="F21" s="146">
        <f t="shared" si="1"/>
        <v>0</v>
      </c>
      <c r="G21" s="146">
        <f t="shared" si="1"/>
        <v>0</v>
      </c>
      <c r="H21" s="146">
        <f t="shared" si="1"/>
        <v>0</v>
      </c>
      <c r="I21" s="146">
        <f t="shared" si="1"/>
        <v>0</v>
      </c>
      <c r="J21" s="146">
        <f t="shared" si="1"/>
        <v>0</v>
      </c>
      <c r="K21" s="146">
        <f t="shared" si="1"/>
        <v>0</v>
      </c>
      <c r="L21" s="665">
        <f t="shared" si="1"/>
        <v>0</v>
      </c>
      <c r="M21" s="664">
        <f t="shared" si="1"/>
        <v>66402776.406900004</v>
      </c>
      <c r="N21" s="146">
        <f t="shared" si="1"/>
        <v>0</v>
      </c>
      <c r="O21" s="146">
        <f t="shared" si="1"/>
        <v>63793167.586200006</v>
      </c>
      <c r="P21" s="146">
        <f t="shared" si="1"/>
        <v>0</v>
      </c>
      <c r="Q21" s="146">
        <f t="shared" si="1"/>
        <v>0</v>
      </c>
      <c r="R21" s="146">
        <f t="shared" si="1"/>
        <v>64774.81</v>
      </c>
      <c r="S21" s="665">
        <f t="shared" si="1"/>
        <v>0</v>
      </c>
      <c r="T21" s="665">
        <f>SUM(T7:T20)</f>
        <v>547666799.21049988</v>
      </c>
      <c r="U21" s="665">
        <f t="shared" si="1"/>
        <v>96403940.071989268</v>
      </c>
      <c r="V21" s="666">
        <f t="shared" si="1"/>
        <v>644070739.28049994</v>
      </c>
    </row>
    <row r="24" spans="1:22">
      <c r="A24" s="7"/>
      <c r="B24" s="7"/>
      <c r="C24" s="25"/>
      <c r="D24" s="25"/>
      <c r="E24" s="25"/>
    </row>
    <row r="25" spans="1:22">
      <c r="A25" s="86"/>
      <c r="B25" s="86"/>
      <c r="C25" s="7"/>
      <c r="D25" s="25"/>
      <c r="E25" s="25"/>
    </row>
    <row r="26" spans="1:22">
      <c r="A26" s="86"/>
      <c r="B26" s="26"/>
      <c r="C26" s="7"/>
      <c r="D26" s="25"/>
      <c r="E26" s="25"/>
    </row>
    <row r="27" spans="1:22">
      <c r="A27" s="86"/>
      <c r="B27" s="86"/>
      <c r="C27" s="7"/>
      <c r="D27" s="25"/>
      <c r="E27" s="25"/>
    </row>
    <row r="28" spans="1:22">
      <c r="A28" s="86"/>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101.85546875" style="4" customWidth="1"/>
    <col min="3" max="3" width="13.85546875" style="141" customWidth="1"/>
    <col min="4" max="4" width="14.85546875" style="141" bestFit="1" customWidth="1"/>
    <col min="5" max="5" width="17.85546875" style="141" customWidth="1"/>
    <col min="6" max="6" width="15.85546875" style="141" customWidth="1"/>
    <col min="7" max="7" width="17.42578125" style="141" customWidth="1"/>
    <col min="8" max="8" width="15.140625" style="141" customWidth="1"/>
    <col min="9" max="16384" width="9.140625" style="17"/>
  </cols>
  <sheetData>
    <row r="1" spans="1:9">
      <c r="A1" s="2" t="s">
        <v>30</v>
      </c>
      <c r="B1" s="4" t="str">
        <f>'Info '!C2</f>
        <v>JSC TBC Bank</v>
      </c>
      <c r="C1" s="3"/>
    </row>
    <row r="2" spans="1:9">
      <c r="A2" s="2" t="s">
        <v>31</v>
      </c>
      <c r="B2" s="234">
        <f>'1. key ratios '!B2</f>
        <v>45930</v>
      </c>
      <c r="C2" s="234"/>
    </row>
    <row r="4" spans="1:9" ht="13.5" thickBot="1">
      <c r="A4" s="2" t="s">
        <v>150</v>
      </c>
      <c r="B4" s="77" t="s">
        <v>239</v>
      </c>
    </row>
    <row r="5" spans="1:9">
      <c r="A5" s="78"/>
      <c r="B5" s="87"/>
      <c r="C5" s="142" t="s">
        <v>0</v>
      </c>
      <c r="D5" s="142" t="s">
        <v>1</v>
      </c>
      <c r="E5" s="142" t="s">
        <v>2</v>
      </c>
      <c r="F5" s="142" t="s">
        <v>3</v>
      </c>
      <c r="G5" s="143" t="s">
        <v>4</v>
      </c>
      <c r="H5" s="144" t="s">
        <v>5</v>
      </c>
      <c r="I5" s="88"/>
    </row>
    <row r="6" spans="1:9" s="88" customFormat="1" ht="12.75" customHeight="1">
      <c r="A6" s="89"/>
      <c r="B6" s="755" t="s">
        <v>149</v>
      </c>
      <c r="C6" s="757" t="s">
        <v>232</v>
      </c>
      <c r="D6" s="759" t="s">
        <v>231</v>
      </c>
      <c r="E6" s="760"/>
      <c r="F6" s="757" t="s">
        <v>236</v>
      </c>
      <c r="G6" s="757" t="s">
        <v>237</v>
      </c>
      <c r="H6" s="753" t="s">
        <v>235</v>
      </c>
    </row>
    <row r="7" spans="1:9" ht="38.25">
      <c r="A7" s="91"/>
      <c r="B7" s="756"/>
      <c r="C7" s="758"/>
      <c r="D7" s="145" t="s">
        <v>234</v>
      </c>
      <c r="E7" s="145" t="s">
        <v>233</v>
      </c>
      <c r="F7" s="758"/>
      <c r="G7" s="758"/>
      <c r="H7" s="754"/>
      <c r="I7" s="88"/>
    </row>
    <row r="8" spans="1:9">
      <c r="A8" s="89">
        <v>1</v>
      </c>
      <c r="B8" s="1" t="s">
        <v>51</v>
      </c>
      <c r="C8" s="667">
        <v>6229869034.1342754</v>
      </c>
      <c r="D8" s="667">
        <v>0</v>
      </c>
      <c r="E8" s="667">
        <v>0</v>
      </c>
      <c r="F8" s="667">
        <v>2702674999.6409831</v>
      </c>
      <c r="G8" s="667">
        <v>2702674999.6409831</v>
      </c>
      <c r="H8" s="668">
        <f>G8/(C8+E8)</f>
        <v>0.43382533161334047</v>
      </c>
    </row>
    <row r="9" spans="1:9" ht="15" customHeight="1">
      <c r="A9" s="89">
        <v>2</v>
      </c>
      <c r="B9" s="1" t="s">
        <v>52</v>
      </c>
      <c r="C9" s="667">
        <v>0</v>
      </c>
      <c r="D9" s="667">
        <v>0</v>
      </c>
      <c r="E9" s="667">
        <v>0</v>
      </c>
      <c r="F9" s="667">
        <v>0</v>
      </c>
      <c r="G9" s="667">
        <v>0</v>
      </c>
      <c r="H9" s="668"/>
    </row>
    <row r="10" spans="1:9">
      <c r="A10" s="89">
        <v>3</v>
      </c>
      <c r="B10" s="1" t="s">
        <v>153</v>
      </c>
      <c r="C10" s="667">
        <v>445524836.50999999</v>
      </c>
      <c r="D10" s="667">
        <v>0</v>
      </c>
      <c r="E10" s="667">
        <v>0</v>
      </c>
      <c r="F10" s="667">
        <v>0</v>
      </c>
      <c r="G10" s="667">
        <v>0</v>
      </c>
      <c r="H10" s="668">
        <f t="shared" ref="H10:H21" si="0">G10/(C10+E10)</f>
        <v>0</v>
      </c>
    </row>
    <row r="11" spans="1:9">
      <c r="A11" s="89">
        <v>4</v>
      </c>
      <c r="B11" s="1" t="s">
        <v>53</v>
      </c>
      <c r="C11" s="667">
        <v>1642756099.7922001</v>
      </c>
      <c r="D11" s="667">
        <v>0</v>
      </c>
      <c r="E11" s="667">
        <v>0</v>
      </c>
      <c r="F11" s="667">
        <v>67634039.420000002</v>
      </c>
      <c r="G11" s="667">
        <v>67634039.420000002</v>
      </c>
      <c r="H11" s="668">
        <f t="shared" si="0"/>
        <v>4.1171077939418606E-2</v>
      </c>
    </row>
    <row r="12" spans="1:9">
      <c r="A12" s="89">
        <v>5</v>
      </c>
      <c r="B12" s="1" t="s">
        <v>54</v>
      </c>
      <c r="C12" s="667">
        <v>0</v>
      </c>
      <c r="D12" s="667">
        <v>0</v>
      </c>
      <c r="E12" s="667">
        <v>0</v>
      </c>
      <c r="F12" s="667">
        <v>0</v>
      </c>
      <c r="G12" s="667">
        <v>0</v>
      </c>
      <c r="H12" s="668"/>
    </row>
    <row r="13" spans="1:9">
      <c r="A13" s="89">
        <v>6</v>
      </c>
      <c r="B13" s="1" t="s">
        <v>55</v>
      </c>
      <c r="C13" s="667">
        <v>2576670209.1629739</v>
      </c>
      <c r="D13" s="667">
        <v>627252587.51999998</v>
      </c>
      <c r="E13" s="667">
        <v>319529764.14499998</v>
      </c>
      <c r="F13" s="667">
        <v>714192153.30135477</v>
      </c>
      <c r="G13" s="667">
        <v>713990709.20805478</v>
      </c>
      <c r="H13" s="668">
        <f t="shared" si="0"/>
        <v>0.24652673012511314</v>
      </c>
    </row>
    <row r="14" spans="1:9">
      <c r="A14" s="89">
        <v>7</v>
      </c>
      <c r="B14" s="1" t="s">
        <v>56</v>
      </c>
      <c r="C14" s="667">
        <v>9852006484.5792313</v>
      </c>
      <c r="D14" s="667">
        <v>1930446482.2311201</v>
      </c>
      <c r="E14" s="667">
        <v>1042262187.16321</v>
      </c>
      <c r="F14" s="667">
        <v>10894268671.742441</v>
      </c>
      <c r="G14" s="667">
        <v>10676959333.040346</v>
      </c>
      <c r="H14" s="668">
        <f>G14/(C14+E14)</f>
        <v>0.98005287502540195</v>
      </c>
    </row>
    <row r="15" spans="1:9">
      <c r="A15" s="89">
        <v>8</v>
      </c>
      <c r="B15" s="1" t="s">
        <v>57</v>
      </c>
      <c r="C15" s="667">
        <v>7648018860.5599976</v>
      </c>
      <c r="D15" s="667">
        <v>323706737.756558</v>
      </c>
      <c r="E15" s="667">
        <v>102664646.29102001</v>
      </c>
      <c r="F15" s="667">
        <v>5813012630.1382627</v>
      </c>
      <c r="G15" s="667">
        <v>5729638109.9638748</v>
      </c>
      <c r="H15" s="668">
        <f t="shared" si="0"/>
        <v>0.73924294610911512</v>
      </c>
    </row>
    <row r="16" spans="1:9">
      <c r="A16" s="89">
        <v>9</v>
      </c>
      <c r="B16" s="1" t="s">
        <v>58</v>
      </c>
      <c r="C16" s="667">
        <v>4953152343.7600002</v>
      </c>
      <c r="D16" s="667">
        <v>33025903.704156</v>
      </c>
      <c r="E16" s="667">
        <v>13018165.572954999</v>
      </c>
      <c r="F16" s="667">
        <v>1738159678.2665343</v>
      </c>
      <c r="G16" s="667">
        <v>1734956485.838733</v>
      </c>
      <c r="H16" s="668">
        <f t="shared" si="0"/>
        <v>0.34935499749318277</v>
      </c>
    </row>
    <row r="17" spans="1:8">
      <c r="A17" s="89">
        <v>10</v>
      </c>
      <c r="B17" s="1" t="s">
        <v>59</v>
      </c>
      <c r="C17" s="667">
        <v>281295975.19000006</v>
      </c>
      <c r="D17" s="667">
        <v>3202509.6117409999</v>
      </c>
      <c r="E17" s="667">
        <v>65597.085000000006</v>
      </c>
      <c r="F17" s="667">
        <v>349890015.24750018</v>
      </c>
      <c r="G17" s="667">
        <v>344270467.17880017</v>
      </c>
      <c r="H17" s="668">
        <f t="shared" si="0"/>
        <v>1.2235873733400722</v>
      </c>
    </row>
    <row r="18" spans="1:8">
      <c r="A18" s="89">
        <v>11</v>
      </c>
      <c r="B18" s="1" t="s">
        <v>60</v>
      </c>
      <c r="C18" s="667">
        <v>162631353.95999998</v>
      </c>
      <c r="D18" s="667">
        <v>78000</v>
      </c>
      <c r="E18" s="667">
        <v>0</v>
      </c>
      <c r="F18" s="667">
        <v>170745727.10999998</v>
      </c>
      <c r="G18" s="667">
        <v>170745727.10999998</v>
      </c>
      <c r="H18" s="668">
        <f t="shared" si="0"/>
        <v>1.0498942728595606</v>
      </c>
    </row>
    <row r="19" spans="1:8">
      <c r="A19" s="89">
        <v>12</v>
      </c>
      <c r="B19" s="1" t="s">
        <v>61</v>
      </c>
      <c r="C19" s="667">
        <v>0</v>
      </c>
      <c r="D19" s="667">
        <v>0</v>
      </c>
      <c r="E19" s="667">
        <v>0</v>
      </c>
      <c r="F19" s="667">
        <v>0</v>
      </c>
      <c r="G19" s="667">
        <v>0</v>
      </c>
      <c r="H19" s="668"/>
    </row>
    <row r="20" spans="1:8">
      <c r="A20" s="89">
        <v>13</v>
      </c>
      <c r="B20" s="1" t="s">
        <v>144</v>
      </c>
      <c r="C20" s="667">
        <v>0</v>
      </c>
      <c r="D20" s="667">
        <v>0</v>
      </c>
      <c r="E20" s="667">
        <v>0</v>
      </c>
      <c r="F20" s="667">
        <v>0</v>
      </c>
      <c r="G20" s="667">
        <v>0</v>
      </c>
      <c r="H20" s="668"/>
    </row>
    <row r="21" spans="1:8">
      <c r="A21" s="89">
        <v>14</v>
      </c>
      <c r="B21" s="1" t="s">
        <v>63</v>
      </c>
      <c r="C21" s="667">
        <v>4742777337.6357174</v>
      </c>
      <c r="D21" s="667">
        <v>130791978.10642201</v>
      </c>
      <c r="E21" s="667">
        <v>36888993.714901</v>
      </c>
      <c r="F21" s="667">
        <v>4014783060.8751173</v>
      </c>
      <c r="G21" s="667">
        <v>3680420365.0589175</v>
      </c>
      <c r="H21" s="668">
        <f t="shared" si="0"/>
        <v>0.77001617056789806</v>
      </c>
    </row>
    <row r="22" spans="1:8" ht="13.5" thickBot="1">
      <c r="A22" s="92"/>
      <c r="B22" s="93" t="s">
        <v>64</v>
      </c>
      <c r="C22" s="146">
        <f>SUM(C8:C21)</f>
        <v>38534702535.284393</v>
      </c>
      <c r="D22" s="146">
        <f>SUM(D8:D21)</f>
        <v>3048504198.929997</v>
      </c>
      <c r="E22" s="146">
        <f>SUM(E8:E21)</f>
        <v>1514429353.9720857</v>
      </c>
      <c r="F22" s="146">
        <f>SUM(F8:F21)</f>
        <v>26465360975.742195</v>
      </c>
      <c r="G22" s="146">
        <f>SUM(G8:G21)</f>
        <v>25821290236.459709</v>
      </c>
      <c r="H22" s="147">
        <f>G22/(C22+E22)</f>
        <v>0.64474032315757868</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F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20.42578125" style="141" bestFit="1" customWidth="1"/>
    <col min="2" max="2" width="100" style="141" bestFit="1" customWidth="1"/>
    <col min="3" max="5" width="13.42578125" style="141" bestFit="1" customWidth="1"/>
    <col min="6" max="11" width="12.42578125" style="141" bestFit="1" customWidth="1"/>
    <col min="12" max="16384" width="9.140625" style="141"/>
  </cols>
  <sheetData>
    <row r="1" spans="1:11">
      <c r="A1" s="141" t="s">
        <v>30</v>
      </c>
      <c r="B1" s="3" t="str">
        <f>'Info '!C2</f>
        <v>JSC TBC Bank</v>
      </c>
    </row>
    <row r="2" spans="1:11">
      <c r="A2" s="141" t="s">
        <v>31</v>
      </c>
      <c r="B2" s="234">
        <f>'1. key ratios '!B2</f>
        <v>45930</v>
      </c>
      <c r="C2" s="157"/>
      <c r="D2" s="157"/>
    </row>
    <row r="3" spans="1:11">
      <c r="B3" s="157"/>
      <c r="C3" s="157"/>
      <c r="D3" s="157"/>
    </row>
    <row r="4" spans="1:11" ht="13.5" thickBot="1">
      <c r="A4" s="141" t="s">
        <v>146</v>
      </c>
      <c r="B4" s="184" t="s">
        <v>240</v>
      </c>
      <c r="C4" s="157"/>
      <c r="D4" s="157"/>
    </row>
    <row r="5" spans="1:11" ht="30" customHeight="1">
      <c r="A5" s="761"/>
      <c r="B5" s="762"/>
      <c r="C5" s="763" t="s">
        <v>292</v>
      </c>
      <c r="D5" s="763"/>
      <c r="E5" s="763"/>
      <c r="F5" s="763" t="s">
        <v>293</v>
      </c>
      <c r="G5" s="763"/>
      <c r="H5" s="763"/>
      <c r="I5" s="763" t="s">
        <v>294</v>
      </c>
      <c r="J5" s="763"/>
      <c r="K5" s="764"/>
    </row>
    <row r="6" spans="1:11">
      <c r="A6" s="158"/>
      <c r="B6" s="159"/>
      <c r="C6" s="19" t="s">
        <v>32</v>
      </c>
      <c r="D6" s="19" t="s">
        <v>33</v>
      </c>
      <c r="E6" s="19" t="s">
        <v>34</v>
      </c>
      <c r="F6" s="19" t="s">
        <v>32</v>
      </c>
      <c r="G6" s="19" t="s">
        <v>33</v>
      </c>
      <c r="H6" s="19" t="s">
        <v>34</v>
      </c>
      <c r="I6" s="19" t="s">
        <v>32</v>
      </c>
      <c r="J6" s="19" t="s">
        <v>33</v>
      </c>
      <c r="K6" s="19" t="s">
        <v>34</v>
      </c>
    </row>
    <row r="7" spans="1:11">
      <c r="A7" s="160" t="s">
        <v>243</v>
      </c>
      <c r="B7" s="161"/>
      <c r="C7" s="161"/>
      <c r="D7" s="161"/>
      <c r="E7" s="161"/>
      <c r="F7" s="161"/>
      <c r="G7" s="161"/>
      <c r="H7" s="161"/>
      <c r="I7" s="161"/>
      <c r="J7" s="161"/>
      <c r="K7" s="162"/>
    </row>
    <row r="8" spans="1:11">
      <c r="A8" s="163">
        <v>1</v>
      </c>
      <c r="B8" s="164" t="s">
        <v>241</v>
      </c>
      <c r="C8" s="165"/>
      <c r="D8" s="165"/>
      <c r="E8" s="165"/>
      <c r="F8" s="669">
        <v>3087660896.9387231</v>
      </c>
      <c r="G8" s="669">
        <v>5433731742.7735338</v>
      </c>
      <c r="H8" s="669">
        <v>8521392639.7122574</v>
      </c>
      <c r="I8" s="669">
        <v>3070277617.8003654</v>
      </c>
      <c r="J8" s="669">
        <v>3570066640.7607322</v>
      </c>
      <c r="K8" s="669">
        <v>6640344258.5610981</v>
      </c>
    </row>
    <row r="9" spans="1:11">
      <c r="A9" s="160" t="s">
        <v>244</v>
      </c>
      <c r="B9" s="161"/>
      <c r="C9" s="161"/>
      <c r="D9" s="161"/>
      <c r="E9" s="161"/>
      <c r="F9" s="161"/>
      <c r="G9" s="161"/>
      <c r="H9" s="161"/>
      <c r="I9" s="161"/>
      <c r="J9" s="161"/>
      <c r="K9" s="162"/>
    </row>
    <row r="10" spans="1:11">
      <c r="A10" s="166">
        <v>2</v>
      </c>
      <c r="B10" s="167" t="s">
        <v>252</v>
      </c>
      <c r="C10" s="669">
        <v>3528973408.0432148</v>
      </c>
      <c r="D10" s="669">
        <v>7964180227.5256557</v>
      </c>
      <c r="E10" s="669">
        <v>11493153635.568871</v>
      </c>
      <c r="F10" s="669">
        <v>555097019.23255134</v>
      </c>
      <c r="G10" s="669">
        <v>1616588888.3857372</v>
      </c>
      <c r="H10" s="669">
        <v>2171685907.6182885</v>
      </c>
      <c r="I10" s="669">
        <v>1994697706.4184008</v>
      </c>
      <c r="J10" s="669">
        <v>2178698273.6163921</v>
      </c>
      <c r="K10" s="669">
        <v>4173395980.0347929</v>
      </c>
    </row>
    <row r="11" spans="1:11">
      <c r="A11" s="166">
        <v>3</v>
      </c>
      <c r="B11" s="167" t="s">
        <v>246</v>
      </c>
      <c r="C11" s="669">
        <v>7968844670.257803</v>
      </c>
      <c r="D11" s="669">
        <v>8496945701.2660141</v>
      </c>
      <c r="E11" s="669">
        <v>16465790371.523817</v>
      </c>
      <c r="F11" s="669">
        <v>2239415045.7387171</v>
      </c>
      <c r="G11" s="669">
        <v>2014630578.6222613</v>
      </c>
      <c r="H11" s="669">
        <v>4254045624.3609781</v>
      </c>
      <c r="I11" s="669">
        <v>81278043.409882545</v>
      </c>
      <c r="J11" s="669">
        <v>62982915.324319363</v>
      </c>
      <c r="K11" s="669">
        <v>144260958.73420191</v>
      </c>
    </row>
    <row r="12" spans="1:11">
      <c r="A12" s="166">
        <v>4</v>
      </c>
      <c r="B12" s="167" t="s">
        <v>247</v>
      </c>
      <c r="C12" s="669">
        <v>3087641710.7815003</v>
      </c>
      <c r="D12" s="669">
        <v>0</v>
      </c>
      <c r="E12" s="669">
        <v>3087641710.7815003</v>
      </c>
      <c r="F12" s="669">
        <v>0</v>
      </c>
      <c r="G12" s="669">
        <v>0</v>
      </c>
      <c r="H12" s="669">
        <v>0</v>
      </c>
      <c r="I12" s="669">
        <v>0</v>
      </c>
      <c r="J12" s="669">
        <v>0</v>
      </c>
      <c r="K12" s="669">
        <v>0</v>
      </c>
    </row>
    <row r="13" spans="1:11">
      <c r="A13" s="166">
        <v>5</v>
      </c>
      <c r="B13" s="167" t="s">
        <v>255</v>
      </c>
      <c r="C13" s="669">
        <v>2390508913.78901</v>
      </c>
      <c r="D13" s="669">
        <v>5342280458.281126</v>
      </c>
      <c r="E13" s="669">
        <v>7732789372.0701361</v>
      </c>
      <c r="F13" s="669">
        <v>287039276.10141754</v>
      </c>
      <c r="G13" s="669">
        <v>898527174.77169347</v>
      </c>
      <c r="H13" s="669">
        <v>1185566450.873111</v>
      </c>
      <c r="I13" s="669">
        <v>175030937.73005456</v>
      </c>
      <c r="J13" s="669">
        <v>811193100.7548728</v>
      </c>
      <c r="K13" s="669">
        <v>986224038.48492742</v>
      </c>
    </row>
    <row r="14" spans="1:11">
      <c r="A14" s="166">
        <v>6</v>
      </c>
      <c r="B14" s="167" t="s">
        <v>287</v>
      </c>
      <c r="C14" s="669">
        <v>0</v>
      </c>
      <c r="D14" s="669">
        <v>0</v>
      </c>
      <c r="E14" s="669">
        <v>0</v>
      </c>
      <c r="F14" s="669">
        <v>0</v>
      </c>
      <c r="G14" s="669">
        <v>0</v>
      </c>
      <c r="H14" s="669">
        <v>0</v>
      </c>
      <c r="I14" s="669">
        <v>0</v>
      </c>
      <c r="J14" s="669">
        <v>0</v>
      </c>
      <c r="K14" s="669">
        <v>0</v>
      </c>
    </row>
    <row r="15" spans="1:11">
      <c r="A15" s="166">
        <v>7</v>
      </c>
      <c r="B15" s="167" t="s">
        <v>288</v>
      </c>
      <c r="C15" s="669">
        <v>58753150.970995016</v>
      </c>
      <c r="D15" s="669">
        <v>141209629.05231833</v>
      </c>
      <c r="E15" s="669">
        <v>199962780.02331334</v>
      </c>
      <c r="F15" s="669">
        <v>51605968.220994979</v>
      </c>
      <c r="G15" s="669">
        <v>84102134.677805066</v>
      </c>
      <c r="H15" s="669">
        <v>135708102.89880005</v>
      </c>
      <c r="I15" s="669">
        <v>51782707.971289955</v>
      </c>
      <c r="J15" s="669">
        <v>83410929.274210632</v>
      </c>
      <c r="K15" s="669">
        <v>135193637.24550059</v>
      </c>
    </row>
    <row r="16" spans="1:11">
      <c r="A16" s="166">
        <v>8</v>
      </c>
      <c r="B16" s="168" t="s">
        <v>248</v>
      </c>
      <c r="C16" s="669">
        <v>17034721853.842524</v>
      </c>
      <c r="D16" s="669">
        <v>21944616016.125114</v>
      </c>
      <c r="E16" s="669">
        <v>38979337869.967644</v>
      </c>
      <c r="F16" s="669">
        <v>3133157309.2936811</v>
      </c>
      <c r="G16" s="669">
        <v>4613848776.4574966</v>
      </c>
      <c r="H16" s="669">
        <v>7747006085.7511778</v>
      </c>
      <c r="I16" s="669">
        <v>2302789395.5296278</v>
      </c>
      <c r="J16" s="669">
        <v>3136285218.9697948</v>
      </c>
      <c r="K16" s="669">
        <v>5439074614.499423</v>
      </c>
    </row>
    <row r="17" spans="1:11">
      <c r="A17" s="160" t="s">
        <v>245</v>
      </c>
      <c r="B17" s="161"/>
      <c r="C17" s="161"/>
      <c r="D17" s="161"/>
      <c r="E17" s="161"/>
      <c r="F17" s="161"/>
      <c r="G17" s="161"/>
      <c r="H17" s="161"/>
      <c r="I17" s="161"/>
      <c r="J17" s="161"/>
      <c r="K17" s="162"/>
    </row>
    <row r="18" spans="1:11">
      <c r="A18" s="166">
        <v>9</v>
      </c>
      <c r="B18" s="167" t="s">
        <v>251</v>
      </c>
      <c r="C18" s="669">
        <v>177841666.66666666</v>
      </c>
      <c r="D18" s="669">
        <v>0</v>
      </c>
      <c r="E18" s="669">
        <v>177841666.66666666</v>
      </c>
      <c r="F18" s="669">
        <v>0</v>
      </c>
      <c r="G18" s="669">
        <v>0</v>
      </c>
      <c r="H18" s="669">
        <v>0</v>
      </c>
      <c r="I18" s="669">
        <v>0</v>
      </c>
      <c r="J18" s="669">
        <v>0</v>
      </c>
      <c r="K18" s="669">
        <v>0</v>
      </c>
    </row>
    <row r="19" spans="1:11">
      <c r="A19" s="166">
        <v>10</v>
      </c>
      <c r="B19" s="167" t="s">
        <v>289</v>
      </c>
      <c r="C19" s="669">
        <v>11303260755.899055</v>
      </c>
      <c r="D19" s="669">
        <v>12212265498.023325</v>
      </c>
      <c r="E19" s="669">
        <v>23515526253.922379</v>
      </c>
      <c r="F19" s="669">
        <v>268129717.05461466</v>
      </c>
      <c r="G19" s="669">
        <v>180208615.19456208</v>
      </c>
      <c r="H19" s="669">
        <v>448338332.24917674</v>
      </c>
      <c r="I19" s="669">
        <v>280031605.42023522</v>
      </c>
      <c r="J19" s="669">
        <v>2008651600.3070896</v>
      </c>
      <c r="K19" s="669">
        <v>2288683205.727325</v>
      </c>
    </row>
    <row r="20" spans="1:11">
      <c r="A20" s="166">
        <v>11</v>
      </c>
      <c r="B20" s="167" t="s">
        <v>250</v>
      </c>
      <c r="C20" s="669">
        <v>2150017278.6692653</v>
      </c>
      <c r="D20" s="669">
        <v>3696310522.5874581</v>
      </c>
      <c r="E20" s="669">
        <v>5846327801.2567234</v>
      </c>
      <c r="F20" s="669">
        <v>415214057.7312181</v>
      </c>
      <c r="G20" s="669">
        <v>424538208.64716971</v>
      </c>
      <c r="H20" s="669">
        <v>839752266.37838781</v>
      </c>
      <c r="I20" s="669">
        <v>414981392.86141002</v>
      </c>
      <c r="J20" s="669">
        <v>429489636.32682168</v>
      </c>
      <c r="K20" s="669">
        <v>844471029.18823171</v>
      </c>
    </row>
    <row r="21" spans="1:11" ht="13.5" thickBot="1">
      <c r="A21" s="169">
        <v>12</v>
      </c>
      <c r="B21" s="170" t="s">
        <v>249</v>
      </c>
      <c r="C21" s="669">
        <v>13631119701.234987</v>
      </c>
      <c r="D21" s="669">
        <v>15908576020.610783</v>
      </c>
      <c r="E21" s="669">
        <v>29539695721.845772</v>
      </c>
      <c r="F21" s="669">
        <v>683343774.78583276</v>
      </c>
      <c r="G21" s="669">
        <v>604746823.84173179</v>
      </c>
      <c r="H21" s="669">
        <v>1288090598.6275644</v>
      </c>
      <c r="I21" s="669">
        <v>695012998.2816453</v>
      </c>
      <c r="J21" s="669">
        <v>2438141236.6339111</v>
      </c>
      <c r="K21" s="669">
        <v>3133154234.9155569</v>
      </c>
    </row>
    <row r="22" spans="1:11" ht="38.25" customHeight="1" thickBot="1">
      <c r="A22" s="171"/>
      <c r="B22" s="172"/>
      <c r="C22" s="172"/>
      <c r="D22" s="172"/>
      <c r="E22" s="172"/>
      <c r="F22" s="765" t="s">
        <v>291</v>
      </c>
      <c r="G22" s="763"/>
      <c r="H22" s="763"/>
      <c r="I22" s="765" t="s">
        <v>256</v>
      </c>
      <c r="J22" s="763"/>
      <c r="K22" s="764"/>
    </row>
    <row r="23" spans="1:11">
      <c r="A23" s="173">
        <v>13</v>
      </c>
      <c r="B23" s="174" t="s">
        <v>241</v>
      </c>
      <c r="C23" s="175"/>
      <c r="D23" s="175"/>
      <c r="E23" s="175"/>
      <c r="F23" s="669">
        <v>3087660896.9387231</v>
      </c>
      <c r="G23" s="669">
        <v>5433731742.7735338</v>
      </c>
      <c r="H23" s="669">
        <v>8521392639.7122574</v>
      </c>
      <c r="I23" s="669">
        <v>3070277617.8003654</v>
      </c>
      <c r="J23" s="669">
        <v>3570066640.7607322</v>
      </c>
      <c r="K23" s="669">
        <v>6640344258.5610981</v>
      </c>
    </row>
    <row r="24" spans="1:11" ht="13.5" thickBot="1">
      <c r="A24" s="176">
        <v>14</v>
      </c>
      <c r="B24" s="177" t="s">
        <v>253</v>
      </c>
      <c r="C24" s="178"/>
      <c r="D24" s="179"/>
      <c r="E24" s="180"/>
      <c r="F24" s="669">
        <v>2449813534.5078483</v>
      </c>
      <c r="G24" s="669">
        <v>4009101952.6157646</v>
      </c>
      <c r="H24" s="669">
        <v>6458915487.1236134</v>
      </c>
      <c r="I24" s="669">
        <v>1607776397.2479825</v>
      </c>
      <c r="J24" s="669">
        <v>784071304.74244869</v>
      </c>
      <c r="K24" s="669">
        <v>2305920379.5838661</v>
      </c>
    </row>
    <row r="25" spans="1:11" ht="13.5" thickBot="1">
      <c r="A25" s="181">
        <v>15</v>
      </c>
      <c r="B25" s="182" t="s">
        <v>254</v>
      </c>
      <c r="C25" s="183"/>
      <c r="D25" s="183"/>
      <c r="E25" s="183"/>
      <c r="F25" s="670">
        <v>1.2603656782225323</v>
      </c>
      <c r="G25" s="670">
        <v>1.3553488554283983</v>
      </c>
      <c r="H25" s="670">
        <v>1.3193225173328811</v>
      </c>
      <c r="I25" s="670">
        <v>1.909642176023814</v>
      </c>
      <c r="J25" s="670">
        <v>4.5532423124876704</v>
      </c>
      <c r="K25" s="670">
        <v>2.8796936430907629</v>
      </c>
    </row>
    <row r="27" spans="1:11" ht="25.5">
      <c r="B27" s="15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70" zoomScaleNormal="70" workbookViewId="0">
      <pane xSplit="1" ySplit="3" topLeftCell="B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18" t="s">
        <v>717</v>
      </c>
      <c r="B1" s="475" t="str">
        <f>'Info '!C2</f>
        <v>JSC TBC Bank</v>
      </c>
      <c r="C1" s="475"/>
      <c r="D1" s="475"/>
      <c r="E1" s="475"/>
      <c r="F1" s="475"/>
      <c r="G1" s="475"/>
      <c r="H1" s="475"/>
      <c r="I1" s="475"/>
      <c r="J1" s="475"/>
      <c r="K1" s="475"/>
      <c r="L1" s="475"/>
      <c r="M1" s="475"/>
      <c r="N1" s="475"/>
      <c r="O1" s="139"/>
      <c r="P1" s="139"/>
      <c r="Q1" s="139"/>
    </row>
    <row r="2" spans="1:17" ht="14.25" customHeight="1">
      <c r="A2" s="475" t="s">
        <v>718</v>
      </c>
      <c r="B2" s="440">
        <f>'1. key ratios '!B2</f>
        <v>45930</v>
      </c>
      <c r="C2" s="475"/>
      <c r="D2" s="475"/>
      <c r="E2" s="475"/>
      <c r="F2" s="475"/>
      <c r="G2" s="475"/>
      <c r="H2" s="475"/>
      <c r="I2" s="475"/>
      <c r="J2" s="475"/>
      <c r="K2" s="475"/>
      <c r="L2" s="475"/>
      <c r="M2" s="475"/>
      <c r="N2" s="475"/>
      <c r="O2" s="139"/>
      <c r="P2" s="139"/>
      <c r="Q2" s="139"/>
    </row>
    <row r="3" spans="1:17" ht="14.25" customHeight="1">
      <c r="A3" s="475"/>
      <c r="B3" s="139"/>
      <c r="C3" s="139"/>
      <c r="D3" s="139"/>
      <c r="E3" s="139"/>
      <c r="F3" s="139"/>
      <c r="G3" s="139"/>
      <c r="H3" s="139"/>
      <c r="I3" s="139"/>
      <c r="J3" s="139"/>
      <c r="K3" s="139"/>
      <c r="L3" s="139"/>
      <c r="M3" s="139"/>
      <c r="N3" s="139"/>
      <c r="O3" s="139"/>
      <c r="P3" s="139"/>
      <c r="Q3" s="139"/>
    </row>
    <row r="4" spans="1:17" ht="15">
      <c r="A4" s="475"/>
      <c r="B4" s="519" t="s">
        <v>719</v>
      </c>
      <c r="C4" s="139"/>
      <c r="D4" s="139"/>
      <c r="E4" s="139"/>
      <c r="F4" s="139"/>
      <c r="G4" s="139"/>
      <c r="H4" s="139"/>
      <c r="I4" s="139"/>
      <c r="J4" s="139"/>
      <c r="K4" s="139"/>
      <c r="L4" s="139"/>
      <c r="M4" s="139"/>
      <c r="N4" s="139"/>
      <c r="O4" s="139"/>
      <c r="P4" s="139"/>
      <c r="Q4" s="139"/>
    </row>
    <row r="5" spans="1:17" ht="60">
      <c r="A5" s="475"/>
      <c r="B5" s="520" t="s">
        <v>720</v>
      </c>
      <c r="C5" s="521" t="s">
        <v>721</v>
      </c>
      <c r="D5" s="521" t="s">
        <v>722</v>
      </c>
      <c r="E5" s="521" t="s">
        <v>723</v>
      </c>
      <c r="F5" s="521" t="s">
        <v>724</v>
      </c>
      <c r="G5" s="521" t="s">
        <v>725</v>
      </c>
      <c r="H5" s="521" t="s">
        <v>726</v>
      </c>
      <c r="I5" s="522" t="s">
        <v>727</v>
      </c>
      <c r="J5" s="523">
        <v>0.02</v>
      </c>
      <c r="K5" s="523">
        <v>0.2</v>
      </c>
      <c r="L5" s="523">
        <v>0.35</v>
      </c>
      <c r="M5" s="523">
        <v>0.5</v>
      </c>
      <c r="N5" s="523">
        <v>0.75</v>
      </c>
      <c r="O5" s="523">
        <v>1</v>
      </c>
      <c r="P5" s="523">
        <v>1.5</v>
      </c>
      <c r="Q5" s="524" t="s">
        <v>728</v>
      </c>
    </row>
    <row r="6" spans="1:17" ht="15.75">
      <c r="A6" s="475"/>
      <c r="B6" s="525"/>
      <c r="C6" s="671">
        <f>IF(C7&gt;0,C7,IF(C8&gt;0,C8,IF(C9&gt;0,C9)))</f>
        <v>4245967579.260797</v>
      </c>
      <c r="D6" s="671">
        <f>IF(D7&gt;=0,D7,IF(D8&gt;=0,D8,IF(D9&gt;=0,D9)))</f>
        <v>0</v>
      </c>
      <c r="E6" s="671">
        <f>IF(E7&gt;=0,E7,IF(E8&gt;=0,E8,IF(E9&gt;=0,E9)))</f>
        <v>134461071.072</v>
      </c>
      <c r="F6" s="671">
        <f t="shared" ref="F6:Q6" si="0">IF(F7&gt;0,F7,IF(F8&gt;0,F8,IF(F9&gt;0,F9)))</f>
        <v>86903300.943199977</v>
      </c>
      <c r="G6" s="671">
        <f t="shared" si="0"/>
        <v>145961605.34280506</v>
      </c>
      <c r="H6" s="671"/>
      <c r="I6" s="671">
        <f t="shared" si="0"/>
        <v>326010868.80040699</v>
      </c>
      <c r="J6" s="671">
        <f>IF(J7&gt;=0,J7,IF(J8&gt;=0,J8,IF(J9&gt;=0,J9)))</f>
        <v>0</v>
      </c>
      <c r="K6" s="671">
        <f>IF(K7&gt;=0,K7,IF(K8&gt;=0,K8,IF(K9&gt;=0,K9)))</f>
        <v>45314022.927299038</v>
      </c>
      <c r="L6" s="671">
        <f>IF(L7&gt;=0,L7,IF(L8&gt;=0,L8,IF(L9&gt;=0,L9)))</f>
        <v>0</v>
      </c>
      <c r="M6" s="671">
        <f>IF(M7&gt;=0,M7,IF(M8&gt;=0,M8,IF(M9&gt;=0,M9)))</f>
        <v>258007019.00522989</v>
      </c>
      <c r="N6" s="671">
        <f>IF(N7&gt;=0,N7,IF(N8&gt;=0,N8,IF(N9&gt;=0,N9)))</f>
        <v>0</v>
      </c>
      <c r="O6" s="671">
        <f t="shared" si="0"/>
        <v>21897315.261717636</v>
      </c>
      <c r="P6" s="671">
        <f t="shared" si="0"/>
        <v>792511.60616048088</v>
      </c>
      <c r="Q6" s="671">
        <f t="shared" si="0"/>
        <v>161152396.75903311</v>
      </c>
    </row>
    <row r="7" spans="1:17" ht="15.75">
      <c r="A7" s="475"/>
      <c r="B7" s="526" t="s">
        <v>729</v>
      </c>
      <c r="C7" s="671">
        <f>C11+C15+C19+C23+C27+C31</f>
        <v>4245967579.260797</v>
      </c>
      <c r="D7" s="671">
        <f>D11+D15+D19+D23+D27+D31</f>
        <v>-121301658.39490697</v>
      </c>
      <c r="E7" s="671">
        <f>E11+E15+E19+E23+E27+E31</f>
        <v>134461071.072</v>
      </c>
      <c r="F7" s="671">
        <f t="shared" ref="F7:G9" si="1">F11+F15+F19+F23+F27+F31</f>
        <v>86903300.943199977</v>
      </c>
      <c r="G7" s="671">
        <f t="shared" si="1"/>
        <v>145961605.34280506</v>
      </c>
      <c r="H7" s="672">
        <v>1.4</v>
      </c>
      <c r="I7" s="673">
        <f t="shared" ref="I7:I33" si="2">(F7+G7)*H7</f>
        <v>326010868.80040699</v>
      </c>
      <c r="J7" s="671">
        <f>J11+J15+J19+J23+J27+J31</f>
        <v>0</v>
      </c>
      <c r="K7" s="671">
        <f t="shared" ref="J7:Q9" si="3">K11+K15+K19+K23+K27+K31</f>
        <v>45314022.927299038</v>
      </c>
      <c r="L7" s="671">
        <f t="shared" si="3"/>
        <v>0</v>
      </c>
      <c r="M7" s="671">
        <f t="shared" si="3"/>
        <v>258007019.00522989</v>
      </c>
      <c r="N7" s="671">
        <f t="shared" si="3"/>
        <v>0</v>
      </c>
      <c r="O7" s="671">
        <f t="shared" si="3"/>
        <v>21897315.261717636</v>
      </c>
      <c r="P7" s="671">
        <f t="shared" si="3"/>
        <v>792511.60616048088</v>
      </c>
      <c r="Q7" s="671">
        <f>Q11+Q15+Q19+Q23+Q27+Q31</f>
        <v>161152396.75903311</v>
      </c>
    </row>
    <row r="8" spans="1:17" ht="15.75">
      <c r="A8" s="475"/>
      <c r="B8" s="526" t="s">
        <v>730</v>
      </c>
      <c r="C8" s="671">
        <f>C12+C16+C20+C24+C28+C32</f>
        <v>0</v>
      </c>
      <c r="D8" s="671"/>
      <c r="E8" s="671"/>
      <c r="F8" s="671">
        <f t="shared" si="1"/>
        <v>0</v>
      </c>
      <c r="G8" s="671">
        <f t="shared" si="1"/>
        <v>0</v>
      </c>
      <c r="H8" s="672">
        <v>1.4</v>
      </c>
      <c r="I8" s="673">
        <f t="shared" si="2"/>
        <v>0</v>
      </c>
      <c r="J8" s="671">
        <f t="shared" si="3"/>
        <v>0</v>
      </c>
      <c r="K8" s="671">
        <f t="shared" si="3"/>
        <v>0</v>
      </c>
      <c r="L8" s="671">
        <f t="shared" si="3"/>
        <v>0</v>
      </c>
      <c r="M8" s="671">
        <f t="shared" si="3"/>
        <v>0</v>
      </c>
      <c r="N8" s="671">
        <f t="shared" si="3"/>
        <v>0</v>
      </c>
      <c r="O8" s="671">
        <f t="shared" si="3"/>
        <v>0</v>
      </c>
      <c r="P8" s="671">
        <f t="shared" si="3"/>
        <v>0</v>
      </c>
      <c r="Q8" s="671">
        <f>Q12+Q16+Q20+Q24+Q28+Q32</f>
        <v>0</v>
      </c>
    </row>
    <row r="9" spans="1:17" ht="15.75">
      <c r="A9" s="475"/>
      <c r="B9" s="526" t="s">
        <v>737</v>
      </c>
      <c r="C9" s="671">
        <f>C13+C17+C21+C25+C29+C33</f>
        <v>0</v>
      </c>
      <c r="D9" s="671"/>
      <c r="E9" s="671"/>
      <c r="F9" s="671">
        <f t="shared" si="1"/>
        <v>0</v>
      </c>
      <c r="G9" s="671">
        <f t="shared" si="1"/>
        <v>0</v>
      </c>
      <c r="H9" s="672">
        <v>1.4</v>
      </c>
      <c r="I9" s="673">
        <f t="shared" si="2"/>
        <v>0</v>
      </c>
      <c r="J9" s="671">
        <f t="shared" si="3"/>
        <v>0</v>
      </c>
      <c r="K9" s="671">
        <f t="shared" si="3"/>
        <v>0</v>
      </c>
      <c r="L9" s="671">
        <f t="shared" si="3"/>
        <v>0</v>
      </c>
      <c r="M9" s="671">
        <f t="shared" si="3"/>
        <v>0</v>
      </c>
      <c r="N9" s="671">
        <f t="shared" si="3"/>
        <v>0</v>
      </c>
      <c r="O9" s="671">
        <f t="shared" si="3"/>
        <v>0</v>
      </c>
      <c r="P9" s="671">
        <f t="shared" si="3"/>
        <v>0</v>
      </c>
      <c r="Q9" s="671">
        <f t="shared" si="3"/>
        <v>0</v>
      </c>
    </row>
    <row r="10" spans="1:17" ht="15.75">
      <c r="A10" s="475"/>
      <c r="B10" s="527" t="s">
        <v>731</v>
      </c>
      <c r="C10" s="674">
        <v>0</v>
      </c>
      <c r="D10" s="674">
        <v>0</v>
      </c>
      <c r="E10" s="674">
        <v>0</v>
      </c>
      <c r="F10" s="674">
        <v>0</v>
      </c>
      <c r="G10" s="674">
        <v>0</v>
      </c>
      <c r="H10" s="672">
        <v>1.4</v>
      </c>
      <c r="I10" s="673">
        <f t="shared" si="2"/>
        <v>0</v>
      </c>
      <c r="J10" s="675">
        <v>0</v>
      </c>
      <c r="K10" s="675">
        <v>0</v>
      </c>
      <c r="L10" s="675">
        <v>0</v>
      </c>
      <c r="M10" s="675">
        <v>0</v>
      </c>
      <c r="N10" s="675">
        <v>0</v>
      </c>
      <c r="O10" s="675">
        <v>0</v>
      </c>
      <c r="P10" s="675">
        <v>0</v>
      </c>
      <c r="Q10" s="671">
        <f>SUM(Q11:Q13)</f>
        <v>0</v>
      </c>
    </row>
    <row r="11" spans="1:17" ht="15.75">
      <c r="A11" s="475"/>
      <c r="B11" s="528" t="s">
        <v>729</v>
      </c>
      <c r="C11" s="674">
        <v>0</v>
      </c>
      <c r="D11" s="674">
        <v>0</v>
      </c>
      <c r="E11" s="674">
        <v>0</v>
      </c>
      <c r="F11" s="674">
        <v>0</v>
      </c>
      <c r="G11" s="674">
        <v>0</v>
      </c>
      <c r="H11" s="672">
        <v>1.4</v>
      </c>
      <c r="I11" s="673">
        <f t="shared" si="2"/>
        <v>0</v>
      </c>
      <c r="J11" s="675">
        <v>0</v>
      </c>
      <c r="K11" s="675">
        <v>0</v>
      </c>
      <c r="L11" s="675">
        <v>0</v>
      </c>
      <c r="M11" s="675">
        <v>0</v>
      </c>
      <c r="N11" s="675">
        <v>0</v>
      </c>
      <c r="O11" s="675">
        <v>0</v>
      </c>
      <c r="P11" s="675">
        <v>0</v>
      </c>
      <c r="Q11" s="671">
        <f>SUMPRODUCT($J$5:$P$5,J11:P11)</f>
        <v>0</v>
      </c>
    </row>
    <row r="12" spans="1:17" ht="15.75">
      <c r="A12" s="475"/>
      <c r="B12" s="528" t="s">
        <v>730</v>
      </c>
      <c r="C12" s="674">
        <v>0</v>
      </c>
      <c r="D12" s="674">
        <v>0</v>
      </c>
      <c r="E12" s="674">
        <v>0</v>
      </c>
      <c r="F12" s="674">
        <v>0</v>
      </c>
      <c r="G12" s="674">
        <v>0</v>
      </c>
      <c r="H12" s="672">
        <v>1.4</v>
      </c>
      <c r="I12" s="673">
        <f t="shared" si="2"/>
        <v>0</v>
      </c>
      <c r="J12" s="675">
        <v>0</v>
      </c>
      <c r="K12" s="675">
        <v>0</v>
      </c>
      <c r="L12" s="675">
        <v>0</v>
      </c>
      <c r="M12" s="675">
        <v>0</v>
      </c>
      <c r="N12" s="675">
        <v>0</v>
      </c>
      <c r="O12" s="675">
        <v>0</v>
      </c>
      <c r="P12" s="675">
        <v>0</v>
      </c>
      <c r="Q12" s="671">
        <f t="shared" ref="Q12:Q13" si="4">SUMPRODUCT($J$5:$P$5,J12:P12)</f>
        <v>0</v>
      </c>
    </row>
    <row r="13" spans="1:17" ht="15.75">
      <c r="A13" s="475"/>
      <c r="B13" s="528" t="s">
        <v>737</v>
      </c>
      <c r="C13" s="674">
        <v>0</v>
      </c>
      <c r="D13" s="674">
        <v>0</v>
      </c>
      <c r="E13" s="674">
        <v>0</v>
      </c>
      <c r="F13" s="674">
        <v>0</v>
      </c>
      <c r="G13" s="674">
        <v>0</v>
      </c>
      <c r="H13" s="672">
        <v>1.4</v>
      </c>
      <c r="I13" s="673">
        <f t="shared" si="2"/>
        <v>0</v>
      </c>
      <c r="J13" s="675">
        <v>0</v>
      </c>
      <c r="K13" s="675">
        <v>0</v>
      </c>
      <c r="L13" s="675">
        <v>0</v>
      </c>
      <c r="M13" s="675">
        <v>0</v>
      </c>
      <c r="N13" s="675">
        <v>0</v>
      </c>
      <c r="O13" s="675">
        <v>0</v>
      </c>
      <c r="P13" s="675">
        <v>0</v>
      </c>
      <c r="Q13" s="671">
        <f t="shared" si="4"/>
        <v>0</v>
      </c>
    </row>
    <row r="14" spans="1:17" ht="15.75">
      <c r="A14" s="475"/>
      <c r="B14" s="527" t="s">
        <v>732</v>
      </c>
      <c r="C14" s="674">
        <v>0</v>
      </c>
      <c r="D14" s="674">
        <v>0</v>
      </c>
      <c r="E14" s="674">
        <v>0</v>
      </c>
      <c r="F14" s="674">
        <v>0</v>
      </c>
      <c r="G14" s="674">
        <v>0</v>
      </c>
      <c r="H14" s="672">
        <v>1.4</v>
      </c>
      <c r="I14" s="673">
        <f t="shared" si="2"/>
        <v>0</v>
      </c>
      <c r="J14" s="675">
        <v>0</v>
      </c>
      <c r="K14" s="675">
        <v>0</v>
      </c>
      <c r="L14" s="675">
        <v>0</v>
      </c>
      <c r="M14" s="675">
        <v>0</v>
      </c>
      <c r="N14" s="675">
        <v>0</v>
      </c>
      <c r="O14" s="675">
        <v>0</v>
      </c>
      <c r="P14" s="675">
        <v>0</v>
      </c>
      <c r="Q14" s="671">
        <f>SUM(Q15:Q17)</f>
        <v>0</v>
      </c>
    </row>
    <row r="15" spans="1:17" ht="15.75">
      <c r="A15" s="475"/>
      <c r="B15" s="528" t="s">
        <v>729</v>
      </c>
      <c r="C15" s="674">
        <v>0</v>
      </c>
      <c r="D15" s="674">
        <v>0</v>
      </c>
      <c r="E15" s="674">
        <v>0</v>
      </c>
      <c r="F15" s="674">
        <v>0</v>
      </c>
      <c r="G15" s="674">
        <v>0</v>
      </c>
      <c r="H15" s="672">
        <v>1.4</v>
      </c>
      <c r="I15" s="673">
        <f t="shared" si="2"/>
        <v>0</v>
      </c>
      <c r="J15" s="675">
        <v>0</v>
      </c>
      <c r="K15" s="675">
        <v>0</v>
      </c>
      <c r="L15" s="675">
        <v>0</v>
      </c>
      <c r="M15" s="675">
        <v>0</v>
      </c>
      <c r="N15" s="675">
        <v>0</v>
      </c>
      <c r="O15" s="675">
        <v>0</v>
      </c>
      <c r="P15" s="675">
        <v>0</v>
      </c>
      <c r="Q15" s="671">
        <f>SUMPRODUCT($J$5:$P$5,J15:P15)</f>
        <v>0</v>
      </c>
    </row>
    <row r="16" spans="1:17" ht="15.75">
      <c r="A16" s="475"/>
      <c r="B16" s="528" t="s">
        <v>730</v>
      </c>
      <c r="C16" s="674">
        <v>0</v>
      </c>
      <c r="D16" s="674">
        <v>0</v>
      </c>
      <c r="E16" s="674">
        <v>0</v>
      </c>
      <c r="F16" s="674">
        <v>0</v>
      </c>
      <c r="G16" s="674">
        <v>0</v>
      </c>
      <c r="H16" s="672">
        <v>1.4</v>
      </c>
      <c r="I16" s="673">
        <f t="shared" si="2"/>
        <v>0</v>
      </c>
      <c r="J16" s="675">
        <v>0</v>
      </c>
      <c r="K16" s="675">
        <v>0</v>
      </c>
      <c r="L16" s="675">
        <v>0</v>
      </c>
      <c r="M16" s="675">
        <v>0</v>
      </c>
      <c r="N16" s="675">
        <v>0</v>
      </c>
      <c r="O16" s="675">
        <v>0</v>
      </c>
      <c r="P16" s="675">
        <v>0</v>
      </c>
      <c r="Q16" s="671">
        <f t="shared" ref="Q16:Q17" si="5">SUMPRODUCT($J$5:$P$5,J16:P16)</f>
        <v>0</v>
      </c>
    </row>
    <row r="17" spans="1:17" ht="15.75">
      <c r="A17" s="475"/>
      <c r="B17" s="528" t="s">
        <v>737</v>
      </c>
      <c r="C17" s="674">
        <v>0</v>
      </c>
      <c r="D17" s="674">
        <v>0</v>
      </c>
      <c r="E17" s="674">
        <v>0</v>
      </c>
      <c r="F17" s="674">
        <v>0</v>
      </c>
      <c r="G17" s="674">
        <v>0</v>
      </c>
      <c r="H17" s="672">
        <v>1.4</v>
      </c>
      <c r="I17" s="673">
        <f t="shared" si="2"/>
        <v>0</v>
      </c>
      <c r="J17" s="675">
        <v>0</v>
      </c>
      <c r="K17" s="675">
        <v>0</v>
      </c>
      <c r="L17" s="675">
        <v>0</v>
      </c>
      <c r="M17" s="675">
        <v>0</v>
      </c>
      <c r="N17" s="675">
        <v>0</v>
      </c>
      <c r="O17" s="675">
        <v>0</v>
      </c>
      <c r="P17" s="675">
        <v>0</v>
      </c>
      <c r="Q17" s="671">
        <f t="shared" si="5"/>
        <v>0</v>
      </c>
    </row>
    <row r="18" spans="1:17" ht="15.75">
      <c r="A18" s="475"/>
      <c r="B18" s="527" t="s">
        <v>733</v>
      </c>
      <c r="C18" s="674">
        <v>0</v>
      </c>
      <c r="D18" s="674">
        <v>0</v>
      </c>
      <c r="E18" s="674">
        <v>0</v>
      </c>
      <c r="F18" s="674">
        <v>0</v>
      </c>
      <c r="G18" s="674">
        <v>0</v>
      </c>
      <c r="H18" s="672">
        <v>1.4</v>
      </c>
      <c r="I18" s="673">
        <f t="shared" si="2"/>
        <v>0</v>
      </c>
      <c r="J18" s="675">
        <v>0</v>
      </c>
      <c r="K18" s="675">
        <v>0</v>
      </c>
      <c r="L18" s="675">
        <v>0</v>
      </c>
      <c r="M18" s="675">
        <v>0</v>
      </c>
      <c r="N18" s="675">
        <v>0</v>
      </c>
      <c r="O18" s="675">
        <v>0</v>
      </c>
      <c r="P18" s="675">
        <v>0</v>
      </c>
      <c r="Q18" s="671">
        <f>SUM(Q19:Q21)</f>
        <v>138066314.08807474</v>
      </c>
    </row>
    <row r="19" spans="1:17" ht="15.75">
      <c r="A19" s="475"/>
      <c r="B19" s="528" t="s">
        <v>729</v>
      </c>
      <c r="C19" s="674">
        <v>3688530777.8429599</v>
      </c>
      <c r="D19" s="674">
        <v>-154291363.73556897</v>
      </c>
      <c r="E19" s="674">
        <v>79766996</v>
      </c>
      <c r="F19" s="674">
        <v>85388737.883148983</v>
      </c>
      <c r="G19" s="674">
        <v>131269149.21151453</v>
      </c>
      <c r="H19" s="672">
        <v>1.4</v>
      </c>
      <c r="I19" s="673">
        <f t="shared" si="2"/>
        <v>303321041.93252885</v>
      </c>
      <c r="J19" s="675">
        <v>0</v>
      </c>
      <c r="K19" s="675">
        <v>45314022.927299038</v>
      </c>
      <c r="L19" s="675">
        <v>0</v>
      </c>
      <c r="M19" s="675">
        <v>258007019.00522989</v>
      </c>
      <c r="N19" s="675">
        <v>0</v>
      </c>
      <c r="O19" s="675">
        <v>0</v>
      </c>
      <c r="P19" s="675">
        <v>0</v>
      </c>
      <c r="Q19" s="671">
        <f>SUMPRODUCT($J$5:$P$5,J19:P19)</f>
        <v>138066314.08807474</v>
      </c>
    </row>
    <row r="20" spans="1:17" ht="15.75">
      <c r="A20" s="475"/>
      <c r="B20" s="528" t="s">
        <v>730</v>
      </c>
      <c r="C20" s="674">
        <v>0</v>
      </c>
      <c r="D20" s="674">
        <v>0</v>
      </c>
      <c r="E20" s="674">
        <v>0</v>
      </c>
      <c r="F20" s="674">
        <v>0</v>
      </c>
      <c r="G20" s="674">
        <v>0</v>
      </c>
      <c r="H20" s="672">
        <v>1.4</v>
      </c>
      <c r="I20" s="673">
        <f t="shared" si="2"/>
        <v>0</v>
      </c>
      <c r="J20" s="675">
        <v>0</v>
      </c>
      <c r="K20" s="675">
        <v>0</v>
      </c>
      <c r="L20" s="675">
        <v>0</v>
      </c>
      <c r="M20" s="675">
        <v>0</v>
      </c>
      <c r="N20" s="675">
        <v>0</v>
      </c>
      <c r="O20" s="675">
        <v>0</v>
      </c>
      <c r="P20" s="675">
        <v>0</v>
      </c>
      <c r="Q20" s="671">
        <f t="shared" ref="Q20:Q21" si="6">SUMPRODUCT($J$5:$P$5,J20:P20)</f>
        <v>0</v>
      </c>
    </row>
    <row r="21" spans="1:17" ht="15.75">
      <c r="A21" s="475"/>
      <c r="B21" s="528" t="s">
        <v>737</v>
      </c>
      <c r="C21" s="674">
        <v>0</v>
      </c>
      <c r="D21" s="674">
        <v>0</v>
      </c>
      <c r="E21" s="674">
        <v>0</v>
      </c>
      <c r="F21" s="674">
        <v>0</v>
      </c>
      <c r="G21" s="674">
        <v>0</v>
      </c>
      <c r="H21" s="672">
        <v>1.4</v>
      </c>
      <c r="I21" s="673">
        <f t="shared" si="2"/>
        <v>0</v>
      </c>
      <c r="J21" s="675">
        <v>0</v>
      </c>
      <c r="K21" s="675">
        <v>0</v>
      </c>
      <c r="L21" s="675">
        <v>0</v>
      </c>
      <c r="M21" s="675">
        <v>0</v>
      </c>
      <c r="N21" s="675">
        <v>0</v>
      </c>
      <c r="O21" s="675">
        <v>0</v>
      </c>
      <c r="P21" s="675">
        <v>0</v>
      </c>
      <c r="Q21" s="671">
        <f t="shared" si="6"/>
        <v>0</v>
      </c>
    </row>
    <row r="22" spans="1:17" ht="15.75">
      <c r="A22" s="475"/>
      <c r="B22" s="527" t="s">
        <v>734</v>
      </c>
      <c r="C22" s="674">
        <v>0</v>
      </c>
      <c r="D22" s="674">
        <v>0</v>
      </c>
      <c r="E22" s="674">
        <v>0</v>
      </c>
      <c r="F22" s="674">
        <v>0</v>
      </c>
      <c r="G22" s="674">
        <v>0</v>
      </c>
      <c r="H22" s="672">
        <v>1.4</v>
      </c>
      <c r="I22" s="673">
        <f t="shared" si="2"/>
        <v>0</v>
      </c>
      <c r="J22" s="675">
        <v>0</v>
      </c>
      <c r="K22" s="675">
        <v>0</v>
      </c>
      <c r="L22" s="675">
        <v>0</v>
      </c>
      <c r="M22" s="675">
        <v>0</v>
      </c>
      <c r="N22" s="675">
        <v>0</v>
      </c>
      <c r="O22" s="675">
        <v>0</v>
      </c>
      <c r="P22" s="675">
        <v>0</v>
      </c>
      <c r="Q22" s="671">
        <f>SUM(Q23:Q25)</f>
        <v>22439757.984485038</v>
      </c>
    </row>
    <row r="23" spans="1:17" ht="15.75">
      <c r="A23" s="475"/>
      <c r="B23" s="528" t="s">
        <v>729</v>
      </c>
      <c r="C23" s="674">
        <v>468670666.32824069</v>
      </c>
      <c r="D23" s="674">
        <v>31882199.024113994</v>
      </c>
      <c r="E23" s="674">
        <v>44411334.732000008</v>
      </c>
      <c r="F23" s="674">
        <v>1514563.0600509997</v>
      </c>
      <c r="G23" s="674">
        <v>14230795.640952431</v>
      </c>
      <c r="H23" s="672">
        <v>1.4</v>
      </c>
      <c r="I23" s="673">
        <f t="shared" si="2"/>
        <v>22043502.181404803</v>
      </c>
      <c r="J23" s="675">
        <v>0</v>
      </c>
      <c r="K23" s="675">
        <v>0</v>
      </c>
      <c r="L23" s="675">
        <v>0</v>
      </c>
      <c r="M23" s="675">
        <v>0</v>
      </c>
      <c r="N23" s="675">
        <v>0</v>
      </c>
      <c r="O23" s="675">
        <v>21250990.575244315</v>
      </c>
      <c r="P23" s="675">
        <v>792511.60616048088</v>
      </c>
      <c r="Q23" s="671">
        <f>SUMPRODUCT($J$5:$P$5,J23:P23)</f>
        <v>22439757.984485038</v>
      </c>
    </row>
    <row r="24" spans="1:17" ht="15.75">
      <c r="A24" s="475"/>
      <c r="B24" s="528" t="s">
        <v>730</v>
      </c>
      <c r="C24" s="674">
        <v>0</v>
      </c>
      <c r="D24" s="674">
        <v>0</v>
      </c>
      <c r="E24" s="674">
        <v>0</v>
      </c>
      <c r="F24" s="674">
        <v>0</v>
      </c>
      <c r="G24" s="674">
        <v>0</v>
      </c>
      <c r="H24" s="672">
        <v>1.4</v>
      </c>
      <c r="I24" s="673">
        <f t="shared" si="2"/>
        <v>0</v>
      </c>
      <c r="J24" s="675">
        <v>0</v>
      </c>
      <c r="K24" s="675">
        <v>0</v>
      </c>
      <c r="L24" s="675">
        <v>0</v>
      </c>
      <c r="M24" s="675">
        <v>0</v>
      </c>
      <c r="N24" s="675">
        <v>0</v>
      </c>
      <c r="O24" s="675">
        <v>0</v>
      </c>
      <c r="P24" s="675">
        <v>0</v>
      </c>
      <c r="Q24" s="671">
        <f t="shared" ref="Q24:Q25" si="7">SUMPRODUCT($J$5:$P$5,J24:P24)</f>
        <v>0</v>
      </c>
    </row>
    <row r="25" spans="1:17" ht="15.75">
      <c r="A25" s="475"/>
      <c r="B25" s="528" t="s">
        <v>737</v>
      </c>
      <c r="C25" s="674">
        <v>0</v>
      </c>
      <c r="D25" s="674">
        <v>0</v>
      </c>
      <c r="E25" s="674">
        <v>0</v>
      </c>
      <c r="F25" s="674">
        <v>0</v>
      </c>
      <c r="G25" s="674">
        <v>0</v>
      </c>
      <c r="H25" s="672">
        <v>1.4</v>
      </c>
      <c r="I25" s="673">
        <f t="shared" si="2"/>
        <v>0</v>
      </c>
      <c r="J25" s="675">
        <v>0</v>
      </c>
      <c r="K25" s="675">
        <v>0</v>
      </c>
      <c r="L25" s="675">
        <v>0</v>
      </c>
      <c r="M25" s="675">
        <v>0</v>
      </c>
      <c r="N25" s="675">
        <v>0</v>
      </c>
      <c r="O25" s="675">
        <v>0</v>
      </c>
      <c r="P25" s="675">
        <v>0</v>
      </c>
      <c r="Q25" s="671">
        <f t="shared" si="7"/>
        <v>0</v>
      </c>
    </row>
    <row r="26" spans="1:17" ht="15.75">
      <c r="A26" s="475"/>
      <c r="B26" s="527" t="s">
        <v>735</v>
      </c>
      <c r="C26" s="674">
        <v>0</v>
      </c>
      <c r="D26" s="674">
        <v>0</v>
      </c>
      <c r="E26" s="674">
        <v>0</v>
      </c>
      <c r="F26" s="674">
        <v>0</v>
      </c>
      <c r="G26" s="674">
        <v>0</v>
      </c>
      <c r="H26" s="672">
        <v>1.4</v>
      </c>
      <c r="I26" s="673">
        <f t="shared" si="2"/>
        <v>0</v>
      </c>
      <c r="J26" s="675">
        <v>0</v>
      </c>
      <c r="K26" s="675">
        <v>0</v>
      </c>
      <c r="L26" s="675">
        <v>0</v>
      </c>
      <c r="M26" s="675">
        <v>0</v>
      </c>
      <c r="N26" s="675">
        <v>0</v>
      </c>
      <c r="O26" s="675">
        <v>0</v>
      </c>
      <c r="P26" s="675">
        <v>0</v>
      </c>
      <c r="Q26" s="671">
        <f>SUM(Q27:Q29)</f>
        <v>641498.97301173012</v>
      </c>
    </row>
    <row r="27" spans="1:17" ht="15.75">
      <c r="A27" s="475"/>
      <c r="B27" s="528" t="s">
        <v>729</v>
      </c>
      <c r="C27" s="674">
        <v>86328215.08959648</v>
      </c>
      <c r="D27" s="674">
        <v>1090355.9249220002</v>
      </c>
      <c r="E27" s="674">
        <v>10038476.950000001</v>
      </c>
      <c r="F27" s="674">
        <v>0</v>
      </c>
      <c r="G27" s="674">
        <v>458213.55215123575</v>
      </c>
      <c r="H27" s="672">
        <v>1.4</v>
      </c>
      <c r="I27" s="673">
        <f t="shared" si="2"/>
        <v>641498.97301173001</v>
      </c>
      <c r="J27" s="675">
        <v>0</v>
      </c>
      <c r="K27" s="675">
        <v>0</v>
      </c>
      <c r="L27" s="675">
        <v>0</v>
      </c>
      <c r="M27" s="675">
        <v>0</v>
      </c>
      <c r="N27" s="675">
        <v>0</v>
      </c>
      <c r="O27" s="675">
        <v>641498.97301173012</v>
      </c>
      <c r="P27" s="675">
        <v>0</v>
      </c>
      <c r="Q27" s="671">
        <f>SUMPRODUCT($J$5:$P$5,J27:P27)</f>
        <v>641498.97301173012</v>
      </c>
    </row>
    <row r="28" spans="1:17" ht="15.75">
      <c r="A28" s="475"/>
      <c r="B28" s="528" t="s">
        <v>730</v>
      </c>
      <c r="C28" s="674">
        <v>0</v>
      </c>
      <c r="D28" s="674">
        <v>0</v>
      </c>
      <c r="E28" s="674">
        <v>0</v>
      </c>
      <c r="F28" s="674">
        <v>0</v>
      </c>
      <c r="G28" s="674">
        <v>0</v>
      </c>
      <c r="H28" s="672">
        <v>1.4</v>
      </c>
      <c r="I28" s="673">
        <f t="shared" si="2"/>
        <v>0</v>
      </c>
      <c r="J28" s="675">
        <v>0</v>
      </c>
      <c r="K28" s="675">
        <v>0</v>
      </c>
      <c r="L28" s="675">
        <v>0</v>
      </c>
      <c r="M28" s="675">
        <v>0</v>
      </c>
      <c r="N28" s="675">
        <v>0</v>
      </c>
      <c r="O28" s="675">
        <v>0</v>
      </c>
      <c r="P28" s="675">
        <v>0</v>
      </c>
      <c r="Q28" s="671">
        <f t="shared" ref="Q28:Q29" si="8">SUMPRODUCT($J$5:$P$5,J28:P28)</f>
        <v>0</v>
      </c>
    </row>
    <row r="29" spans="1:17" ht="15.75">
      <c r="A29" s="475"/>
      <c r="B29" s="528" t="s">
        <v>737</v>
      </c>
      <c r="C29" s="674">
        <v>0</v>
      </c>
      <c r="D29" s="674">
        <v>0</v>
      </c>
      <c r="E29" s="674">
        <v>0</v>
      </c>
      <c r="F29" s="674">
        <v>0</v>
      </c>
      <c r="G29" s="674">
        <v>0</v>
      </c>
      <c r="H29" s="672">
        <v>1.4</v>
      </c>
      <c r="I29" s="673">
        <f t="shared" si="2"/>
        <v>0</v>
      </c>
      <c r="J29" s="675">
        <v>0</v>
      </c>
      <c r="K29" s="675">
        <v>0</v>
      </c>
      <c r="L29" s="675">
        <v>0</v>
      </c>
      <c r="M29" s="675">
        <v>0</v>
      </c>
      <c r="N29" s="675">
        <v>0</v>
      </c>
      <c r="O29" s="675">
        <v>0</v>
      </c>
      <c r="P29" s="675">
        <v>0</v>
      </c>
      <c r="Q29" s="671">
        <f t="shared" si="8"/>
        <v>0</v>
      </c>
    </row>
    <row r="30" spans="1:17" ht="15.75">
      <c r="A30" s="475"/>
      <c r="B30" s="529" t="s">
        <v>736</v>
      </c>
      <c r="C30" s="674">
        <v>0</v>
      </c>
      <c r="D30" s="674">
        <v>0</v>
      </c>
      <c r="E30" s="674">
        <v>0</v>
      </c>
      <c r="F30" s="674">
        <v>0</v>
      </c>
      <c r="G30" s="674">
        <v>0</v>
      </c>
      <c r="H30" s="672">
        <v>1.4</v>
      </c>
      <c r="I30" s="673">
        <f t="shared" si="2"/>
        <v>0</v>
      </c>
      <c r="J30" s="675">
        <v>0</v>
      </c>
      <c r="K30" s="675">
        <v>0</v>
      </c>
      <c r="L30" s="675">
        <v>0</v>
      </c>
      <c r="M30" s="675">
        <v>0</v>
      </c>
      <c r="N30" s="675">
        <v>0</v>
      </c>
      <c r="O30" s="675">
        <v>0</v>
      </c>
      <c r="P30" s="675">
        <v>0</v>
      </c>
      <c r="Q30" s="671">
        <f>SUM(Q31:Q33)</f>
        <v>4825.7134615937712</v>
      </c>
    </row>
    <row r="31" spans="1:17" ht="15.75">
      <c r="A31" s="475"/>
      <c r="B31" s="528" t="s">
        <v>729</v>
      </c>
      <c r="C31" s="674">
        <v>2437920</v>
      </c>
      <c r="D31" s="674">
        <v>17150.391626000001</v>
      </c>
      <c r="E31" s="674">
        <v>244263.39</v>
      </c>
      <c r="F31" s="674">
        <v>0</v>
      </c>
      <c r="G31" s="674">
        <v>3446.9381868526939</v>
      </c>
      <c r="H31" s="672">
        <v>1.4</v>
      </c>
      <c r="I31" s="673">
        <f t="shared" si="2"/>
        <v>4825.7134615937712</v>
      </c>
      <c r="J31" s="675">
        <v>0</v>
      </c>
      <c r="K31" s="675">
        <v>0</v>
      </c>
      <c r="L31" s="675">
        <v>0</v>
      </c>
      <c r="M31" s="675">
        <v>0</v>
      </c>
      <c r="N31" s="675">
        <v>0</v>
      </c>
      <c r="O31" s="675">
        <v>4825.7134615937712</v>
      </c>
      <c r="P31" s="675">
        <v>0</v>
      </c>
      <c r="Q31" s="671">
        <f>SUMPRODUCT($J$5:$P$5,J31:P31)</f>
        <v>4825.7134615937712</v>
      </c>
    </row>
    <row r="32" spans="1:17" ht="15.75">
      <c r="A32" s="475"/>
      <c r="B32" s="528" t="s">
        <v>730</v>
      </c>
      <c r="C32" s="674">
        <v>0</v>
      </c>
      <c r="D32" s="674">
        <v>0</v>
      </c>
      <c r="E32" s="674">
        <v>0</v>
      </c>
      <c r="F32" s="674">
        <v>0</v>
      </c>
      <c r="G32" s="674">
        <v>0</v>
      </c>
      <c r="H32" s="672">
        <v>1.4</v>
      </c>
      <c r="I32" s="673">
        <f t="shared" si="2"/>
        <v>0</v>
      </c>
      <c r="J32" s="675">
        <v>0</v>
      </c>
      <c r="K32" s="675">
        <v>0</v>
      </c>
      <c r="L32" s="675">
        <v>0</v>
      </c>
      <c r="M32" s="675">
        <v>0</v>
      </c>
      <c r="N32" s="675">
        <v>0</v>
      </c>
      <c r="O32" s="675">
        <v>0</v>
      </c>
      <c r="P32" s="675">
        <v>0</v>
      </c>
      <c r="Q32" s="671">
        <f t="shared" ref="Q32:Q33" si="9">SUMPRODUCT($J$5:$P$5,J32:P32)</f>
        <v>0</v>
      </c>
    </row>
    <row r="33" spans="1:17" ht="15.75">
      <c r="A33" s="475"/>
      <c r="B33" s="528" t="s">
        <v>737</v>
      </c>
      <c r="C33" s="674">
        <v>0</v>
      </c>
      <c r="D33" s="674">
        <v>0</v>
      </c>
      <c r="E33" s="674">
        <v>0</v>
      </c>
      <c r="F33" s="674">
        <v>0</v>
      </c>
      <c r="G33" s="674">
        <v>0</v>
      </c>
      <c r="H33" s="672">
        <v>1.4</v>
      </c>
      <c r="I33" s="673">
        <f t="shared" si="2"/>
        <v>0</v>
      </c>
      <c r="J33" s="675">
        <v>0</v>
      </c>
      <c r="K33" s="675">
        <v>0</v>
      </c>
      <c r="L33" s="675">
        <v>0</v>
      </c>
      <c r="M33" s="675">
        <v>0</v>
      </c>
      <c r="N33" s="675">
        <v>0</v>
      </c>
      <c r="O33" s="675">
        <v>0</v>
      </c>
      <c r="P33" s="675">
        <v>0</v>
      </c>
      <c r="Q33" s="671">
        <f t="shared" si="9"/>
        <v>0</v>
      </c>
    </row>
    <row r="34" spans="1:17" ht="15.75">
      <c r="A34" s="475"/>
      <c r="B34" s="530" t="s">
        <v>64</v>
      </c>
      <c r="C34" s="676">
        <f>C6</f>
        <v>4245967579.260797</v>
      </c>
      <c r="D34" s="676">
        <f t="shared" ref="D34:G34" si="10">D6</f>
        <v>0</v>
      </c>
      <c r="E34" s="676">
        <f t="shared" si="10"/>
        <v>134461071.072</v>
      </c>
      <c r="F34" s="676">
        <f t="shared" si="10"/>
        <v>86903300.943199977</v>
      </c>
      <c r="G34" s="676">
        <f t="shared" si="10"/>
        <v>145961605.34280506</v>
      </c>
      <c r="H34" s="672">
        <v>1.4</v>
      </c>
      <c r="I34" s="673">
        <f>(F34+G34)*H34</f>
        <v>326010868.80040699</v>
      </c>
      <c r="J34" s="676">
        <f t="shared" ref="J34:Q34" si="11">J6</f>
        <v>0</v>
      </c>
      <c r="K34" s="676">
        <f t="shared" si="11"/>
        <v>45314022.927299038</v>
      </c>
      <c r="L34" s="676">
        <f t="shared" si="11"/>
        <v>0</v>
      </c>
      <c r="M34" s="676">
        <f t="shared" si="11"/>
        <v>258007019.00522989</v>
      </c>
      <c r="N34" s="676">
        <f t="shared" si="11"/>
        <v>0</v>
      </c>
      <c r="O34" s="676">
        <f t="shared" si="11"/>
        <v>21897315.261717636</v>
      </c>
      <c r="P34" s="676">
        <f t="shared" si="11"/>
        <v>792511.60616048088</v>
      </c>
      <c r="Q34" s="676">
        <f t="shared" si="11"/>
        <v>161152396.75903311</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90" zoomScaleNormal="90" workbookViewId="0">
      <pane xSplit="1" ySplit="5" topLeftCell="B6" activePane="bottomRight" state="frozen"/>
      <selection activeCell="G42" sqref="A22:G42"/>
      <selection pane="topRight" activeCell="G42" sqref="A22:G42"/>
      <selection pane="bottomLeft" activeCell="G42" sqref="A22:G42"/>
      <selection pane="bottomRight" activeCell="B2" sqref="B2"/>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TBC Bank</v>
      </c>
    </row>
    <row r="2" spans="1:8">
      <c r="A2" s="2" t="s">
        <v>31</v>
      </c>
      <c r="B2" s="440">
        <v>45930</v>
      </c>
      <c r="C2" s="6"/>
      <c r="D2" s="7"/>
      <c r="E2" s="7"/>
      <c r="F2" s="7"/>
      <c r="G2" s="7"/>
      <c r="H2" s="8"/>
    </row>
    <row r="3" spans="1:8" ht="15" thickBot="1">
      <c r="A3" s="2"/>
      <c r="B3" s="6"/>
      <c r="C3" s="6"/>
      <c r="D3" s="7"/>
      <c r="E3" s="7"/>
      <c r="F3" s="7"/>
      <c r="G3" s="7"/>
      <c r="H3" s="8"/>
    </row>
    <row r="4" spans="1:8" ht="15" customHeight="1" thickBot="1">
      <c r="A4" s="9" t="s">
        <v>93</v>
      </c>
      <c r="B4" s="10" t="s">
        <v>92</v>
      </c>
      <c r="C4" s="10"/>
      <c r="D4" s="704" t="s">
        <v>664</v>
      </c>
      <c r="E4" s="705"/>
      <c r="F4" s="705"/>
      <c r="G4" s="706"/>
      <c r="H4" s="8"/>
    </row>
    <row r="5" spans="1:8">
      <c r="A5" s="11" t="s">
        <v>6</v>
      </c>
      <c r="B5" s="12"/>
      <c r="C5" s="232" t="str">
        <f>INT((MONTH($B$2))/3)&amp;"Q"&amp;"-"&amp;YEAR($B$2)</f>
        <v>3Q-2025</v>
      </c>
      <c r="D5" s="232" t="str">
        <f>IF(INT(MONTH($B$2))=3, "4"&amp;"Q"&amp;"-"&amp;YEAR($B$2)-1, IF(INT(MONTH($B$2))=6, "1"&amp;"Q"&amp;"-"&amp;YEAR($B$2), IF(INT(MONTH($B$2))=9, "2"&amp;"Q"&amp;"-"&amp;YEAR($B$2),IF(INT(MONTH($B$2))=12, "3"&amp;"Q"&amp;"-"&amp;YEAR($B$2), 0))))</f>
        <v>2Q-2025</v>
      </c>
      <c r="E5" s="232" t="str">
        <f>IF(INT(MONTH($B$2))=3, "3"&amp;"Q"&amp;"-"&amp;YEAR($B$2)-1, IF(INT(MONTH($B$2))=6, "4"&amp;"Q"&amp;"-"&amp;YEAR($B$2)-1, IF(INT(MONTH($B$2))=9, "1"&amp;"Q"&amp;"-"&amp;YEAR($B$2),IF(INT(MONTH($B$2))=12, "2"&amp;"Q"&amp;"-"&amp;YEAR($B$2), 0))))</f>
        <v>1Q-2025</v>
      </c>
      <c r="F5" s="232" t="str">
        <f>IF(INT(MONTH($B$2))=3, "2"&amp;"Q"&amp;"-"&amp;YEAR($B$2)-1, IF(INT(MONTH($B$2))=6, "3"&amp;"Q"&amp;"-"&amp;YEAR($B$2)-1, IF(INT(MONTH($B$2))=9, "4"&amp;"Q"&amp;"-"&amp;YEAR($B$2)-1,IF(INT(MONTH($B$2))=12, "1"&amp;"Q"&amp;"-"&amp;YEAR($B$2), 0))))</f>
        <v>4Q-2024</v>
      </c>
      <c r="G5" s="233" t="str">
        <f>IF(INT(MONTH($B$2))=3, "1"&amp;"Q"&amp;"-"&amp;YEAR($B$2)-1, IF(INT(MONTH($B$2))=6, "2"&amp;"Q"&amp;"-"&amp;YEAR($B$2)-1, IF(INT(MONTH($B$2))=9, "3"&amp;"Q"&amp;"-"&amp;YEAR($B$2)-1,IF(INT(MONTH($B$2))=12, "4"&amp;"Q"&amp;"-"&amp;YEAR($B$2)-1, 0))))</f>
        <v>3Q-2024</v>
      </c>
    </row>
    <row r="6" spans="1:8">
      <c r="B6" s="101" t="s">
        <v>91</v>
      </c>
      <c r="C6" s="235"/>
      <c r="D6" s="235"/>
      <c r="E6" s="235"/>
      <c r="F6" s="235"/>
      <c r="G6" s="236"/>
    </row>
    <row r="7" spans="1:8">
      <c r="A7" s="13"/>
      <c r="B7" s="102" t="s">
        <v>89</v>
      </c>
      <c r="C7" s="235"/>
      <c r="D7" s="235"/>
      <c r="E7" s="235"/>
      <c r="F7" s="235"/>
      <c r="G7" s="236"/>
    </row>
    <row r="8" spans="1:8">
      <c r="A8" s="237">
        <v>1</v>
      </c>
      <c r="B8" s="14" t="s">
        <v>327</v>
      </c>
      <c r="C8" s="562">
        <v>5003864408.1463013</v>
      </c>
      <c r="D8" s="562">
        <v>4917529472.4509993</v>
      </c>
      <c r="E8" s="562">
        <v>4814010485.4893999</v>
      </c>
      <c r="F8" s="562">
        <v>4843167105.5397005</v>
      </c>
      <c r="G8" s="563">
        <v>4540404420.2124004</v>
      </c>
    </row>
    <row r="9" spans="1:8">
      <c r="A9" s="237">
        <v>2</v>
      </c>
      <c r="B9" s="14" t="s">
        <v>328</v>
      </c>
      <c r="C9" s="562">
        <v>6019664408.1463013</v>
      </c>
      <c r="D9" s="562">
        <v>5938879472.4509993</v>
      </c>
      <c r="E9" s="562">
        <v>5851747985.4893999</v>
      </c>
      <c r="F9" s="562">
        <v>5895717105.5397005</v>
      </c>
      <c r="G9" s="563">
        <v>5564041920.2124004</v>
      </c>
    </row>
    <row r="10" spans="1:8">
      <c r="A10" s="237">
        <v>3</v>
      </c>
      <c r="B10" s="14" t="s">
        <v>142</v>
      </c>
      <c r="C10" s="562">
        <v>6874689167.0263014</v>
      </c>
      <c r="D10" s="562">
        <v>6874774440.8109989</v>
      </c>
      <c r="E10" s="562">
        <v>6786891605.4893999</v>
      </c>
      <c r="F10" s="562">
        <v>6861963025.5397005</v>
      </c>
      <c r="G10" s="563">
        <v>6533758794.2124004</v>
      </c>
    </row>
    <row r="11" spans="1:8">
      <c r="A11" s="237">
        <v>4</v>
      </c>
      <c r="B11" s="14" t="s">
        <v>330</v>
      </c>
      <c r="C11" s="562">
        <v>4415606410.9945021</v>
      </c>
      <c r="D11" s="562">
        <v>4388038625.3763933</v>
      </c>
      <c r="E11" s="562">
        <v>4296521107.2994623</v>
      </c>
      <c r="F11" s="562">
        <v>4153645552.6959724</v>
      </c>
      <c r="G11" s="563">
        <v>3958947837.4941931</v>
      </c>
    </row>
    <row r="12" spans="1:8">
      <c r="A12" s="237">
        <v>5</v>
      </c>
      <c r="B12" s="14" t="s">
        <v>331</v>
      </c>
      <c r="C12" s="562">
        <v>5088954406.6277313</v>
      </c>
      <c r="D12" s="562">
        <v>5064732219.3268938</v>
      </c>
      <c r="E12" s="562">
        <v>4962101207.2066917</v>
      </c>
      <c r="F12" s="562">
        <v>4811438061.2520294</v>
      </c>
      <c r="G12" s="563">
        <v>4587470708.6469879</v>
      </c>
    </row>
    <row r="13" spans="1:8">
      <c r="A13" s="237">
        <v>6</v>
      </c>
      <c r="B13" s="14" t="s">
        <v>329</v>
      </c>
      <c r="C13" s="562">
        <v>5982829882.1736326</v>
      </c>
      <c r="D13" s="562">
        <v>5962997349.8349304</v>
      </c>
      <c r="E13" s="562">
        <v>5845584970.9736185</v>
      </c>
      <c r="F13" s="562">
        <v>5684544737.6609173</v>
      </c>
      <c r="G13" s="563">
        <v>5421662473.4594803</v>
      </c>
    </row>
    <row r="14" spans="1:8">
      <c r="A14" s="13"/>
      <c r="B14" s="101" t="s">
        <v>333</v>
      </c>
      <c r="C14" s="564"/>
      <c r="D14" s="564"/>
      <c r="E14" s="564"/>
      <c r="F14" s="564"/>
      <c r="G14" s="470"/>
    </row>
    <row r="15" spans="1:8" ht="15" customHeight="1">
      <c r="A15" s="237">
        <v>7</v>
      </c>
      <c r="B15" s="14" t="s">
        <v>332</v>
      </c>
      <c r="C15" s="562">
        <v>29986828908.275555</v>
      </c>
      <c r="D15" s="562">
        <v>29939526178.03722</v>
      </c>
      <c r="E15" s="562">
        <v>29337802778.173191</v>
      </c>
      <c r="F15" s="562">
        <v>28842827573.487946</v>
      </c>
      <c r="G15" s="563">
        <v>27314350523.494308</v>
      </c>
    </row>
    <row r="16" spans="1:8">
      <c r="A16" s="13"/>
      <c r="B16" s="101" t="s">
        <v>334</v>
      </c>
      <c r="C16" s="564"/>
      <c r="D16" s="564"/>
      <c r="E16" s="564"/>
      <c r="F16" s="564"/>
      <c r="G16" s="470"/>
    </row>
    <row r="17" spans="1:8" s="15" customFormat="1">
      <c r="A17" s="237"/>
      <c r="B17" s="102" t="s">
        <v>715</v>
      </c>
      <c r="C17" s="564"/>
      <c r="D17" s="564"/>
      <c r="E17" s="564"/>
      <c r="F17" s="564"/>
      <c r="G17" s="470"/>
    </row>
    <row r="18" spans="1:8">
      <c r="A18" s="11">
        <v>8</v>
      </c>
      <c r="B18" s="14" t="s">
        <v>327</v>
      </c>
      <c r="C18" s="565">
        <v>0.16686874172164867</v>
      </c>
      <c r="D18" s="565">
        <v>0.16424874071849402</v>
      </c>
      <c r="E18" s="565">
        <v>0.16408899200423213</v>
      </c>
      <c r="F18" s="565">
        <v>0.16791582216410342</v>
      </c>
      <c r="G18" s="566">
        <v>0.16622780088829106</v>
      </c>
    </row>
    <row r="19" spans="1:8" ht="15" customHeight="1">
      <c r="A19" s="11">
        <v>9</v>
      </c>
      <c r="B19" s="14" t="s">
        <v>328</v>
      </c>
      <c r="C19" s="565">
        <v>0.2007436140233233</v>
      </c>
      <c r="D19" s="565">
        <v>0.19836250704620675</v>
      </c>
      <c r="E19" s="565">
        <v>0.19946101723210838</v>
      </c>
      <c r="F19" s="565">
        <v>0.20440843015540502</v>
      </c>
      <c r="G19" s="566">
        <v>0.20370398027317238</v>
      </c>
    </row>
    <row r="20" spans="1:8">
      <c r="A20" s="11">
        <v>10</v>
      </c>
      <c r="B20" s="14" t="s">
        <v>142</v>
      </c>
      <c r="C20" s="565">
        <v>0.22925695771482768</v>
      </c>
      <c r="D20" s="565">
        <v>0.22962201872967972</v>
      </c>
      <c r="E20" s="565">
        <v>0.23133605665038856</v>
      </c>
      <c r="F20" s="565">
        <v>0.237908818338156</v>
      </c>
      <c r="G20" s="566">
        <v>0.23920608284617345</v>
      </c>
    </row>
    <row r="21" spans="1:8">
      <c r="A21" s="11">
        <v>11</v>
      </c>
      <c r="B21" s="14" t="s">
        <v>330</v>
      </c>
      <c r="C21" s="565">
        <v>0.14725152914638179</v>
      </c>
      <c r="D21" s="565">
        <v>0.14656339580268082</v>
      </c>
      <c r="E21" s="565">
        <v>0.14644999626543262</v>
      </c>
      <c r="F21" s="565">
        <v>0.14400965169288618</v>
      </c>
      <c r="G21" s="566">
        <v>0.14494021500122886</v>
      </c>
    </row>
    <row r="22" spans="1:8">
      <c r="A22" s="11">
        <v>12</v>
      </c>
      <c r="B22" s="14" t="s">
        <v>331</v>
      </c>
      <c r="C22" s="565">
        <v>0.16970632080484233</v>
      </c>
      <c r="D22" s="565">
        <v>0.16916540994032953</v>
      </c>
      <c r="E22" s="565">
        <v>0.16913677021847076</v>
      </c>
      <c r="F22" s="565">
        <v>0.16681575511253471</v>
      </c>
      <c r="G22" s="566">
        <v>0.16795093497467922</v>
      </c>
    </row>
    <row r="23" spans="1:8">
      <c r="A23" s="11">
        <v>13</v>
      </c>
      <c r="B23" s="14" t="s">
        <v>329</v>
      </c>
      <c r="C23" s="565">
        <v>0.19951525719755359</v>
      </c>
      <c r="D23" s="565">
        <v>0.19916806012144622</v>
      </c>
      <c r="E23" s="565">
        <v>0.1992509464724683</v>
      </c>
      <c r="F23" s="565">
        <v>0.19708694382259861</v>
      </c>
      <c r="G23" s="566">
        <v>0.19849135599237711</v>
      </c>
    </row>
    <row r="24" spans="1:8" ht="15">
      <c r="A24" s="471"/>
      <c r="B24" s="101" t="s">
        <v>700</v>
      </c>
      <c r="C24" s="567"/>
      <c r="D24" s="564"/>
      <c r="E24" s="564"/>
      <c r="F24" s="564"/>
      <c r="G24" s="470"/>
    </row>
    <row r="25" spans="1:8" ht="25.5">
      <c r="A25" s="11">
        <v>14</v>
      </c>
      <c r="B25" s="14" t="s">
        <v>701</v>
      </c>
      <c r="C25" s="565">
        <v>0.21086684752599705</v>
      </c>
      <c r="D25" s="565">
        <v>0.20946753047746539</v>
      </c>
      <c r="E25" s="565">
        <v>0.2069327848980424</v>
      </c>
      <c r="F25" s="565">
        <v>0.20389395581325598</v>
      </c>
      <c r="G25" s="566">
        <v>0.19286730590093762</v>
      </c>
      <c r="H25" s="469"/>
    </row>
    <row r="26" spans="1:8">
      <c r="A26" s="13"/>
      <c r="B26" s="101" t="s">
        <v>88</v>
      </c>
      <c r="C26" s="567"/>
      <c r="D26" s="564"/>
      <c r="E26" s="564"/>
      <c r="F26" s="564"/>
      <c r="G26" s="470"/>
    </row>
    <row r="27" spans="1:8" ht="15" customHeight="1">
      <c r="A27" s="238">
        <v>15</v>
      </c>
      <c r="B27" s="14" t="s">
        <v>87</v>
      </c>
      <c r="C27" s="565">
        <v>9.1642921564318289E-2</v>
      </c>
      <c r="D27" s="565">
        <v>9.055154848324877E-2</v>
      </c>
      <c r="E27" s="565">
        <v>8.8523781913704316E-2</v>
      </c>
      <c r="F27" s="565">
        <v>9.0932498340061105E-2</v>
      </c>
      <c r="G27" s="566">
        <v>9.1033334005459043E-2</v>
      </c>
    </row>
    <row r="28" spans="1:8">
      <c r="A28" s="238">
        <v>16</v>
      </c>
      <c r="B28" s="14" t="s">
        <v>86</v>
      </c>
      <c r="C28" s="565">
        <v>4.8187860033073383E-2</v>
      </c>
      <c r="D28" s="565">
        <v>4.8011491087350339E-2</v>
      </c>
      <c r="E28" s="565">
        <v>4.8203715089263799E-2</v>
      </c>
      <c r="F28" s="565">
        <v>4.8356603564116092E-2</v>
      </c>
      <c r="G28" s="566">
        <v>4.8206401037476712E-2</v>
      </c>
    </row>
    <row r="29" spans="1:8">
      <c r="A29" s="238">
        <v>17</v>
      </c>
      <c r="B29" s="14" t="s">
        <v>85</v>
      </c>
      <c r="C29" s="565">
        <v>4.1896679093779005E-2</v>
      </c>
      <c r="D29" s="565">
        <v>4.231094938435033E-2</v>
      </c>
      <c r="E29" s="565">
        <v>4.1449159441920416E-2</v>
      </c>
      <c r="F29" s="565">
        <v>4.5740268098666097E-2</v>
      </c>
      <c r="G29" s="566">
        <v>4.6282291067427511E-2</v>
      </c>
    </row>
    <row r="30" spans="1:8">
      <c r="A30" s="238">
        <v>18</v>
      </c>
      <c r="B30" s="14" t="s">
        <v>84</v>
      </c>
      <c r="C30" s="565">
        <v>4.3455061531244912E-2</v>
      </c>
      <c r="D30" s="565">
        <v>4.2540057395898438E-2</v>
      </c>
      <c r="E30" s="565">
        <v>4.0320066824440517E-2</v>
      </c>
      <c r="F30" s="565">
        <v>4.2575894775945006E-2</v>
      </c>
      <c r="G30" s="566">
        <v>4.2826932967982338E-2</v>
      </c>
    </row>
    <row r="31" spans="1:8">
      <c r="A31" s="238">
        <v>19</v>
      </c>
      <c r="B31" s="14" t="s">
        <v>154</v>
      </c>
      <c r="C31" s="565">
        <v>3.2345626875654468E-2</v>
      </c>
      <c r="D31" s="565">
        <v>3.236323008461945E-2</v>
      </c>
      <c r="E31" s="565">
        <v>3.2018624610395376E-2</v>
      </c>
      <c r="F31" s="565">
        <v>3.6035538373196785E-2</v>
      </c>
      <c r="G31" s="566">
        <v>3.6539026439420114E-2</v>
      </c>
    </row>
    <row r="32" spans="1:8">
      <c r="A32" s="238">
        <v>20</v>
      </c>
      <c r="B32" s="14" t="s">
        <v>155</v>
      </c>
      <c r="C32" s="565">
        <v>0.2271759075749985</v>
      </c>
      <c r="D32" s="565">
        <v>0.22600080101628681</v>
      </c>
      <c r="E32" s="565">
        <v>0.22425242970880421</v>
      </c>
      <c r="F32" s="565">
        <v>0.25211828996108343</v>
      </c>
      <c r="G32" s="566">
        <v>0.25533778890086167</v>
      </c>
    </row>
    <row r="33" spans="1:7">
      <c r="A33" s="13"/>
      <c r="B33" s="101" t="s">
        <v>216</v>
      </c>
      <c r="C33" s="564"/>
      <c r="D33" s="564"/>
      <c r="E33" s="564"/>
      <c r="F33" s="564"/>
      <c r="G33" s="470"/>
    </row>
    <row r="34" spans="1:7">
      <c r="A34" s="238">
        <v>21</v>
      </c>
      <c r="B34" s="14" t="s">
        <v>83</v>
      </c>
      <c r="C34" s="565">
        <v>2.470080425687712E-2</v>
      </c>
      <c r="D34" s="565">
        <v>2.2074271496600392E-2</v>
      </c>
      <c r="E34" s="565">
        <v>2.2584783440527462E-2</v>
      </c>
      <c r="F34" s="565">
        <v>2.1952342189332577E-2</v>
      </c>
      <c r="G34" s="566">
        <v>2.1343071658523772E-2</v>
      </c>
    </row>
    <row r="35" spans="1:7" ht="15" customHeight="1">
      <c r="A35" s="238">
        <v>22</v>
      </c>
      <c r="B35" s="14" t="s">
        <v>674</v>
      </c>
      <c r="C35" s="565">
        <v>1.510124556192457E-2</v>
      </c>
      <c r="D35" s="565">
        <v>1.454897421424832E-2</v>
      </c>
      <c r="E35" s="565">
        <v>1.4039306084962148E-2</v>
      </c>
      <c r="F35" s="565">
        <v>1.3426301208053892E-2</v>
      </c>
      <c r="G35" s="566">
        <v>1.3595513369653081E-2</v>
      </c>
    </row>
    <row r="36" spans="1:7">
      <c r="A36" s="238">
        <v>23</v>
      </c>
      <c r="B36" s="14" t="s">
        <v>82</v>
      </c>
      <c r="C36" s="565">
        <v>0.45101717039496436</v>
      </c>
      <c r="D36" s="565">
        <v>0.46370700215403593</v>
      </c>
      <c r="E36" s="565">
        <v>0.46540096555177857</v>
      </c>
      <c r="F36" s="565">
        <v>0.46614200883930518</v>
      </c>
      <c r="G36" s="566">
        <v>0.47532157029650229</v>
      </c>
    </row>
    <row r="37" spans="1:7" ht="15" customHeight="1">
      <c r="A37" s="238">
        <v>24</v>
      </c>
      <c r="B37" s="14" t="s">
        <v>81</v>
      </c>
      <c r="C37" s="565">
        <v>0.46296248907180471</v>
      </c>
      <c r="D37" s="565">
        <v>0.45955664931900558</v>
      </c>
      <c r="E37" s="565">
        <v>0.45780340853788992</v>
      </c>
      <c r="F37" s="565">
        <v>0.47444057299661824</v>
      </c>
      <c r="G37" s="566">
        <v>0.48646658423026179</v>
      </c>
    </row>
    <row r="38" spans="1:7">
      <c r="A38" s="238">
        <v>25</v>
      </c>
      <c r="B38" s="14" t="s">
        <v>80</v>
      </c>
      <c r="C38" s="565">
        <v>5.139104989520793E-2</v>
      </c>
      <c r="D38" s="565">
        <v>4.8073648581359894E-2</v>
      </c>
      <c r="E38" s="565">
        <v>8.2020376600652044E-3</v>
      </c>
      <c r="F38" s="565">
        <v>0.15227141370216507</v>
      </c>
      <c r="G38" s="566">
        <v>0.10523599515260512</v>
      </c>
    </row>
    <row r="39" spans="1:7" ht="15" customHeight="1">
      <c r="A39" s="13"/>
      <c r="B39" s="101" t="s">
        <v>217</v>
      </c>
      <c r="C39" s="567"/>
      <c r="D39" s="567"/>
      <c r="E39" s="567"/>
      <c r="F39" s="567"/>
      <c r="G39" s="568"/>
    </row>
    <row r="40" spans="1:7" ht="15" customHeight="1">
      <c r="A40" s="238">
        <v>26</v>
      </c>
      <c r="B40" s="14" t="s">
        <v>79</v>
      </c>
      <c r="C40" s="565">
        <v>0.20741755863783862</v>
      </c>
      <c r="D40" s="565">
        <v>0.18232218867449992</v>
      </c>
      <c r="E40" s="565">
        <v>0.18231382817352421</v>
      </c>
      <c r="F40" s="565">
        <v>0.16346210866771949</v>
      </c>
      <c r="G40" s="566">
        <v>0.18063029870097097</v>
      </c>
    </row>
    <row r="41" spans="1:7" ht="15" customHeight="1">
      <c r="A41" s="238">
        <v>27</v>
      </c>
      <c r="B41" s="14" t="s">
        <v>78</v>
      </c>
      <c r="C41" s="565">
        <v>0.52239019936996223</v>
      </c>
      <c r="D41" s="565">
        <v>0.50326801850559078</v>
      </c>
      <c r="E41" s="565">
        <v>0.5153934068535384</v>
      </c>
      <c r="F41" s="565">
        <v>0.52001368201903031</v>
      </c>
      <c r="G41" s="566">
        <v>0.49746056734551924</v>
      </c>
    </row>
    <row r="42" spans="1:7" ht="15" customHeight="1">
      <c r="A42" s="238">
        <v>28</v>
      </c>
      <c r="B42" s="14" t="s">
        <v>77</v>
      </c>
      <c r="C42" s="565">
        <v>0.35764287215857049</v>
      </c>
      <c r="D42" s="565">
        <v>0.34849768886114807</v>
      </c>
      <c r="E42" s="565">
        <v>0.34724748792274424</v>
      </c>
      <c r="F42" s="565">
        <v>0.35343765512293729</v>
      </c>
      <c r="G42" s="566">
        <v>0.36968005129267872</v>
      </c>
    </row>
    <row r="43" spans="1:7" ht="15" customHeight="1">
      <c r="A43" s="239"/>
      <c r="B43" s="101" t="s">
        <v>258</v>
      </c>
      <c r="C43" s="564"/>
      <c r="D43" s="564"/>
      <c r="E43" s="564"/>
      <c r="F43" s="564"/>
      <c r="G43" s="470"/>
    </row>
    <row r="44" spans="1:7">
      <c r="A44" s="238">
        <v>29</v>
      </c>
      <c r="B44" s="14" t="s">
        <v>241</v>
      </c>
      <c r="C44" s="569">
        <v>8521392639.7122574</v>
      </c>
      <c r="D44" s="569">
        <v>7193531808.6587152</v>
      </c>
      <c r="E44" s="569">
        <v>7621702607.088129</v>
      </c>
      <c r="F44" s="569">
        <v>7570073225.1266947</v>
      </c>
      <c r="G44" s="570">
        <v>7736613135.4043789</v>
      </c>
    </row>
    <row r="45" spans="1:7" ht="15" customHeight="1">
      <c r="A45" s="238">
        <v>30</v>
      </c>
      <c r="B45" s="14" t="s">
        <v>253</v>
      </c>
      <c r="C45" s="569">
        <v>6458915487.1236134</v>
      </c>
      <c r="D45" s="569">
        <v>6070437263.1192684</v>
      </c>
      <c r="E45" s="569">
        <v>6128128048.9093571</v>
      </c>
      <c r="F45" s="569">
        <v>6366308906.5504675</v>
      </c>
      <c r="G45" s="570">
        <v>6229828219.7218676</v>
      </c>
    </row>
    <row r="46" spans="1:7" ht="15" customHeight="1">
      <c r="A46" s="269">
        <v>31</v>
      </c>
      <c r="B46" s="270" t="s">
        <v>242</v>
      </c>
      <c r="C46" s="565">
        <v>1.3193225173328811</v>
      </c>
      <c r="D46" s="565">
        <v>1.1850104855481778</v>
      </c>
      <c r="E46" s="565">
        <v>1.2437244369338183</v>
      </c>
      <c r="F46" s="565">
        <v>1.1890835547325769</v>
      </c>
      <c r="G46" s="566">
        <v>1.2418662060235397</v>
      </c>
    </row>
    <row r="47" spans="1:7" ht="15" customHeight="1">
      <c r="A47" s="269"/>
      <c r="B47" s="101" t="s">
        <v>337</v>
      </c>
      <c r="C47" s="564"/>
      <c r="D47" s="564"/>
      <c r="E47" s="564"/>
      <c r="F47" s="564"/>
      <c r="G47" s="470"/>
    </row>
    <row r="48" spans="1:7" ht="15" customHeight="1">
      <c r="A48" s="269">
        <v>32</v>
      </c>
      <c r="B48" s="270" t="s">
        <v>344</v>
      </c>
      <c r="C48" s="569">
        <v>25943351061.581951</v>
      </c>
      <c r="D48" s="569">
        <v>25172338066.026779</v>
      </c>
      <c r="E48" s="569">
        <v>24229955819.449654</v>
      </c>
      <c r="F48" s="569">
        <v>24101254892.594784</v>
      </c>
      <c r="G48" s="570">
        <v>23020080117.947861</v>
      </c>
    </row>
    <row r="49" spans="1:7" ht="15" customHeight="1">
      <c r="A49" s="269">
        <v>33</v>
      </c>
      <c r="B49" s="270" t="s">
        <v>359</v>
      </c>
      <c r="C49" s="569">
        <v>20546120775.200954</v>
      </c>
      <c r="D49" s="569">
        <v>20239527892.468857</v>
      </c>
      <c r="E49" s="569">
        <v>19294331369.427193</v>
      </c>
      <c r="F49" s="569">
        <v>19459833496.496384</v>
      </c>
      <c r="G49" s="570">
        <v>18705639916.167873</v>
      </c>
    </row>
    <row r="50" spans="1:7" ht="15" thickBot="1">
      <c r="A50" s="240">
        <v>34</v>
      </c>
      <c r="B50" s="103" t="s">
        <v>377</v>
      </c>
      <c r="C50" s="565">
        <v>1.2626885311068268</v>
      </c>
      <c r="D50" s="565">
        <v>1.2437216025870557</v>
      </c>
      <c r="E50" s="565">
        <v>1.2558069702194086</v>
      </c>
      <c r="F50" s="565">
        <v>1.2385129038711487</v>
      </c>
      <c r="G50" s="566">
        <v>1.2306491636274299</v>
      </c>
    </row>
    <row r="51" spans="1:7">
      <c r="A51" s="16"/>
    </row>
    <row r="52" spans="1:7">
      <c r="B52" s="156"/>
    </row>
    <row r="53" spans="1:7" ht="51">
      <c r="B53" s="156" t="s">
        <v>257</v>
      </c>
    </row>
    <row r="55" spans="1:7">
      <c r="B55" s="15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37"/>
  <sheetViews>
    <sheetView zoomScale="80" zoomScaleNormal="80" workbookViewId="0">
      <selection activeCell="B2" sqref="B2"/>
    </sheetView>
  </sheetViews>
  <sheetFormatPr defaultColWidth="8.7109375" defaultRowHeight="15"/>
  <cols>
    <col min="1" max="1" width="11.42578125" style="475" customWidth="1"/>
    <col min="2" max="2" width="76.85546875" style="552" customWidth="1"/>
    <col min="3" max="3" width="22.85546875" style="475" customWidth="1"/>
    <col min="4" max="16384" width="8.7109375" style="475"/>
  </cols>
  <sheetData>
    <row r="1" spans="1:3">
      <c r="A1" s="185" t="s">
        <v>30</v>
      </c>
      <c r="B1" s="474" t="str">
        <f>'Info '!C2</f>
        <v>JSC TBC Bank</v>
      </c>
    </row>
    <row r="2" spans="1:3">
      <c r="A2" s="185" t="s">
        <v>31</v>
      </c>
      <c r="B2" s="476">
        <f>'1. key ratios '!B2</f>
        <v>45930</v>
      </c>
    </row>
    <row r="3" spans="1:3">
      <c r="B3" s="475"/>
    </row>
    <row r="4" spans="1:3">
      <c r="A4" s="475" t="s">
        <v>295</v>
      </c>
      <c r="B4" s="475" t="s">
        <v>296</v>
      </c>
    </row>
    <row r="5" spans="1:3">
      <c r="A5" s="535" t="s">
        <v>297</v>
      </c>
      <c r="B5" s="536"/>
      <c r="C5" s="537"/>
    </row>
    <row r="6" spans="1:3">
      <c r="A6" s="541">
        <v>1</v>
      </c>
      <c r="B6" s="542" t="s">
        <v>751</v>
      </c>
      <c r="C6" s="677">
        <v>39028620576.464394</v>
      </c>
    </row>
    <row r="7" spans="1:3">
      <c r="A7" s="541">
        <v>2</v>
      </c>
      <c r="B7" s="542" t="s">
        <v>298</v>
      </c>
      <c r="C7" s="677">
        <v>-431461098.53700042</v>
      </c>
    </row>
    <row r="8" spans="1:3" ht="30">
      <c r="A8" s="544">
        <v>3</v>
      </c>
      <c r="B8" s="545" t="s">
        <v>299</v>
      </c>
      <c r="C8" s="543">
        <v>38597159477.927391</v>
      </c>
    </row>
    <row r="9" spans="1:3">
      <c r="A9" s="535" t="s">
        <v>300</v>
      </c>
      <c r="B9" s="536"/>
      <c r="C9" s="538"/>
    </row>
    <row r="10" spans="1:3" ht="25.7" customHeight="1">
      <c r="A10" s="541">
        <v>4</v>
      </c>
      <c r="B10" s="546" t="s">
        <v>749</v>
      </c>
      <c r="C10" s="543">
        <v>86903300.943199977</v>
      </c>
    </row>
    <row r="11" spans="1:3" ht="25.7" customHeight="1">
      <c r="A11" s="541">
        <v>5</v>
      </c>
      <c r="B11" s="547" t="s">
        <v>750</v>
      </c>
      <c r="C11" s="543">
        <v>145961605.34280506</v>
      </c>
    </row>
    <row r="12" spans="1:3" ht="25.7" customHeight="1">
      <c r="A12" s="541">
        <v>6</v>
      </c>
      <c r="B12" s="547" t="s">
        <v>743</v>
      </c>
      <c r="C12" s="548">
        <v>326010868.80040699</v>
      </c>
    </row>
    <row r="13" spans="1:3" ht="25.7" customHeight="1">
      <c r="A13" s="549">
        <v>7</v>
      </c>
      <c r="B13" s="546" t="s">
        <v>744</v>
      </c>
      <c r="C13" s="543">
        <v>134461071.072</v>
      </c>
    </row>
    <row r="14" spans="1:3" ht="25.7" customHeight="1">
      <c r="A14" s="544">
        <v>8</v>
      </c>
      <c r="B14" s="539" t="s">
        <v>301</v>
      </c>
      <c r="C14" s="550">
        <v>326010868.80040699</v>
      </c>
    </row>
    <row r="15" spans="1:3">
      <c r="A15" s="535" t="s">
        <v>302</v>
      </c>
      <c r="B15" s="536"/>
      <c r="C15" s="538"/>
    </row>
    <row r="16" spans="1:3">
      <c r="A16" s="549">
        <v>9</v>
      </c>
      <c r="B16" s="546" t="s">
        <v>303</v>
      </c>
      <c r="C16" s="677">
        <v>0</v>
      </c>
    </row>
    <row r="17" spans="1:3">
      <c r="A17" s="549">
        <v>10</v>
      </c>
      <c r="B17" s="546" t="s">
        <v>304</v>
      </c>
      <c r="C17" s="677">
        <v>0</v>
      </c>
    </row>
    <row r="18" spans="1:3">
      <c r="A18" s="549">
        <v>11</v>
      </c>
      <c r="B18" s="546" t="s">
        <v>305</v>
      </c>
      <c r="C18" s="677">
        <v>0</v>
      </c>
    </row>
    <row r="19" spans="1:3" ht="30">
      <c r="A19" s="549">
        <v>12</v>
      </c>
      <c r="B19" s="546" t="s">
        <v>306</v>
      </c>
      <c r="C19" s="677">
        <v>0</v>
      </c>
    </row>
    <row r="20" spans="1:3">
      <c r="A20" s="549">
        <v>14</v>
      </c>
      <c r="B20" s="546" t="s">
        <v>307</v>
      </c>
      <c r="C20" s="677">
        <v>0</v>
      </c>
    </row>
    <row r="21" spans="1:3">
      <c r="A21" s="549">
        <v>14</v>
      </c>
      <c r="B21" s="546" t="s">
        <v>308</v>
      </c>
      <c r="C21" s="677">
        <v>0</v>
      </c>
    </row>
    <row r="22" spans="1:3">
      <c r="A22" s="544">
        <v>15</v>
      </c>
      <c r="B22" s="539" t="s">
        <v>309</v>
      </c>
      <c r="C22" s="678">
        <v>0</v>
      </c>
    </row>
    <row r="23" spans="1:3">
      <c r="A23" s="535" t="s">
        <v>310</v>
      </c>
      <c r="B23" s="536"/>
      <c r="C23" s="538"/>
    </row>
    <row r="24" spans="1:3">
      <c r="A24" s="553">
        <v>16</v>
      </c>
      <c r="B24" s="547" t="s">
        <v>311</v>
      </c>
      <c r="C24" s="677">
        <v>3048504198.9300003</v>
      </c>
    </row>
    <row r="25" spans="1:3">
      <c r="A25" s="553">
        <v>17</v>
      </c>
      <c r="B25" s="547" t="s">
        <v>312</v>
      </c>
      <c r="C25" s="677">
        <v>-1506472901.7229085</v>
      </c>
    </row>
    <row r="26" spans="1:3">
      <c r="A26" s="554">
        <v>18</v>
      </c>
      <c r="B26" s="539" t="s">
        <v>313</v>
      </c>
      <c r="C26" s="678">
        <v>1542031297.2070918</v>
      </c>
    </row>
    <row r="27" spans="1:3">
      <c r="A27" s="535" t="s">
        <v>314</v>
      </c>
      <c r="B27" s="536"/>
      <c r="C27" s="538"/>
    </row>
    <row r="28" spans="1:3" ht="30">
      <c r="A28" s="553">
        <v>19</v>
      </c>
      <c r="B28" s="546" t="s">
        <v>315</v>
      </c>
      <c r="C28" s="677">
        <v>0</v>
      </c>
    </row>
    <row r="29" spans="1:3">
      <c r="A29" s="553">
        <v>20</v>
      </c>
      <c r="B29" s="547" t="s">
        <v>316</v>
      </c>
      <c r="C29" s="677">
        <v>0</v>
      </c>
    </row>
    <row r="30" spans="1:3">
      <c r="A30" s="535" t="s">
        <v>748</v>
      </c>
      <c r="B30" s="536"/>
      <c r="C30" s="538"/>
    </row>
    <row r="31" spans="1:3">
      <c r="A31" s="554">
        <v>21</v>
      </c>
      <c r="B31" s="540" t="s">
        <v>317</v>
      </c>
      <c r="C31" s="678">
        <v>6019664408.1463013</v>
      </c>
    </row>
    <row r="32" spans="1:3">
      <c r="A32" s="554">
        <v>22</v>
      </c>
      <c r="B32" s="539" t="s">
        <v>318</v>
      </c>
      <c r="C32" s="550">
        <v>40465201643.934891</v>
      </c>
    </row>
    <row r="33" spans="1:3">
      <c r="A33" s="535" t="s">
        <v>319</v>
      </c>
      <c r="B33" s="536"/>
      <c r="C33" s="538"/>
    </row>
    <row r="34" spans="1:3">
      <c r="A34" s="544">
        <v>23</v>
      </c>
      <c r="B34" s="539" t="s">
        <v>319</v>
      </c>
      <c r="C34" s="679">
        <v>0.14876150775461552</v>
      </c>
    </row>
    <row r="35" spans="1:3">
      <c r="A35" s="535" t="s">
        <v>320</v>
      </c>
      <c r="B35" s="536"/>
      <c r="C35" s="538"/>
    </row>
    <row r="36" spans="1:3">
      <c r="A36" s="551" t="s">
        <v>321</v>
      </c>
      <c r="B36" s="546" t="s">
        <v>322</v>
      </c>
      <c r="C36" s="677">
        <v>0</v>
      </c>
    </row>
    <row r="37" spans="1:3" ht="30">
      <c r="A37" s="551" t="s">
        <v>323</v>
      </c>
      <c r="B37" s="542" t="s">
        <v>324</v>
      </c>
      <c r="C37" s="677">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zoomScale="80" zoomScaleNormal="80" workbookViewId="0">
      <selection activeCell="B2" sqref="B2"/>
    </sheetView>
  </sheetViews>
  <sheetFormatPr defaultColWidth="8.85546875" defaultRowHeight="15"/>
  <cols>
    <col min="1" max="1" width="11.42578125" style="473" customWidth="1"/>
    <col min="2" max="2" width="76.85546875" style="205" customWidth="1"/>
    <col min="3" max="6" width="25.42578125" style="473" customWidth="1"/>
    <col min="7" max="16384" width="8.85546875" style="473"/>
  </cols>
  <sheetData>
    <row r="1" spans="1:6">
      <c r="A1" s="2" t="s">
        <v>30</v>
      </c>
      <c r="B1" s="3" t="str">
        <f>'Info '!C2</f>
        <v>JSC TBC Bank</v>
      </c>
    </row>
    <row r="2" spans="1:6">
      <c r="A2" s="2" t="s">
        <v>31</v>
      </c>
      <c r="B2" s="234">
        <f>'1. key ratios '!B2</f>
        <v>45930</v>
      </c>
    </row>
    <row r="3" spans="1:6">
      <c r="A3" s="4"/>
      <c r="B3" s="473"/>
    </row>
    <row r="4" spans="1:6">
      <c r="A4" s="531" t="s">
        <v>738</v>
      </c>
    </row>
    <row r="5" spans="1:6" ht="60">
      <c r="B5" s="532"/>
      <c r="C5" s="533" t="s">
        <v>739</v>
      </c>
      <c r="D5" s="533" t="s">
        <v>741</v>
      </c>
      <c r="E5" s="533" t="s">
        <v>740</v>
      </c>
      <c r="F5" s="533" t="s">
        <v>742</v>
      </c>
    </row>
    <row r="6" spans="1:6">
      <c r="B6" s="534" t="s">
        <v>716</v>
      </c>
      <c r="C6" s="671">
        <f>IF(C7&gt;0,C7,IF(C8&gt;0,C8,IF(C9&gt;0,C9)))</f>
        <v>319260412.13695645</v>
      </c>
      <c r="D6" s="671">
        <f>IF(D7&gt;0,D7,IF(D8&gt;0,D8,IF(D9&gt;0,D9)))</f>
        <v>3331142.8927173996</v>
      </c>
      <c r="E6" s="671">
        <f>IF(E7&gt;=0,E7,IF(E8&gt;=0,E8,IF(E9&gt;=0,E9)))</f>
        <v>0</v>
      </c>
      <c r="F6" s="671">
        <f>IF(F7&gt;0,F7,IF(F8&gt;0,F8,IF(F9&gt;0,F9)))</f>
        <v>41639286.158967495</v>
      </c>
    </row>
    <row r="7" spans="1:6">
      <c r="B7" s="526" t="s">
        <v>729</v>
      </c>
      <c r="C7" s="680">
        <v>319260412.13695645</v>
      </c>
      <c r="D7" s="680">
        <v>3331142.8927173996</v>
      </c>
      <c r="E7" s="680">
        <v>0</v>
      </c>
      <c r="F7" s="680">
        <v>41639286.158967495</v>
      </c>
    </row>
    <row r="8" spans="1:6">
      <c r="B8" s="526" t="s">
        <v>730</v>
      </c>
      <c r="C8" s="680">
        <v>0</v>
      </c>
      <c r="D8" s="680">
        <v>0</v>
      </c>
      <c r="E8" s="680">
        <v>0</v>
      </c>
      <c r="F8" s="680">
        <v>0</v>
      </c>
    </row>
    <row r="9" spans="1:6">
      <c r="B9" s="526" t="s">
        <v>737</v>
      </c>
      <c r="C9" s="680">
        <v>0</v>
      </c>
      <c r="D9" s="680">
        <v>0</v>
      </c>
      <c r="E9" s="680">
        <v>0</v>
      </c>
      <c r="F9" s="680">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RowHeight="15"/>
  <cols>
    <col min="1" max="1" width="8.85546875" style="141"/>
    <col min="2" max="2" width="82.5703125" style="241" customWidth="1"/>
    <col min="3" max="7" width="17.5703125" style="141" customWidth="1"/>
  </cols>
  <sheetData>
    <row r="1" spans="1:7">
      <c r="A1" s="141" t="s">
        <v>30</v>
      </c>
      <c r="B1" s="3" t="str">
        <f>'Info '!C2</f>
        <v>JSC TBC Bank</v>
      </c>
    </row>
    <row r="2" spans="1:7">
      <c r="A2" s="141" t="s">
        <v>31</v>
      </c>
      <c r="B2" s="234">
        <f>'1. key ratios '!B2</f>
        <v>45930</v>
      </c>
    </row>
    <row r="4" spans="1:7" ht="15.75" thickBot="1">
      <c r="A4" s="141" t="s">
        <v>376</v>
      </c>
      <c r="B4" s="242" t="s">
        <v>337</v>
      </c>
    </row>
    <row r="5" spans="1:7">
      <c r="A5" s="243"/>
      <c r="B5" s="244"/>
      <c r="C5" s="766" t="s">
        <v>338</v>
      </c>
      <c r="D5" s="766"/>
      <c r="E5" s="766"/>
      <c r="F5" s="766"/>
      <c r="G5" s="767" t="s">
        <v>339</v>
      </c>
    </row>
    <row r="6" spans="1:7">
      <c r="A6" s="245"/>
      <c r="B6" s="246"/>
      <c r="C6" s="247" t="s">
        <v>340</v>
      </c>
      <c r="D6" s="248" t="s">
        <v>341</v>
      </c>
      <c r="E6" s="248" t="s">
        <v>342</v>
      </c>
      <c r="F6" s="248" t="s">
        <v>343</v>
      </c>
      <c r="G6" s="768"/>
    </row>
    <row r="7" spans="1:7">
      <c r="A7" s="249"/>
      <c r="B7" s="250" t="s">
        <v>344</v>
      </c>
      <c r="C7" s="251"/>
      <c r="D7" s="251"/>
      <c r="E7" s="251"/>
      <c r="F7" s="251"/>
      <c r="G7" s="252"/>
    </row>
    <row r="8" spans="1:7">
      <c r="A8" s="253">
        <v>1</v>
      </c>
      <c r="B8" s="254" t="s">
        <v>345</v>
      </c>
      <c r="C8" s="667">
        <v>5003864408.1463013</v>
      </c>
      <c r="D8" s="667">
        <v>0</v>
      </c>
      <c r="E8" s="667">
        <v>0</v>
      </c>
      <c r="F8" s="667">
        <v>6891863967.9998283</v>
      </c>
      <c r="G8" s="667">
        <v>11895728376.14613</v>
      </c>
    </row>
    <row r="9" spans="1:7">
      <c r="A9" s="253">
        <v>2</v>
      </c>
      <c r="B9" s="255" t="s">
        <v>346</v>
      </c>
      <c r="C9" s="667">
        <v>5003864408.1463013</v>
      </c>
      <c r="D9" s="667">
        <v>0</v>
      </c>
      <c r="E9" s="667">
        <v>0</v>
      </c>
      <c r="F9" s="667">
        <v>1870824758.8799999</v>
      </c>
      <c r="G9" s="667">
        <v>6874689167.0263014</v>
      </c>
    </row>
    <row r="10" spans="1:7">
      <c r="A10" s="253">
        <v>3</v>
      </c>
      <c r="B10" s="255" t="s">
        <v>347</v>
      </c>
      <c r="C10" s="681"/>
      <c r="D10" s="681"/>
      <c r="E10" s="681"/>
      <c r="F10" s="667">
        <v>5021039209.1198282</v>
      </c>
      <c r="G10" s="667">
        <v>5021039209.1198282</v>
      </c>
    </row>
    <row r="11" spans="1:7" ht="14.45" customHeight="1">
      <c r="A11" s="253">
        <v>4</v>
      </c>
      <c r="B11" s="254" t="s">
        <v>348</v>
      </c>
      <c r="C11" s="667">
        <v>5795038123.6279993</v>
      </c>
      <c r="D11" s="667">
        <v>3941610903.2228994</v>
      </c>
      <c r="E11" s="667">
        <v>1469409964.9959521</v>
      </c>
      <c r="F11" s="667">
        <v>377992423.56917602</v>
      </c>
      <c r="G11" s="667">
        <v>9396419796.1361485</v>
      </c>
    </row>
    <row r="12" spans="1:7">
      <c r="A12" s="253">
        <v>5</v>
      </c>
      <c r="B12" s="255" t="s">
        <v>349</v>
      </c>
      <c r="C12" s="667">
        <v>3831887664.9323997</v>
      </c>
      <c r="D12" s="667">
        <v>2842408354.1819315</v>
      </c>
      <c r="E12" s="667">
        <v>1116503220.759346</v>
      </c>
      <c r="F12" s="667">
        <v>218965401.07773399</v>
      </c>
      <c r="G12" s="667">
        <v>7609276408.9038401</v>
      </c>
    </row>
    <row r="13" spans="1:7">
      <c r="A13" s="253">
        <v>6</v>
      </c>
      <c r="B13" s="255" t="s">
        <v>350</v>
      </c>
      <c r="C13" s="667">
        <v>1963150458.6955998</v>
      </c>
      <c r="D13" s="667">
        <v>1099202549.0409677</v>
      </c>
      <c r="E13" s="667">
        <v>352906744.236606</v>
      </c>
      <c r="F13" s="667">
        <v>159027022.49144202</v>
      </c>
      <c r="G13" s="667">
        <v>1787143387.2323079</v>
      </c>
    </row>
    <row r="14" spans="1:7">
      <c r="A14" s="253">
        <v>7</v>
      </c>
      <c r="B14" s="254" t="s">
        <v>351</v>
      </c>
      <c r="C14" s="667">
        <v>7239804058.8944721</v>
      </c>
      <c r="D14" s="667">
        <v>5024346507.9026213</v>
      </c>
      <c r="E14" s="667">
        <v>433221297.06462598</v>
      </c>
      <c r="F14" s="667">
        <v>36349385.673616007</v>
      </c>
      <c r="G14" s="667">
        <v>4651202889.2996712</v>
      </c>
    </row>
    <row r="15" spans="1:7" ht="39">
      <c r="A15" s="253">
        <v>8</v>
      </c>
      <c r="B15" s="255" t="s">
        <v>352</v>
      </c>
      <c r="C15" s="667">
        <v>7015680448.1298418</v>
      </c>
      <c r="D15" s="667">
        <v>1817154647.7312574</v>
      </c>
      <c r="E15" s="667">
        <v>394828086.27762198</v>
      </c>
      <c r="F15" s="667">
        <v>36349385.673616007</v>
      </c>
      <c r="G15" s="667">
        <v>4632006283.9061689</v>
      </c>
    </row>
    <row r="16" spans="1:7" ht="26.25">
      <c r="A16" s="253">
        <v>9</v>
      </c>
      <c r="B16" s="255" t="s">
        <v>353</v>
      </c>
      <c r="C16" s="667">
        <v>224123610.76463071</v>
      </c>
      <c r="D16" s="667">
        <v>3207191860.1713638</v>
      </c>
      <c r="E16" s="667">
        <v>38393210.787003994</v>
      </c>
      <c r="F16" s="667">
        <v>0</v>
      </c>
      <c r="G16" s="667">
        <v>19196605.393501997</v>
      </c>
    </row>
    <row r="17" spans="1:7">
      <c r="A17" s="253">
        <v>10</v>
      </c>
      <c r="B17" s="254" t="s">
        <v>354</v>
      </c>
      <c r="C17" s="667">
        <v>0</v>
      </c>
      <c r="D17" s="667">
        <v>0</v>
      </c>
      <c r="E17" s="667">
        <v>0</v>
      </c>
      <c r="F17" s="667">
        <v>0</v>
      </c>
      <c r="G17" s="667">
        <v>0</v>
      </c>
    </row>
    <row r="18" spans="1:7">
      <c r="A18" s="253">
        <v>11</v>
      </c>
      <c r="B18" s="254" t="s">
        <v>355</v>
      </c>
      <c r="C18" s="667">
        <v>1583264104.0843134</v>
      </c>
      <c r="D18" s="667">
        <v>636767851.65566385</v>
      </c>
      <c r="E18" s="667">
        <v>120458699.763574</v>
      </c>
      <c r="F18" s="667">
        <v>43167830.165278003</v>
      </c>
      <c r="G18" s="667">
        <v>0</v>
      </c>
    </row>
    <row r="19" spans="1:7">
      <c r="A19" s="253">
        <v>12</v>
      </c>
      <c r="B19" s="255" t="s">
        <v>356</v>
      </c>
      <c r="C19" s="681"/>
      <c r="D19" s="667">
        <v>57334207.050000004</v>
      </c>
      <c r="E19" s="667">
        <v>90351699.109999999</v>
      </c>
      <c r="F19" s="667">
        <v>36043979.689999998</v>
      </c>
      <c r="G19" s="667">
        <v>0</v>
      </c>
    </row>
    <row r="20" spans="1:7">
      <c r="A20" s="253">
        <v>13</v>
      </c>
      <c r="B20" s="255" t="s">
        <v>357</v>
      </c>
      <c r="C20" s="667">
        <v>1583264104.0843134</v>
      </c>
      <c r="D20" s="667">
        <v>579433644.6056639</v>
      </c>
      <c r="E20" s="667">
        <v>30107000.653573997</v>
      </c>
      <c r="F20" s="667">
        <v>7123850.4752780013</v>
      </c>
      <c r="G20" s="667">
        <v>0</v>
      </c>
    </row>
    <row r="21" spans="1:7">
      <c r="A21" s="256">
        <v>14</v>
      </c>
      <c r="B21" s="257" t="s">
        <v>358</v>
      </c>
      <c r="C21" s="682">
        <f>SUM(C8,C11,C14,C17,C18)</f>
        <v>19621970694.753082</v>
      </c>
      <c r="D21" s="682">
        <f>SUM(D8,D11,D14,D17,D18)</f>
        <v>9602725262.7811852</v>
      </c>
      <c r="E21" s="682">
        <f>SUM(E8,E11,E14,E17,E18)</f>
        <v>2023089961.824152</v>
      </c>
      <c r="F21" s="682">
        <f>SUM(F8,F11,F14,F17,F18)</f>
        <v>7349373607.4078989</v>
      </c>
      <c r="G21" s="682">
        <f>SUM(G8,G11,G14,G17,G18)</f>
        <v>25943351061.581951</v>
      </c>
    </row>
    <row r="22" spans="1:7">
      <c r="A22" s="258"/>
      <c r="B22" s="259" t="s">
        <v>359</v>
      </c>
      <c r="C22" s="260"/>
      <c r="D22" s="261"/>
      <c r="E22" s="260"/>
      <c r="F22" s="260"/>
      <c r="G22" s="683"/>
    </row>
    <row r="23" spans="1:7">
      <c r="A23" s="253">
        <v>15</v>
      </c>
      <c r="B23" s="254" t="s">
        <v>360</v>
      </c>
      <c r="C23" s="667">
        <v>3303804426.903028</v>
      </c>
      <c r="D23" s="667">
        <v>8163294501.2886286</v>
      </c>
      <c r="E23" s="667">
        <v>0</v>
      </c>
      <c r="F23" s="667">
        <v>0</v>
      </c>
      <c r="G23" s="667">
        <v>404952138.61859733</v>
      </c>
    </row>
    <row r="24" spans="1:7">
      <c r="A24" s="253">
        <v>16</v>
      </c>
      <c r="B24" s="254" t="s">
        <v>361</v>
      </c>
      <c r="C24" s="667">
        <v>9033955.7295389585</v>
      </c>
      <c r="D24" s="667">
        <v>4952575182.4321594</v>
      </c>
      <c r="E24" s="667">
        <v>3178496344.8479228</v>
      </c>
      <c r="F24" s="667">
        <v>15750731587.731873</v>
      </c>
      <c r="G24" s="667">
        <v>16435763698.98304</v>
      </c>
    </row>
    <row r="25" spans="1:7">
      <c r="A25" s="253">
        <v>17</v>
      </c>
      <c r="B25" s="255" t="s">
        <v>362</v>
      </c>
      <c r="C25" s="667">
        <v>0</v>
      </c>
      <c r="D25" s="667">
        <v>0</v>
      </c>
      <c r="E25" s="667">
        <v>0</v>
      </c>
      <c r="F25" s="667">
        <v>0</v>
      </c>
      <c r="G25" s="667">
        <v>0</v>
      </c>
    </row>
    <row r="26" spans="1:7" ht="26.25">
      <c r="A26" s="253">
        <v>18</v>
      </c>
      <c r="B26" s="255" t="s">
        <v>363</v>
      </c>
      <c r="C26" s="667">
        <v>9033955.7295389585</v>
      </c>
      <c r="D26" s="667">
        <v>951278453.09311295</v>
      </c>
      <c r="E26" s="667">
        <v>204853271.573699</v>
      </c>
      <c r="F26" s="667">
        <v>59726546.115123004</v>
      </c>
      <c r="G26" s="667">
        <v>306200043.22537029</v>
      </c>
    </row>
    <row r="27" spans="1:7">
      <c r="A27" s="253">
        <v>19</v>
      </c>
      <c r="B27" s="255" t="s">
        <v>364</v>
      </c>
      <c r="C27" s="667">
        <v>0</v>
      </c>
      <c r="D27" s="667">
        <v>3094077015.18472</v>
      </c>
      <c r="E27" s="667">
        <v>2131073905.5399363</v>
      </c>
      <c r="F27" s="667">
        <v>8766394029.6828651</v>
      </c>
      <c r="G27" s="667">
        <v>10064010385.592764</v>
      </c>
    </row>
    <row r="28" spans="1:7">
      <c r="A28" s="253">
        <v>20</v>
      </c>
      <c r="B28" s="262" t="s">
        <v>365</v>
      </c>
      <c r="C28" s="667">
        <v>0</v>
      </c>
      <c r="D28" s="667">
        <v>0</v>
      </c>
      <c r="E28" s="667">
        <v>0</v>
      </c>
      <c r="F28" s="667">
        <v>0</v>
      </c>
      <c r="G28" s="667">
        <v>0</v>
      </c>
    </row>
    <row r="29" spans="1:7">
      <c r="A29" s="253">
        <v>21</v>
      </c>
      <c r="B29" s="255" t="s">
        <v>366</v>
      </c>
      <c r="C29" s="667">
        <v>0</v>
      </c>
      <c r="D29" s="667">
        <v>744166716.23000026</v>
      </c>
      <c r="E29" s="667">
        <v>657608720.8599999</v>
      </c>
      <c r="F29" s="667">
        <v>6049953300.3299999</v>
      </c>
      <c r="G29" s="667">
        <v>5148087492.902297</v>
      </c>
    </row>
    <row r="30" spans="1:7">
      <c r="A30" s="253">
        <v>22</v>
      </c>
      <c r="B30" s="262" t="s">
        <v>365</v>
      </c>
      <c r="C30" s="667">
        <v>0</v>
      </c>
      <c r="D30" s="667">
        <v>321117143.28806072</v>
      </c>
      <c r="E30" s="667">
        <v>280467558.84539825</v>
      </c>
      <c r="F30" s="667">
        <v>3249725394.3025761</v>
      </c>
      <c r="G30" s="667">
        <v>2713906208.4301338</v>
      </c>
    </row>
    <row r="31" spans="1:7">
      <c r="A31" s="253">
        <v>23</v>
      </c>
      <c r="B31" s="255" t="s">
        <v>367</v>
      </c>
      <c r="C31" s="667">
        <v>0</v>
      </c>
      <c r="D31" s="667">
        <v>163052997.92432603</v>
      </c>
      <c r="E31" s="667">
        <v>184960446.87428799</v>
      </c>
      <c r="F31" s="667">
        <v>874657711.60388398</v>
      </c>
      <c r="G31" s="667">
        <v>917465777.26260841</v>
      </c>
    </row>
    <row r="32" spans="1:7">
      <c r="A32" s="253">
        <v>24</v>
      </c>
      <c r="B32" s="254" t="s">
        <v>368</v>
      </c>
      <c r="C32" s="667">
        <v>0</v>
      </c>
      <c r="D32" s="667">
        <v>0</v>
      </c>
      <c r="E32" s="667">
        <v>0</v>
      </c>
      <c r="F32" s="667">
        <v>0</v>
      </c>
      <c r="G32" s="667">
        <v>0</v>
      </c>
    </row>
    <row r="33" spans="1:7">
      <c r="A33" s="253">
        <v>25</v>
      </c>
      <c r="B33" s="254" t="s">
        <v>369</v>
      </c>
      <c r="C33" s="667">
        <v>733370306.8422997</v>
      </c>
      <c r="D33" s="667">
        <v>438978877.65437514</v>
      </c>
      <c r="E33" s="667">
        <v>239928838.91167095</v>
      </c>
      <c r="F33" s="667">
        <v>1826945431.8115985</v>
      </c>
      <c r="G33" s="667">
        <v>3383156434.2271609</v>
      </c>
    </row>
    <row r="34" spans="1:7">
      <c r="A34" s="253">
        <v>26</v>
      </c>
      <c r="B34" s="255" t="s">
        <v>370</v>
      </c>
      <c r="C34" s="681"/>
      <c r="D34" s="667">
        <v>27211852.670000013</v>
      </c>
      <c r="E34" s="667">
        <v>19008988.789999999</v>
      </c>
      <c r="F34" s="667">
        <v>16236201.239999998</v>
      </c>
      <c r="G34" s="667">
        <v>62457042.700000003</v>
      </c>
    </row>
    <row r="35" spans="1:7">
      <c r="A35" s="253">
        <v>27</v>
      </c>
      <c r="B35" s="255" t="s">
        <v>371</v>
      </c>
      <c r="C35" s="667">
        <v>733370306.8422997</v>
      </c>
      <c r="D35" s="667">
        <v>411767024.98437512</v>
      </c>
      <c r="E35" s="667">
        <v>220919850.12167096</v>
      </c>
      <c r="F35" s="667">
        <v>1810709230.5715985</v>
      </c>
      <c r="G35" s="667">
        <v>3320699391.5271611</v>
      </c>
    </row>
    <row r="36" spans="1:7">
      <c r="A36" s="253">
        <v>28</v>
      </c>
      <c r="B36" s="254" t="s">
        <v>372</v>
      </c>
      <c r="C36" s="667">
        <v>526320918.27485096</v>
      </c>
      <c r="D36" s="667">
        <v>1010763978.5827</v>
      </c>
      <c r="E36" s="667">
        <v>637136707.67101312</v>
      </c>
      <c r="F36" s="667">
        <v>874282592.22028708</v>
      </c>
      <c r="G36" s="667">
        <v>322248503.37215692</v>
      </c>
    </row>
    <row r="37" spans="1:7">
      <c r="A37" s="256">
        <v>29</v>
      </c>
      <c r="B37" s="257" t="s">
        <v>373</v>
      </c>
      <c r="C37" s="684">
        <f>C23+C24+C32+C33+C36</f>
        <v>4572529607.7497177</v>
      </c>
      <c r="D37" s="684">
        <f t="shared" ref="D37:F37" si="0">D23+D24+D32+D33+D36</f>
        <v>14565612539.957863</v>
      </c>
      <c r="E37" s="684">
        <f t="shared" si="0"/>
        <v>4055561891.4306068</v>
      </c>
      <c r="F37" s="684">
        <f t="shared" si="0"/>
        <v>18451959611.76376</v>
      </c>
      <c r="G37" s="685">
        <f>SUM(G23:G24,G32:G33,G36)</f>
        <v>20546120775.200954</v>
      </c>
    </row>
    <row r="38" spans="1:7">
      <c r="A38" s="249"/>
      <c r="B38" s="263"/>
      <c r="C38" s="264"/>
      <c r="D38" s="264"/>
      <c r="E38" s="264"/>
      <c r="F38" s="264"/>
      <c r="G38" s="265"/>
    </row>
    <row r="39" spans="1:7" ht="15.75" thickBot="1">
      <c r="A39" s="266">
        <v>30</v>
      </c>
      <c r="B39" s="267" t="s">
        <v>374</v>
      </c>
      <c r="C39" s="178"/>
      <c r="D39" s="179"/>
      <c r="E39" s="179"/>
      <c r="F39" s="180"/>
      <c r="G39" s="268">
        <f>IFERROR(G21/G37,0)</f>
        <v>1.2626885311068268</v>
      </c>
    </row>
    <row r="42" spans="1:7" ht="39">
      <c r="B42" s="241"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B2" sqref="B2"/>
    </sheetView>
  </sheetViews>
  <sheetFormatPr defaultColWidth="9.140625" defaultRowHeight="12.75"/>
  <cols>
    <col min="1" max="1" width="7.42578125" style="337" bestFit="1" customWidth="1"/>
    <col min="2" max="2" width="104.5703125" style="337" bestFit="1" customWidth="1"/>
    <col min="3" max="3" width="11.42578125" style="337" bestFit="1" customWidth="1"/>
    <col min="4" max="4" width="12.28515625" style="337" bestFit="1" customWidth="1"/>
    <col min="5" max="5" width="13.85546875" style="337" bestFit="1" customWidth="1"/>
    <col min="6" max="6" width="11.42578125" style="337" bestFit="1" customWidth="1"/>
    <col min="7" max="7" width="15.140625" style="337" bestFit="1" customWidth="1"/>
    <col min="8" max="8" width="14" style="337" bestFit="1" customWidth="1"/>
    <col min="9" max="16384" width="9.140625" style="337"/>
  </cols>
  <sheetData>
    <row r="1" spans="1:8" ht="13.5">
      <c r="A1" s="271" t="s">
        <v>30</v>
      </c>
      <c r="B1" s="347" t="str">
        <f>'Info '!C2</f>
        <v>JSC TBC Bank</v>
      </c>
    </row>
    <row r="2" spans="1:8">
      <c r="A2" s="272" t="s">
        <v>31</v>
      </c>
      <c r="B2" s="346">
        <f>'1. key ratios '!B2</f>
        <v>45930</v>
      </c>
    </row>
    <row r="3" spans="1:8">
      <c r="A3" s="273" t="s">
        <v>380</v>
      </c>
    </row>
    <row r="5" spans="1:8" ht="12" customHeight="1">
      <c r="A5" s="769" t="s">
        <v>381</v>
      </c>
      <c r="B5" s="770"/>
      <c r="C5" s="775" t="s">
        <v>382</v>
      </c>
      <c r="D5" s="776"/>
      <c r="E5" s="776"/>
      <c r="F5" s="776"/>
      <c r="G5" s="776"/>
      <c r="H5" s="777"/>
    </row>
    <row r="6" spans="1:8">
      <c r="A6" s="771"/>
      <c r="B6" s="772"/>
      <c r="C6" s="778"/>
      <c r="D6" s="779"/>
      <c r="E6" s="779"/>
      <c r="F6" s="779"/>
      <c r="G6" s="779"/>
      <c r="H6" s="780"/>
    </row>
    <row r="7" spans="1:8" ht="25.5">
      <c r="A7" s="773"/>
      <c r="B7" s="774"/>
      <c r="C7" s="345" t="s">
        <v>383</v>
      </c>
      <c r="D7" s="345" t="s">
        <v>384</v>
      </c>
      <c r="E7" s="345" t="s">
        <v>385</v>
      </c>
      <c r="F7" s="345" t="s">
        <v>386</v>
      </c>
      <c r="G7" s="345" t="s">
        <v>387</v>
      </c>
      <c r="H7" s="345" t="s">
        <v>64</v>
      </c>
    </row>
    <row r="8" spans="1:8">
      <c r="A8" s="341">
        <v>1</v>
      </c>
      <c r="B8" s="340" t="s">
        <v>51</v>
      </c>
      <c r="C8" s="686">
        <v>2598545041.4397001</v>
      </c>
      <c r="D8" s="686">
        <v>618076900.82446599</v>
      </c>
      <c r="E8" s="686">
        <v>1871161270.316</v>
      </c>
      <c r="F8" s="686">
        <v>1138063080.8</v>
      </c>
      <c r="G8" s="686">
        <v>4022740.7541</v>
      </c>
      <c r="H8" s="687">
        <f t="shared" ref="H8:H20" si="0">SUM(C8:G8)</f>
        <v>6229869034.1342659</v>
      </c>
    </row>
    <row r="9" spans="1:8">
      <c r="A9" s="341">
        <v>2</v>
      </c>
      <c r="B9" s="340" t="s">
        <v>52</v>
      </c>
      <c r="C9" s="686">
        <v>0</v>
      </c>
      <c r="D9" s="686">
        <v>0</v>
      </c>
      <c r="E9" s="686">
        <v>0</v>
      </c>
      <c r="F9" s="686">
        <v>0</v>
      </c>
      <c r="G9" s="686">
        <v>0</v>
      </c>
      <c r="H9" s="687">
        <f t="shared" si="0"/>
        <v>0</v>
      </c>
    </row>
    <row r="10" spans="1:8">
      <c r="A10" s="341">
        <v>3</v>
      </c>
      <c r="B10" s="340" t="s">
        <v>152</v>
      </c>
      <c r="C10" s="686">
        <v>0</v>
      </c>
      <c r="D10" s="686">
        <v>0</v>
      </c>
      <c r="E10" s="686">
        <v>445524836.50999999</v>
      </c>
      <c r="F10" s="686">
        <v>0</v>
      </c>
      <c r="G10" s="686">
        <v>0</v>
      </c>
      <c r="H10" s="687">
        <f t="shared" si="0"/>
        <v>445524836.50999999</v>
      </c>
    </row>
    <row r="11" spans="1:8">
      <c r="A11" s="341">
        <v>4</v>
      </c>
      <c r="B11" s="340" t="s">
        <v>53</v>
      </c>
      <c r="C11" s="686">
        <v>0</v>
      </c>
      <c r="D11" s="686">
        <v>481885348.90219998</v>
      </c>
      <c r="E11" s="686">
        <v>1129421582.8900001</v>
      </c>
      <c r="F11" s="686">
        <v>0</v>
      </c>
      <c r="G11" s="686">
        <v>31449168</v>
      </c>
      <c r="H11" s="687">
        <f t="shared" si="0"/>
        <v>1642756099.7922001</v>
      </c>
    </row>
    <row r="12" spans="1:8">
      <c r="A12" s="341">
        <v>5</v>
      </c>
      <c r="B12" s="340" t="s">
        <v>54</v>
      </c>
      <c r="C12" s="686">
        <v>0</v>
      </c>
      <c r="D12" s="686">
        <v>0</v>
      </c>
      <c r="E12" s="686">
        <v>0</v>
      </c>
      <c r="F12" s="686">
        <v>0</v>
      </c>
      <c r="G12" s="686">
        <v>0</v>
      </c>
      <c r="H12" s="687">
        <f t="shared" si="0"/>
        <v>0</v>
      </c>
    </row>
    <row r="13" spans="1:8">
      <c r="A13" s="341">
        <v>6</v>
      </c>
      <c r="B13" s="340" t="s">
        <v>55</v>
      </c>
      <c r="C13" s="686">
        <v>1095909574.7126701</v>
      </c>
      <c r="D13" s="686">
        <v>1468636779.0470994</v>
      </c>
      <c r="E13" s="686">
        <v>7552334.0499999998</v>
      </c>
      <c r="F13" s="686">
        <v>663706.78060000006</v>
      </c>
      <c r="G13" s="686">
        <v>3907814.5726000001</v>
      </c>
      <c r="H13" s="687">
        <f t="shared" si="0"/>
        <v>2576670209.1629696</v>
      </c>
    </row>
    <row r="14" spans="1:8">
      <c r="A14" s="341">
        <v>7</v>
      </c>
      <c r="B14" s="340" t="s">
        <v>56</v>
      </c>
      <c r="C14" s="686">
        <v>0</v>
      </c>
      <c r="D14" s="686">
        <v>4044404345.3257308</v>
      </c>
      <c r="E14" s="686">
        <v>3965589472.2553606</v>
      </c>
      <c r="F14" s="686">
        <v>1867125830.9877746</v>
      </c>
      <c r="G14" s="686">
        <v>70040057.340366259</v>
      </c>
      <c r="H14" s="687">
        <f t="shared" si="0"/>
        <v>9947159705.9092312</v>
      </c>
    </row>
    <row r="15" spans="1:8">
      <c r="A15" s="341">
        <v>8</v>
      </c>
      <c r="B15" s="342" t="s">
        <v>57</v>
      </c>
      <c r="C15" s="686">
        <v>0</v>
      </c>
      <c r="D15" s="686">
        <v>2093805933.2679336</v>
      </c>
      <c r="E15" s="686">
        <v>3999612986.7762232</v>
      </c>
      <c r="F15" s="686">
        <v>1603510857.5743551</v>
      </c>
      <c r="G15" s="686">
        <v>35427263.041518502</v>
      </c>
      <c r="H15" s="687">
        <f t="shared" si="0"/>
        <v>7732357040.6600304</v>
      </c>
    </row>
    <row r="16" spans="1:8">
      <c r="A16" s="341">
        <v>9</v>
      </c>
      <c r="B16" s="340" t="s">
        <v>58</v>
      </c>
      <c r="C16" s="686">
        <v>0</v>
      </c>
      <c r="D16" s="686">
        <v>718074810.38323295</v>
      </c>
      <c r="E16" s="686">
        <v>2187653569.2104049</v>
      </c>
      <c r="F16" s="686">
        <v>2069218931.0456679</v>
      </c>
      <c r="G16" s="686">
        <v>8609295.9806905799</v>
      </c>
      <c r="H16" s="687">
        <f t="shared" si="0"/>
        <v>4983556606.619997</v>
      </c>
    </row>
    <row r="17" spans="1:8">
      <c r="A17" s="341">
        <v>10</v>
      </c>
      <c r="B17" s="344" t="s">
        <v>395</v>
      </c>
      <c r="C17" s="686">
        <v>0</v>
      </c>
      <c r="D17" s="686">
        <v>39860262.106815867</v>
      </c>
      <c r="E17" s="686">
        <v>100647179.40668085</v>
      </c>
      <c r="F17" s="686">
        <v>73701868.828518748</v>
      </c>
      <c r="G17" s="686">
        <v>67086664.847984537</v>
      </c>
      <c r="H17" s="687">
        <f t="shared" si="0"/>
        <v>281295975.19</v>
      </c>
    </row>
    <row r="18" spans="1:8">
      <c r="A18" s="341">
        <v>11</v>
      </c>
      <c r="B18" s="340" t="s">
        <v>60</v>
      </c>
      <c r="C18" s="686">
        <v>0</v>
      </c>
      <c r="D18" s="686">
        <v>20644371.387929175</v>
      </c>
      <c r="E18" s="686">
        <v>63410643.413439296</v>
      </c>
      <c r="F18" s="686">
        <v>73094802.248336375</v>
      </c>
      <c r="G18" s="686">
        <v>5481536.9102951428</v>
      </c>
      <c r="H18" s="687">
        <f t="shared" si="0"/>
        <v>162631353.95999998</v>
      </c>
    </row>
    <row r="19" spans="1:8">
      <c r="A19" s="341">
        <v>12</v>
      </c>
      <c r="B19" s="340" t="s">
        <v>61</v>
      </c>
      <c r="C19" s="686">
        <v>0</v>
      </c>
      <c r="D19" s="686">
        <v>0</v>
      </c>
      <c r="E19" s="686">
        <v>0</v>
      </c>
      <c r="F19" s="686">
        <v>0</v>
      </c>
      <c r="G19" s="686">
        <v>0</v>
      </c>
      <c r="H19" s="687">
        <f t="shared" si="0"/>
        <v>0</v>
      </c>
    </row>
    <row r="20" spans="1:8">
      <c r="A20" s="343">
        <v>13</v>
      </c>
      <c r="B20" s="342" t="s">
        <v>144</v>
      </c>
      <c r="C20" s="686">
        <v>0</v>
      </c>
      <c r="D20" s="686">
        <v>0</v>
      </c>
      <c r="E20" s="686">
        <v>0</v>
      </c>
      <c r="F20" s="686">
        <v>0</v>
      </c>
      <c r="G20" s="686">
        <v>0</v>
      </c>
      <c r="H20" s="687">
        <f t="shared" si="0"/>
        <v>0</v>
      </c>
    </row>
    <row r="21" spans="1:8">
      <c r="A21" s="341">
        <v>14</v>
      </c>
      <c r="B21" s="340" t="s">
        <v>63</v>
      </c>
      <c r="C21" s="686">
        <v>769644969.03250003</v>
      </c>
      <c r="D21" s="686">
        <v>865824893.57067418</v>
      </c>
      <c r="E21" s="686">
        <v>1024952206.6668971</v>
      </c>
      <c r="F21" s="686">
        <v>662730977.48354661</v>
      </c>
      <c r="G21" s="686">
        <v>1491024601.7821</v>
      </c>
      <c r="H21" s="687">
        <f>SUM(C21:G21)</f>
        <v>4814177648.535718</v>
      </c>
    </row>
    <row r="22" spans="1:8">
      <c r="A22" s="339">
        <v>15</v>
      </c>
      <c r="B22" s="338" t="s">
        <v>64</v>
      </c>
      <c r="C22" s="686">
        <f>SUM(C18:C21)+SUM(C8:C16)</f>
        <v>4464099585.1848707</v>
      </c>
      <c r="D22" s="686">
        <f t="shared" ref="D22:H22" si="1">SUM(D18:D21)+SUM(D8:D16)</f>
        <v>10311353382.709265</v>
      </c>
      <c r="E22" s="686">
        <f t="shared" si="1"/>
        <v>14694878902.088326</v>
      </c>
      <c r="F22" s="686">
        <f t="shared" si="1"/>
        <v>7414408186.9202805</v>
      </c>
      <c r="G22" s="686">
        <f t="shared" si="1"/>
        <v>1649962478.3816705</v>
      </c>
      <c r="H22" s="687">
        <f t="shared" si="1"/>
        <v>38534702535.284416</v>
      </c>
    </row>
    <row r="26" spans="1:8" ht="25.5">
      <c r="B26" s="277"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B2" sqref="B2"/>
    </sheetView>
  </sheetViews>
  <sheetFormatPr defaultColWidth="9.140625" defaultRowHeight="12.75"/>
  <cols>
    <col min="1" max="1" width="11.85546875" style="348" bestFit="1" customWidth="1"/>
    <col min="2" max="2" width="86.85546875" style="337" customWidth="1"/>
    <col min="3" max="4" width="31.5703125" style="337" customWidth="1"/>
    <col min="5" max="5" width="15.140625" style="274" bestFit="1" customWidth="1"/>
    <col min="6" max="6" width="11.85546875" style="274" bestFit="1" customWidth="1"/>
    <col min="7" max="7" width="21.5703125" style="337" bestFit="1" customWidth="1"/>
    <col min="8" max="8" width="41.42578125" style="337" customWidth="1"/>
    <col min="9" max="16384" width="9.140625" style="337"/>
  </cols>
  <sheetData>
    <row r="1" spans="1:8" ht="13.5">
      <c r="A1" s="271" t="s">
        <v>30</v>
      </c>
      <c r="B1" s="347" t="str">
        <f>'Info '!C2</f>
        <v>JSC TBC Bank</v>
      </c>
      <c r="C1" s="361"/>
      <c r="D1" s="361"/>
      <c r="E1" s="361"/>
      <c r="F1" s="361"/>
      <c r="G1" s="361"/>
      <c r="H1" s="361"/>
    </row>
    <row r="2" spans="1:8">
      <c r="A2" s="272" t="s">
        <v>31</v>
      </c>
      <c r="B2" s="346">
        <f>'1. key ratios '!B2</f>
        <v>45930</v>
      </c>
      <c r="C2" s="361"/>
      <c r="D2" s="361"/>
      <c r="E2" s="361"/>
      <c r="F2" s="361"/>
      <c r="G2" s="361"/>
      <c r="H2" s="361"/>
    </row>
    <row r="3" spans="1:8">
      <c r="A3" s="273" t="s">
        <v>388</v>
      </c>
      <c r="B3" s="361"/>
      <c r="C3" s="361"/>
      <c r="D3" s="361"/>
      <c r="E3" s="361"/>
      <c r="F3" s="361"/>
      <c r="G3" s="361"/>
      <c r="H3" s="361"/>
    </row>
    <row r="4" spans="1:8">
      <c r="A4" s="362"/>
      <c r="B4" s="361"/>
      <c r="C4" s="360" t="s">
        <v>0</v>
      </c>
      <c r="D4" s="360" t="s">
        <v>1</v>
      </c>
      <c r="E4" s="360" t="s">
        <v>2</v>
      </c>
      <c r="F4" s="360" t="s">
        <v>3</v>
      </c>
      <c r="G4" s="360" t="s">
        <v>4</v>
      </c>
      <c r="H4" s="360" t="s">
        <v>5</v>
      </c>
    </row>
    <row r="5" spans="1:8" ht="33.950000000000003" customHeight="1">
      <c r="A5" s="769" t="s">
        <v>389</v>
      </c>
      <c r="B5" s="770"/>
      <c r="C5" s="783" t="s">
        <v>390</v>
      </c>
      <c r="D5" s="783"/>
      <c r="E5" s="783" t="s">
        <v>627</v>
      </c>
      <c r="F5" s="781" t="s">
        <v>391</v>
      </c>
      <c r="G5" s="781" t="s">
        <v>392</v>
      </c>
      <c r="H5" s="358" t="s">
        <v>626</v>
      </c>
    </row>
    <row r="6" spans="1:8" ht="25.5">
      <c r="A6" s="773"/>
      <c r="B6" s="774"/>
      <c r="C6" s="359" t="s">
        <v>393</v>
      </c>
      <c r="D6" s="359" t="s">
        <v>394</v>
      </c>
      <c r="E6" s="783"/>
      <c r="F6" s="782"/>
      <c r="G6" s="782"/>
      <c r="H6" s="358" t="s">
        <v>625</v>
      </c>
    </row>
    <row r="7" spans="1:8">
      <c r="A7" s="356">
        <v>1</v>
      </c>
      <c r="B7" s="340" t="s">
        <v>51</v>
      </c>
      <c r="C7" s="688">
        <v>0</v>
      </c>
      <c r="D7" s="688">
        <v>6232582599.9528599</v>
      </c>
      <c r="E7" s="688">
        <v>2713565.8186000003</v>
      </c>
      <c r="F7" s="688">
        <v>0</v>
      </c>
      <c r="G7" s="688">
        <v>0</v>
      </c>
      <c r="H7" s="689">
        <f t="shared" ref="H7:H20" si="0">C7+D7-E7-F7</f>
        <v>6229869034.1342602</v>
      </c>
    </row>
    <row r="8" spans="1:8">
      <c r="A8" s="356">
        <v>2</v>
      </c>
      <c r="B8" s="340" t="s">
        <v>52</v>
      </c>
      <c r="C8" s="688">
        <v>0</v>
      </c>
      <c r="D8" s="688">
        <v>0</v>
      </c>
      <c r="E8" s="688">
        <v>0</v>
      </c>
      <c r="F8" s="688">
        <v>0</v>
      </c>
      <c r="G8" s="688">
        <v>0</v>
      </c>
      <c r="H8" s="689">
        <f t="shared" si="0"/>
        <v>0</v>
      </c>
    </row>
    <row r="9" spans="1:8">
      <c r="A9" s="356">
        <v>3</v>
      </c>
      <c r="B9" s="340" t="s">
        <v>152</v>
      </c>
      <c r="C9" s="688">
        <v>0</v>
      </c>
      <c r="D9" s="688">
        <v>445524836.50999999</v>
      </c>
      <c r="E9" s="688">
        <v>0</v>
      </c>
      <c r="F9" s="688">
        <v>0</v>
      </c>
      <c r="G9" s="688">
        <v>0</v>
      </c>
      <c r="H9" s="689">
        <f t="shared" si="0"/>
        <v>445524836.50999999</v>
      </c>
    </row>
    <row r="10" spans="1:8">
      <c r="A10" s="356">
        <v>4</v>
      </c>
      <c r="B10" s="340" t="s">
        <v>53</v>
      </c>
      <c r="C10" s="688">
        <v>0</v>
      </c>
      <c r="D10" s="688">
        <v>1646021418.7641001</v>
      </c>
      <c r="E10" s="688">
        <v>124453.092</v>
      </c>
      <c r="F10" s="688">
        <v>0</v>
      </c>
      <c r="G10" s="688">
        <v>0</v>
      </c>
      <c r="H10" s="689">
        <f t="shared" si="0"/>
        <v>1645896965.6721001</v>
      </c>
    </row>
    <row r="11" spans="1:8">
      <c r="A11" s="356">
        <v>5</v>
      </c>
      <c r="B11" s="340" t="s">
        <v>54</v>
      </c>
      <c r="C11" s="688">
        <v>0</v>
      </c>
      <c r="D11" s="688">
        <v>0</v>
      </c>
      <c r="E11" s="688">
        <v>0</v>
      </c>
      <c r="F11" s="688">
        <v>0</v>
      </c>
      <c r="G11" s="688">
        <v>0</v>
      </c>
      <c r="H11" s="689">
        <f t="shared" si="0"/>
        <v>0</v>
      </c>
    </row>
    <row r="12" spans="1:8">
      <c r="A12" s="356">
        <v>6</v>
      </c>
      <c r="B12" s="340" t="s">
        <v>55</v>
      </c>
      <c r="C12" s="688">
        <v>0</v>
      </c>
      <c r="D12" s="688">
        <v>2593398904.79527</v>
      </c>
      <c r="E12" s="688">
        <v>527883.07089999993</v>
      </c>
      <c r="F12" s="688">
        <v>0</v>
      </c>
      <c r="G12" s="688">
        <v>0</v>
      </c>
      <c r="H12" s="689">
        <f t="shared" si="0"/>
        <v>2592871021.72437</v>
      </c>
    </row>
    <row r="13" spans="1:8">
      <c r="A13" s="356">
        <v>7</v>
      </c>
      <c r="B13" s="340" t="s">
        <v>56</v>
      </c>
      <c r="C13" s="688">
        <v>219880571.37302887</v>
      </c>
      <c r="D13" s="688">
        <v>9798771335.8128929</v>
      </c>
      <c r="E13" s="688">
        <v>71492225.276687965</v>
      </c>
      <c r="F13" s="688">
        <v>0</v>
      </c>
      <c r="G13" s="688">
        <v>82.07</v>
      </c>
      <c r="H13" s="689">
        <f t="shared" si="0"/>
        <v>9947159681.909235</v>
      </c>
    </row>
    <row r="14" spans="1:8">
      <c r="A14" s="356">
        <v>8</v>
      </c>
      <c r="B14" s="342" t="s">
        <v>57</v>
      </c>
      <c r="C14" s="688">
        <v>232540939.0929516</v>
      </c>
      <c r="D14" s="688">
        <v>7759048477.3871021</v>
      </c>
      <c r="E14" s="688">
        <v>259232375.8200545</v>
      </c>
      <c r="F14" s="688">
        <v>0</v>
      </c>
      <c r="G14" s="688">
        <v>47208733.180000283</v>
      </c>
      <c r="H14" s="689">
        <f t="shared" si="0"/>
        <v>7732357040.6599998</v>
      </c>
    </row>
    <row r="15" spans="1:8">
      <c r="A15" s="356">
        <v>9</v>
      </c>
      <c r="B15" s="340" t="s">
        <v>58</v>
      </c>
      <c r="C15" s="688">
        <v>65402907.457112476</v>
      </c>
      <c r="D15" s="688">
        <v>4951936379.0923328</v>
      </c>
      <c r="E15" s="688">
        <v>33782679.929444149</v>
      </c>
      <c r="F15" s="688">
        <v>0</v>
      </c>
      <c r="G15" s="688">
        <v>0.03</v>
      </c>
      <c r="H15" s="689">
        <f t="shared" si="0"/>
        <v>4983556606.6200008</v>
      </c>
    </row>
    <row r="16" spans="1:8">
      <c r="A16" s="356">
        <v>10</v>
      </c>
      <c r="B16" s="344" t="s">
        <v>395</v>
      </c>
      <c r="C16" s="688">
        <v>429055630.70770013</v>
      </c>
      <c r="D16" s="688">
        <v>13268335.442100001</v>
      </c>
      <c r="E16" s="688">
        <v>161027990.95980012</v>
      </c>
      <c r="F16" s="688">
        <v>0</v>
      </c>
      <c r="G16" s="688">
        <v>47855036.240000375</v>
      </c>
      <c r="H16" s="689">
        <f t="shared" si="0"/>
        <v>281295975.19</v>
      </c>
    </row>
    <row r="17" spans="1:8">
      <c r="A17" s="356">
        <v>11</v>
      </c>
      <c r="B17" s="340" t="s">
        <v>60</v>
      </c>
      <c r="C17" s="688">
        <v>246677.83310000002</v>
      </c>
      <c r="D17" s="688">
        <v>162607251.79970002</v>
      </c>
      <c r="E17" s="688">
        <v>222575.67280000003</v>
      </c>
      <c r="F17" s="688">
        <v>0</v>
      </c>
      <c r="G17" s="688">
        <v>0</v>
      </c>
      <c r="H17" s="689">
        <f t="shared" si="0"/>
        <v>162631353.96000001</v>
      </c>
    </row>
    <row r="18" spans="1:8">
      <c r="A18" s="356">
        <v>12</v>
      </c>
      <c r="B18" s="340" t="s">
        <v>61</v>
      </c>
      <c r="C18" s="688">
        <v>0</v>
      </c>
      <c r="D18" s="688">
        <v>0</v>
      </c>
      <c r="E18" s="688">
        <v>0</v>
      </c>
      <c r="F18" s="688">
        <v>0</v>
      </c>
      <c r="G18" s="688">
        <v>0</v>
      </c>
      <c r="H18" s="689">
        <f t="shared" si="0"/>
        <v>0</v>
      </c>
    </row>
    <row r="19" spans="1:8">
      <c r="A19" s="357">
        <v>13</v>
      </c>
      <c r="B19" s="342" t="s">
        <v>144</v>
      </c>
      <c r="C19" s="688">
        <v>0</v>
      </c>
      <c r="D19" s="688">
        <v>0</v>
      </c>
      <c r="E19" s="688">
        <v>0</v>
      </c>
      <c r="F19" s="688">
        <v>0</v>
      </c>
      <c r="G19" s="688">
        <v>0</v>
      </c>
      <c r="H19" s="689">
        <f t="shared" si="0"/>
        <v>0</v>
      </c>
    </row>
    <row r="20" spans="1:8">
      <c r="A20" s="356">
        <v>14</v>
      </c>
      <c r="B20" s="340" t="s">
        <v>63</v>
      </c>
      <c r="C20" s="688">
        <v>134079459.05760723</v>
      </c>
      <c r="D20" s="688">
        <v>5188814196.5780268</v>
      </c>
      <c r="E20" s="688">
        <v>34139644.361218542</v>
      </c>
      <c r="F20" s="688">
        <v>0</v>
      </c>
      <c r="G20" s="688">
        <v>1544749.9000000013</v>
      </c>
      <c r="H20" s="689">
        <f t="shared" si="0"/>
        <v>5288754011.274416</v>
      </c>
    </row>
    <row r="21" spans="1:8" s="353" customFormat="1">
      <c r="A21" s="355">
        <v>15</v>
      </c>
      <c r="B21" s="354" t="s">
        <v>64</v>
      </c>
      <c r="C21" s="690">
        <f t="shared" ref="C21:H21" si="1">SUM(C7:C15)+SUM(C17:C20)</f>
        <v>652150554.81380022</v>
      </c>
      <c r="D21" s="690">
        <f t="shared" si="1"/>
        <v>38778705400.692276</v>
      </c>
      <c r="E21" s="690">
        <f t="shared" si="1"/>
        <v>402235403.04170513</v>
      </c>
      <c r="F21" s="690">
        <f t="shared" si="1"/>
        <v>0</v>
      </c>
      <c r="G21" s="690">
        <f t="shared" si="1"/>
        <v>48753565.180000283</v>
      </c>
      <c r="H21" s="689">
        <f t="shared" si="1"/>
        <v>39028620552.464378</v>
      </c>
    </row>
    <row r="22" spans="1:8">
      <c r="A22" s="352">
        <v>16</v>
      </c>
      <c r="B22" s="351" t="s">
        <v>396</v>
      </c>
      <c r="C22" s="688">
        <v>636731541.72450054</v>
      </c>
      <c r="D22" s="688">
        <v>25141034040.0718</v>
      </c>
      <c r="E22" s="688">
        <v>388961621.90980494</v>
      </c>
      <c r="F22" s="688">
        <v>0</v>
      </c>
      <c r="G22" s="688">
        <v>47855036.240000375</v>
      </c>
      <c r="H22" s="689">
        <f>C22+D22-E22-F22</f>
        <v>25388803959.886494</v>
      </c>
    </row>
    <row r="23" spans="1:8">
      <c r="A23" s="352">
        <v>17</v>
      </c>
      <c r="B23" s="351" t="s">
        <v>397</v>
      </c>
      <c r="C23" s="688">
        <v>0</v>
      </c>
      <c r="D23" s="688">
        <v>5737422357.4777937</v>
      </c>
      <c r="E23" s="688">
        <v>3140666.1181000005</v>
      </c>
      <c r="F23" s="688">
        <v>0</v>
      </c>
      <c r="G23" s="688">
        <v>0</v>
      </c>
      <c r="H23" s="689">
        <f>C23+D23-E23-F23</f>
        <v>5734281691.3596935</v>
      </c>
    </row>
    <row r="25" spans="1:8">
      <c r="E25" s="337"/>
      <c r="F25" s="337"/>
    </row>
    <row r="26" spans="1:8" ht="42.6" customHeight="1">
      <c r="B26" s="277"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A2" sqref="A2"/>
    </sheetView>
  </sheetViews>
  <sheetFormatPr defaultColWidth="9.140625" defaultRowHeight="12.75"/>
  <cols>
    <col min="1" max="1" width="11" style="337" bestFit="1" customWidth="1"/>
    <col min="2" max="2" width="93.42578125" style="337" customWidth="1"/>
    <col min="3" max="4" width="35" style="337" customWidth="1"/>
    <col min="5" max="5" width="15.140625" style="337" bestFit="1" customWidth="1"/>
    <col min="6" max="6" width="11.85546875" style="337" bestFit="1" customWidth="1"/>
    <col min="7" max="7" width="22" style="337" customWidth="1"/>
    <col min="8" max="8" width="19.85546875" style="337" customWidth="1"/>
    <col min="9" max="16384" width="9.140625" style="337"/>
  </cols>
  <sheetData>
    <row r="1" spans="1:8" ht="13.5">
      <c r="A1" s="271" t="s">
        <v>30</v>
      </c>
      <c r="B1" s="347" t="str">
        <f>'Info '!C2</f>
        <v>JSC TBC Bank</v>
      </c>
      <c r="C1" s="361"/>
      <c r="D1" s="361"/>
      <c r="E1" s="361"/>
      <c r="F1" s="361"/>
      <c r="G1" s="361"/>
      <c r="H1" s="361"/>
    </row>
    <row r="2" spans="1:8">
      <c r="A2" s="272" t="s">
        <v>31</v>
      </c>
      <c r="B2" s="346">
        <f>'1. key ratios '!B2</f>
        <v>45930</v>
      </c>
      <c r="C2" s="361"/>
      <c r="D2" s="361"/>
      <c r="E2" s="361"/>
      <c r="F2" s="361"/>
      <c r="G2" s="361"/>
      <c r="H2" s="361"/>
    </row>
    <row r="3" spans="1:8">
      <c r="A3" s="273" t="s">
        <v>398</v>
      </c>
      <c r="B3" s="361"/>
      <c r="C3" s="361"/>
      <c r="D3" s="361"/>
      <c r="E3" s="361"/>
      <c r="F3" s="361"/>
      <c r="G3" s="361"/>
      <c r="H3" s="361"/>
    </row>
    <row r="4" spans="1:8">
      <c r="A4" s="362"/>
      <c r="B4" s="361"/>
      <c r="C4" s="360" t="s">
        <v>0</v>
      </c>
      <c r="D4" s="360" t="s">
        <v>1</v>
      </c>
      <c r="E4" s="360" t="s">
        <v>2</v>
      </c>
      <c r="F4" s="360" t="s">
        <v>3</v>
      </c>
      <c r="G4" s="360" t="s">
        <v>4</v>
      </c>
      <c r="H4" s="360" t="s">
        <v>5</v>
      </c>
    </row>
    <row r="5" spans="1:8" ht="41.45" customHeight="1">
      <c r="A5" s="769" t="s">
        <v>389</v>
      </c>
      <c r="B5" s="770"/>
      <c r="C5" s="783" t="s">
        <v>390</v>
      </c>
      <c r="D5" s="783"/>
      <c r="E5" s="783" t="s">
        <v>627</v>
      </c>
      <c r="F5" s="781" t="s">
        <v>391</v>
      </c>
      <c r="G5" s="781" t="s">
        <v>392</v>
      </c>
      <c r="H5" s="358" t="s">
        <v>626</v>
      </c>
    </row>
    <row r="6" spans="1:8" ht="25.5">
      <c r="A6" s="773"/>
      <c r="B6" s="774"/>
      <c r="C6" s="359" t="s">
        <v>393</v>
      </c>
      <c r="D6" s="359" t="s">
        <v>394</v>
      </c>
      <c r="E6" s="783"/>
      <c r="F6" s="782"/>
      <c r="G6" s="782"/>
      <c r="H6" s="358" t="s">
        <v>625</v>
      </c>
    </row>
    <row r="7" spans="1:8">
      <c r="A7" s="349">
        <v>1</v>
      </c>
      <c r="B7" s="367" t="s">
        <v>486</v>
      </c>
      <c r="C7" s="688">
        <v>3637418.5631999993</v>
      </c>
      <c r="D7" s="688">
        <v>241290529.20740002</v>
      </c>
      <c r="E7" s="688">
        <v>6717405.5548999896</v>
      </c>
      <c r="F7" s="688">
        <v>0</v>
      </c>
      <c r="G7" s="688">
        <v>1563732.1600000004</v>
      </c>
      <c r="H7" s="691">
        <f t="shared" ref="H7:H34" si="0">C7+D7-E7-F7</f>
        <v>238210542.21570003</v>
      </c>
    </row>
    <row r="8" spans="1:8">
      <c r="A8" s="349">
        <v>2</v>
      </c>
      <c r="B8" s="367" t="s">
        <v>399</v>
      </c>
      <c r="C8" s="688">
        <v>2061343.1609</v>
      </c>
      <c r="D8" s="688">
        <v>11590491336.868097</v>
      </c>
      <c r="E8" s="688">
        <v>5968483.6412000004</v>
      </c>
      <c r="F8" s="688">
        <v>0</v>
      </c>
      <c r="G8" s="688">
        <v>682140.9600000002</v>
      </c>
      <c r="H8" s="691">
        <f t="shared" si="0"/>
        <v>11586584196.387798</v>
      </c>
    </row>
    <row r="9" spans="1:8">
      <c r="A9" s="349">
        <v>3</v>
      </c>
      <c r="B9" s="367" t="s">
        <v>400</v>
      </c>
      <c r="C9" s="688">
        <v>331841.2721</v>
      </c>
      <c r="D9" s="688">
        <v>183884234.0819</v>
      </c>
      <c r="E9" s="688">
        <v>643552.72400000005</v>
      </c>
      <c r="F9" s="688">
        <v>0</v>
      </c>
      <c r="G9" s="688">
        <v>51499.32</v>
      </c>
      <c r="H9" s="691">
        <f t="shared" si="0"/>
        <v>183572522.63</v>
      </c>
    </row>
    <row r="10" spans="1:8">
      <c r="A10" s="349">
        <v>4</v>
      </c>
      <c r="B10" s="367" t="s">
        <v>487</v>
      </c>
      <c r="C10" s="688">
        <v>39843059.752099998</v>
      </c>
      <c r="D10" s="688">
        <v>1847856440.5379</v>
      </c>
      <c r="E10" s="688">
        <v>27078841.2027</v>
      </c>
      <c r="F10" s="688">
        <v>0</v>
      </c>
      <c r="G10" s="688">
        <v>44186.030000000006</v>
      </c>
      <c r="H10" s="691">
        <f t="shared" si="0"/>
        <v>1860620659.0873001</v>
      </c>
    </row>
    <row r="11" spans="1:8">
      <c r="A11" s="349">
        <v>5</v>
      </c>
      <c r="B11" s="367" t="s">
        <v>401</v>
      </c>
      <c r="C11" s="688">
        <v>33413045.955800001</v>
      </c>
      <c r="D11" s="688">
        <v>1272971351.6285</v>
      </c>
      <c r="E11" s="688">
        <v>6731260.3173000012</v>
      </c>
      <c r="F11" s="688">
        <v>0</v>
      </c>
      <c r="G11" s="688">
        <v>129429.75000000001</v>
      </c>
      <c r="H11" s="691">
        <f t="shared" si="0"/>
        <v>1299653137.267</v>
      </c>
    </row>
    <row r="12" spans="1:8">
      <c r="A12" s="349">
        <v>6</v>
      </c>
      <c r="B12" s="367" t="s">
        <v>402</v>
      </c>
      <c r="C12" s="688">
        <v>40083010.517000005</v>
      </c>
      <c r="D12" s="688">
        <v>574261054.11549997</v>
      </c>
      <c r="E12" s="688">
        <v>18844330.597299993</v>
      </c>
      <c r="F12" s="688">
        <v>0</v>
      </c>
      <c r="G12" s="688">
        <v>1352406.9799999995</v>
      </c>
      <c r="H12" s="691">
        <f t="shared" si="0"/>
        <v>595499734.03519988</v>
      </c>
    </row>
    <row r="13" spans="1:8">
      <c r="A13" s="349">
        <v>7</v>
      </c>
      <c r="B13" s="367" t="s">
        <v>403</v>
      </c>
      <c r="C13" s="688">
        <v>19733784.622500002</v>
      </c>
      <c r="D13" s="688">
        <v>819992341.9071002</v>
      </c>
      <c r="E13" s="688">
        <v>6935633.6949000014</v>
      </c>
      <c r="F13" s="688">
        <v>0</v>
      </c>
      <c r="G13" s="688">
        <v>382415.71000000008</v>
      </c>
      <c r="H13" s="691">
        <f t="shared" si="0"/>
        <v>832790492.83470011</v>
      </c>
    </row>
    <row r="14" spans="1:8">
      <c r="A14" s="349">
        <v>8</v>
      </c>
      <c r="B14" s="367" t="s">
        <v>404</v>
      </c>
      <c r="C14" s="688">
        <v>14193027.220199995</v>
      </c>
      <c r="D14" s="688">
        <v>1422111990.4037001</v>
      </c>
      <c r="E14" s="688">
        <v>12402645.734599983</v>
      </c>
      <c r="F14" s="688">
        <v>0</v>
      </c>
      <c r="G14" s="688">
        <v>1844722.5399999986</v>
      </c>
      <c r="H14" s="691">
        <f t="shared" si="0"/>
        <v>1423902371.8893001</v>
      </c>
    </row>
    <row r="15" spans="1:8">
      <c r="A15" s="349">
        <v>9</v>
      </c>
      <c r="B15" s="367" t="s">
        <v>405</v>
      </c>
      <c r="C15" s="688">
        <v>14087407.573799998</v>
      </c>
      <c r="D15" s="688">
        <v>601345698.95840001</v>
      </c>
      <c r="E15" s="688">
        <v>4412774.4317000005</v>
      </c>
      <c r="F15" s="688">
        <v>0</v>
      </c>
      <c r="G15" s="688">
        <v>279285.19</v>
      </c>
      <c r="H15" s="691">
        <f t="shared" si="0"/>
        <v>611020332.10049999</v>
      </c>
    </row>
    <row r="16" spans="1:8">
      <c r="A16" s="349">
        <v>10</v>
      </c>
      <c r="B16" s="367" t="s">
        <v>406</v>
      </c>
      <c r="C16" s="688">
        <v>1456320.0621</v>
      </c>
      <c r="D16" s="688">
        <v>326396438.43990004</v>
      </c>
      <c r="E16" s="688">
        <v>2689755.4208000004</v>
      </c>
      <c r="F16" s="688">
        <v>0</v>
      </c>
      <c r="G16" s="688">
        <v>379505.64999999997</v>
      </c>
      <c r="H16" s="691">
        <f t="shared" si="0"/>
        <v>325163003.0812</v>
      </c>
    </row>
    <row r="17" spans="1:9">
      <c r="A17" s="349">
        <v>11</v>
      </c>
      <c r="B17" s="367" t="s">
        <v>407</v>
      </c>
      <c r="C17" s="688">
        <v>4889050.0003999993</v>
      </c>
      <c r="D17" s="688">
        <v>254424984.52779999</v>
      </c>
      <c r="E17" s="688">
        <v>3738098.6166999983</v>
      </c>
      <c r="F17" s="688">
        <v>0</v>
      </c>
      <c r="G17" s="688">
        <v>814766.87999999989</v>
      </c>
      <c r="H17" s="691">
        <f t="shared" si="0"/>
        <v>255575935.91150001</v>
      </c>
    </row>
    <row r="18" spans="1:9">
      <c r="A18" s="349">
        <v>12</v>
      </c>
      <c r="B18" s="367" t="s">
        <v>408</v>
      </c>
      <c r="C18" s="688">
        <v>60497032.332700014</v>
      </c>
      <c r="D18" s="688">
        <v>1244191725.404336</v>
      </c>
      <c r="E18" s="688">
        <v>26188781.540899988</v>
      </c>
      <c r="F18" s="688">
        <v>0</v>
      </c>
      <c r="G18" s="688">
        <v>1686735.5799999996</v>
      </c>
      <c r="H18" s="691">
        <f t="shared" si="0"/>
        <v>1278499976.196136</v>
      </c>
    </row>
    <row r="19" spans="1:9">
      <c r="A19" s="349">
        <v>13</v>
      </c>
      <c r="B19" s="367" t="s">
        <v>409</v>
      </c>
      <c r="C19" s="688">
        <v>22139730.809700001</v>
      </c>
      <c r="D19" s="688">
        <v>462253751.92690003</v>
      </c>
      <c r="E19" s="688">
        <v>7175554.782800002</v>
      </c>
      <c r="F19" s="688">
        <v>0</v>
      </c>
      <c r="G19" s="688">
        <v>878869.34999999986</v>
      </c>
      <c r="H19" s="691">
        <f t="shared" si="0"/>
        <v>477217927.95380002</v>
      </c>
    </row>
    <row r="20" spans="1:9">
      <c r="A20" s="349">
        <v>14</v>
      </c>
      <c r="B20" s="367" t="s">
        <v>410</v>
      </c>
      <c r="C20" s="688">
        <v>61706876.575200006</v>
      </c>
      <c r="D20" s="688">
        <v>1183123870.2832999</v>
      </c>
      <c r="E20" s="688">
        <v>10895200.0603</v>
      </c>
      <c r="F20" s="688">
        <v>0</v>
      </c>
      <c r="G20" s="688">
        <v>517149.56000000011</v>
      </c>
      <c r="H20" s="691">
        <f t="shared" si="0"/>
        <v>1233935546.7981999</v>
      </c>
    </row>
    <row r="21" spans="1:9">
      <c r="A21" s="349">
        <v>15</v>
      </c>
      <c r="B21" s="367" t="s">
        <v>411</v>
      </c>
      <c r="C21" s="688">
        <v>34169446.061300002</v>
      </c>
      <c r="D21" s="688">
        <v>367758771.50589997</v>
      </c>
      <c r="E21" s="688">
        <v>7859662.4248000029</v>
      </c>
      <c r="F21" s="688">
        <v>0</v>
      </c>
      <c r="G21" s="688">
        <v>945294.51999999944</v>
      </c>
      <c r="H21" s="691">
        <f t="shared" si="0"/>
        <v>394068555.14239997</v>
      </c>
    </row>
    <row r="22" spans="1:9">
      <c r="A22" s="349">
        <v>16</v>
      </c>
      <c r="B22" s="367" t="s">
        <v>412</v>
      </c>
      <c r="C22" s="688">
        <v>47739506.074600004</v>
      </c>
      <c r="D22" s="688">
        <v>303344706.93850005</v>
      </c>
      <c r="E22" s="688">
        <v>5074531.3791000005</v>
      </c>
      <c r="F22" s="688">
        <v>0</v>
      </c>
      <c r="G22" s="688">
        <v>216598.14</v>
      </c>
      <c r="H22" s="691">
        <f t="shared" si="0"/>
        <v>346009681.634</v>
      </c>
    </row>
    <row r="23" spans="1:9">
      <c r="A23" s="349">
        <v>17</v>
      </c>
      <c r="B23" s="367" t="s">
        <v>490</v>
      </c>
      <c r="C23" s="688">
        <v>4152649.0261999997</v>
      </c>
      <c r="D23" s="688">
        <v>376502567.00499994</v>
      </c>
      <c r="E23" s="688">
        <v>1957027.5908999997</v>
      </c>
      <c r="F23" s="688">
        <v>0</v>
      </c>
      <c r="G23" s="688">
        <v>42442.46</v>
      </c>
      <c r="H23" s="691">
        <f t="shared" si="0"/>
        <v>378698188.44029993</v>
      </c>
    </row>
    <row r="24" spans="1:9">
      <c r="A24" s="349">
        <v>18</v>
      </c>
      <c r="B24" s="367" t="s">
        <v>413</v>
      </c>
      <c r="C24" s="688">
        <v>293652.83980000007</v>
      </c>
      <c r="D24" s="688">
        <v>1036253701.5150001</v>
      </c>
      <c r="E24" s="688">
        <v>3415509.4830000005</v>
      </c>
      <c r="F24" s="688">
        <v>0</v>
      </c>
      <c r="G24" s="688">
        <v>161026.84000000005</v>
      </c>
      <c r="H24" s="691">
        <f t="shared" si="0"/>
        <v>1033131844.8718001</v>
      </c>
    </row>
    <row r="25" spans="1:9">
      <c r="A25" s="349">
        <v>19</v>
      </c>
      <c r="B25" s="367" t="s">
        <v>414</v>
      </c>
      <c r="C25" s="688">
        <v>668608.01139999996</v>
      </c>
      <c r="D25" s="688">
        <v>194153383.1954</v>
      </c>
      <c r="E25" s="688">
        <v>1161914.5031000003</v>
      </c>
      <c r="F25" s="688">
        <v>0</v>
      </c>
      <c r="G25" s="688">
        <v>120602.71</v>
      </c>
      <c r="H25" s="691">
        <f t="shared" si="0"/>
        <v>193660076.70370001</v>
      </c>
    </row>
    <row r="26" spans="1:9">
      <c r="A26" s="349">
        <v>20</v>
      </c>
      <c r="B26" s="367" t="s">
        <v>489</v>
      </c>
      <c r="C26" s="688">
        <v>42933490.060100004</v>
      </c>
      <c r="D26" s="688">
        <v>567558606.02049994</v>
      </c>
      <c r="E26" s="688">
        <v>12651279.338199995</v>
      </c>
      <c r="F26" s="688">
        <v>0</v>
      </c>
      <c r="G26" s="688">
        <v>263540.12</v>
      </c>
      <c r="H26" s="691">
        <f t="shared" si="0"/>
        <v>597840816.74239993</v>
      </c>
      <c r="I26" s="364"/>
    </row>
    <row r="27" spans="1:9">
      <c r="A27" s="349">
        <v>21</v>
      </c>
      <c r="B27" s="367" t="s">
        <v>415</v>
      </c>
      <c r="C27" s="688">
        <v>372343.66159999999</v>
      </c>
      <c r="D27" s="688">
        <v>86481707.149599999</v>
      </c>
      <c r="E27" s="688">
        <v>754351.95270000049</v>
      </c>
      <c r="F27" s="688">
        <v>0</v>
      </c>
      <c r="G27" s="688">
        <v>48753.479999999989</v>
      </c>
      <c r="H27" s="691">
        <f t="shared" si="0"/>
        <v>86099698.858499989</v>
      </c>
      <c r="I27" s="364"/>
    </row>
    <row r="28" spans="1:9">
      <c r="A28" s="349">
        <v>22</v>
      </c>
      <c r="B28" s="367" t="s">
        <v>416</v>
      </c>
      <c r="C28" s="688">
        <v>399431.87350000005</v>
      </c>
      <c r="D28" s="688">
        <v>82587795.104599997</v>
      </c>
      <c r="E28" s="688">
        <v>711374.89470000006</v>
      </c>
      <c r="F28" s="688">
        <v>0</v>
      </c>
      <c r="G28" s="688">
        <v>92522.559999999983</v>
      </c>
      <c r="H28" s="691">
        <f t="shared" si="0"/>
        <v>82275852.083399996</v>
      </c>
      <c r="I28" s="364"/>
    </row>
    <row r="29" spans="1:9">
      <c r="A29" s="349">
        <v>23</v>
      </c>
      <c r="B29" s="367" t="s">
        <v>417</v>
      </c>
      <c r="C29" s="688">
        <v>71497855.830799997</v>
      </c>
      <c r="D29" s="688">
        <v>4615059405.895627</v>
      </c>
      <c r="E29" s="688">
        <v>61442553.705100112</v>
      </c>
      <c r="F29" s="688">
        <v>0</v>
      </c>
      <c r="G29" s="688">
        <v>11671648.010000017</v>
      </c>
      <c r="H29" s="691">
        <f t="shared" si="0"/>
        <v>4625114708.021327</v>
      </c>
      <c r="I29" s="364"/>
    </row>
    <row r="30" spans="1:9">
      <c r="A30" s="349">
        <v>24</v>
      </c>
      <c r="B30" s="367" t="s">
        <v>488</v>
      </c>
      <c r="C30" s="688">
        <v>35627813.073299989</v>
      </c>
      <c r="D30" s="688">
        <v>1210053972.4212</v>
      </c>
      <c r="E30" s="688">
        <v>26329030.840199981</v>
      </c>
      <c r="F30" s="688">
        <v>0</v>
      </c>
      <c r="G30" s="688">
        <v>2158673.5199999986</v>
      </c>
      <c r="H30" s="691">
        <f t="shared" si="0"/>
        <v>1219352754.6543</v>
      </c>
      <c r="I30" s="364"/>
    </row>
    <row r="31" spans="1:9">
      <c r="A31" s="349">
        <v>25</v>
      </c>
      <c r="B31" s="367" t="s">
        <v>418</v>
      </c>
      <c r="C31" s="688">
        <v>87431776.234900296</v>
      </c>
      <c r="D31" s="688">
        <v>5152944626.168849</v>
      </c>
      <c r="E31" s="688">
        <v>131779966.04830521</v>
      </c>
      <c r="F31" s="688">
        <v>0</v>
      </c>
      <c r="G31" s="688">
        <v>20923510.679999974</v>
      </c>
      <c r="H31" s="691">
        <f t="shared" si="0"/>
        <v>5108596436.355444</v>
      </c>
      <c r="I31" s="364"/>
    </row>
    <row r="32" spans="1:9">
      <c r="A32" s="349">
        <v>26</v>
      </c>
      <c r="B32" s="367" t="s">
        <v>485</v>
      </c>
      <c r="C32" s="688">
        <v>8600522.6403998956</v>
      </c>
      <c r="D32" s="688">
        <v>394785228.13280004</v>
      </c>
      <c r="E32" s="688">
        <v>8478137.2531999368</v>
      </c>
      <c r="F32" s="688">
        <v>0</v>
      </c>
      <c r="G32" s="688">
        <v>603577.53999999806</v>
      </c>
      <c r="H32" s="691">
        <f t="shared" si="0"/>
        <v>394907613.51999998</v>
      </c>
      <c r="I32" s="364"/>
    </row>
    <row r="33" spans="1:9">
      <c r="A33" s="349">
        <v>27</v>
      </c>
      <c r="B33" s="350" t="s">
        <v>419</v>
      </c>
      <c r="C33" s="688">
        <v>190511.00820000007</v>
      </c>
      <c r="D33" s="688">
        <v>2366625181.1725006</v>
      </c>
      <c r="E33" s="688">
        <v>197745.30829998961</v>
      </c>
      <c r="F33" s="688">
        <v>0</v>
      </c>
      <c r="G33" s="688">
        <v>898528.94000000134</v>
      </c>
      <c r="H33" s="691">
        <f t="shared" si="0"/>
        <v>2366617946.8724008</v>
      </c>
      <c r="I33" s="364"/>
    </row>
    <row r="34" spans="1:9">
      <c r="A34" s="349">
        <v>28</v>
      </c>
      <c r="B34" s="366" t="s">
        <v>64</v>
      </c>
      <c r="C34" s="690">
        <f>SUM(C7:C33)</f>
        <v>652150554.81380022</v>
      </c>
      <c r="D34" s="690">
        <f>SUM(D7:D33)</f>
        <v>38778705400.516205</v>
      </c>
      <c r="E34" s="690">
        <f>SUM(E7:E33)</f>
        <v>402235403.04170525</v>
      </c>
      <c r="F34" s="690">
        <f>SUM(F7:F33)</f>
        <v>0</v>
      </c>
      <c r="G34" s="690">
        <f>SUM(G7:G33)</f>
        <v>48753565.179999992</v>
      </c>
      <c r="H34" s="691">
        <f t="shared" si="0"/>
        <v>39028620552.2883</v>
      </c>
      <c r="I34" s="364"/>
    </row>
    <row r="35" spans="1:9">
      <c r="A35" s="364"/>
      <c r="B35" s="364"/>
      <c r="C35" s="364"/>
      <c r="D35" s="364"/>
      <c r="E35" s="364"/>
      <c r="F35" s="364"/>
      <c r="G35" s="364"/>
      <c r="H35" s="364"/>
      <c r="I35" s="364"/>
    </row>
    <row r="36" spans="1:9">
      <c r="A36" s="364"/>
      <c r="B36" s="365"/>
      <c r="C36" s="364"/>
      <c r="D36" s="364"/>
      <c r="E36" s="364"/>
      <c r="F36" s="364"/>
      <c r="G36" s="364"/>
      <c r="H36" s="364"/>
      <c r="I36" s="364"/>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2" sqref="B2"/>
    </sheetView>
  </sheetViews>
  <sheetFormatPr defaultColWidth="9.140625" defaultRowHeight="12.75"/>
  <cols>
    <col min="1" max="1" width="11.85546875" style="337" bestFit="1" customWidth="1"/>
    <col min="2" max="2" width="108" style="337" bestFit="1" customWidth="1"/>
    <col min="3" max="3" width="35.5703125" style="337" customWidth="1"/>
    <col min="4" max="4" width="38.42578125" style="274" customWidth="1"/>
    <col min="5" max="16384" width="9.140625" style="337"/>
  </cols>
  <sheetData>
    <row r="1" spans="1:4" ht="13.5">
      <c r="A1" s="271" t="s">
        <v>30</v>
      </c>
      <c r="B1" s="347" t="str">
        <f>'Info '!C2</f>
        <v>JSC TBC Bank</v>
      </c>
      <c r="D1" s="337"/>
    </row>
    <row r="2" spans="1:4">
      <c r="A2" s="272" t="s">
        <v>31</v>
      </c>
      <c r="B2" s="346">
        <f>'1. key ratios '!B2</f>
        <v>45930</v>
      </c>
      <c r="D2" s="337"/>
    </row>
    <row r="3" spans="1:4">
      <c r="A3" s="273" t="s">
        <v>420</v>
      </c>
      <c r="D3" s="337"/>
    </row>
    <row r="5" spans="1:4">
      <c r="A5" s="784" t="s">
        <v>634</v>
      </c>
      <c r="B5" s="784"/>
      <c r="C5" s="345" t="s">
        <v>437</v>
      </c>
      <c r="D5" s="345" t="s">
        <v>478</v>
      </c>
    </row>
    <row r="6" spans="1:4">
      <c r="A6" s="374">
        <v>1</v>
      </c>
      <c r="B6" s="368" t="s">
        <v>633</v>
      </c>
      <c r="C6" s="686">
        <v>373361282.10722744</v>
      </c>
      <c r="D6" s="686">
        <v>3173219.0457000067</v>
      </c>
    </row>
    <row r="7" spans="1:4">
      <c r="A7" s="371">
        <v>2</v>
      </c>
      <c r="B7" s="368" t="s">
        <v>632</v>
      </c>
      <c r="C7" s="686">
        <v>208696438.27972203</v>
      </c>
      <c r="D7" s="686">
        <v>1897518.6036128111</v>
      </c>
    </row>
    <row r="8" spans="1:4">
      <c r="A8" s="373">
        <v>2.1</v>
      </c>
      <c r="B8" s="372" t="s">
        <v>493</v>
      </c>
      <c r="C8" s="686">
        <v>78584195.31811361</v>
      </c>
      <c r="D8" s="686">
        <v>1866119.2199461034</v>
      </c>
    </row>
    <row r="9" spans="1:4">
      <c r="A9" s="373">
        <v>2.2000000000000002</v>
      </c>
      <c r="B9" s="372" t="s">
        <v>491</v>
      </c>
      <c r="C9" s="686">
        <v>130112242.96160844</v>
      </c>
      <c r="D9" s="686">
        <v>31399.383666707756</v>
      </c>
    </row>
    <row r="10" spans="1:4">
      <c r="A10" s="374">
        <v>3</v>
      </c>
      <c r="B10" s="368" t="s">
        <v>631</v>
      </c>
      <c r="C10" s="686">
        <v>192037720.58961439</v>
      </c>
      <c r="D10" s="686">
        <v>1930847.9734229292</v>
      </c>
    </row>
    <row r="11" spans="1:4">
      <c r="A11" s="373">
        <v>3.1</v>
      </c>
      <c r="B11" s="372" t="s">
        <v>422</v>
      </c>
      <c r="C11" s="686">
        <v>47855036.218400002</v>
      </c>
      <c r="D11" s="686">
        <v>0</v>
      </c>
    </row>
    <row r="12" spans="1:4">
      <c r="A12" s="373">
        <v>3.2</v>
      </c>
      <c r="B12" s="372" t="s">
        <v>630</v>
      </c>
      <c r="C12" s="686">
        <v>45188796.020147935</v>
      </c>
      <c r="D12" s="686">
        <v>1716685.3889231011</v>
      </c>
    </row>
    <row r="13" spans="1:4">
      <c r="A13" s="373">
        <v>3.3</v>
      </c>
      <c r="B13" s="372" t="s">
        <v>492</v>
      </c>
      <c r="C13" s="686">
        <v>98993888.35106644</v>
      </c>
      <c r="D13" s="686">
        <v>214162.58449982814</v>
      </c>
    </row>
    <row r="14" spans="1:4">
      <c r="A14" s="371">
        <v>4</v>
      </c>
      <c r="B14" s="370" t="s">
        <v>629</v>
      </c>
      <c r="C14" s="686">
        <v>-743631.30249999976</v>
      </c>
      <c r="D14" s="686">
        <v>774.52711009907944</v>
      </c>
    </row>
    <row r="15" spans="1:4">
      <c r="A15" s="369">
        <v>5</v>
      </c>
      <c r="B15" s="368" t="s">
        <v>628</v>
      </c>
      <c r="C15" s="687">
        <v>389276368.49483514</v>
      </c>
      <c r="D15" s="687">
        <v>3140664.2029999872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337" bestFit="1" customWidth="1"/>
    <col min="2" max="2" width="128.85546875" style="337" bestFit="1" customWidth="1"/>
    <col min="3" max="3" width="37" style="337" customWidth="1"/>
    <col min="4" max="4" width="50.5703125" style="337" customWidth="1"/>
    <col min="5" max="16384" width="9.140625" style="337"/>
  </cols>
  <sheetData>
    <row r="1" spans="1:4" ht="13.5">
      <c r="A1" s="271" t="s">
        <v>30</v>
      </c>
      <c r="B1" s="347" t="str">
        <f>'Info '!C2</f>
        <v>JSC TBC Bank</v>
      </c>
    </row>
    <row r="2" spans="1:4">
      <c r="A2" s="272" t="s">
        <v>31</v>
      </c>
      <c r="B2" s="346">
        <f>'1. key ratios '!B2</f>
        <v>45930</v>
      </c>
    </row>
    <row r="3" spans="1:4">
      <c r="A3" s="273" t="s">
        <v>424</v>
      </c>
    </row>
    <row r="4" spans="1:4">
      <c r="A4" s="273"/>
    </row>
    <row r="5" spans="1:4" ht="15" customHeight="1">
      <c r="A5" s="785" t="s">
        <v>494</v>
      </c>
      <c r="B5" s="786"/>
      <c r="C5" s="789" t="s">
        <v>425</v>
      </c>
      <c r="D5" s="789" t="s">
        <v>426</v>
      </c>
    </row>
    <row r="6" spans="1:4">
      <c r="A6" s="787"/>
      <c r="B6" s="788"/>
      <c r="C6" s="789"/>
      <c r="D6" s="789"/>
    </row>
    <row r="7" spans="1:4">
      <c r="A7" s="377">
        <v>1</v>
      </c>
      <c r="B7" s="338" t="s">
        <v>421</v>
      </c>
      <c r="C7" s="688">
        <v>567229978.809847</v>
      </c>
      <c r="D7" s="375"/>
    </row>
    <row r="8" spans="1:4">
      <c r="A8" s="379">
        <v>2</v>
      </c>
      <c r="B8" s="379" t="s">
        <v>427</v>
      </c>
      <c r="C8" s="688">
        <v>232460965.17765099</v>
      </c>
      <c r="D8" s="375"/>
    </row>
    <row r="9" spans="1:4">
      <c r="A9" s="379">
        <v>3</v>
      </c>
      <c r="B9" s="380" t="s">
        <v>637</v>
      </c>
      <c r="C9" s="688">
        <v>0</v>
      </c>
      <c r="D9" s="375"/>
    </row>
    <row r="10" spans="1:4">
      <c r="A10" s="379">
        <v>4</v>
      </c>
      <c r="B10" s="379" t="s">
        <v>428</v>
      </c>
      <c r="C10" s="688">
        <f>SUM(C11:C17)</f>
        <v>162959402.16964808</v>
      </c>
      <c r="D10" s="375"/>
    </row>
    <row r="11" spans="1:4">
      <c r="A11" s="379">
        <v>5</v>
      </c>
      <c r="B11" s="378" t="s">
        <v>636</v>
      </c>
      <c r="C11" s="688">
        <v>30988037.7931991</v>
      </c>
      <c r="D11" s="375"/>
    </row>
    <row r="12" spans="1:4">
      <c r="A12" s="379">
        <v>6</v>
      </c>
      <c r="B12" s="378" t="s">
        <v>429</v>
      </c>
      <c r="C12" s="688">
        <v>24861725.365656994</v>
      </c>
      <c r="D12" s="375"/>
    </row>
    <row r="13" spans="1:4">
      <c r="A13" s="379">
        <v>7</v>
      </c>
      <c r="B13" s="378" t="s">
        <v>432</v>
      </c>
      <c r="C13" s="688">
        <v>47855036.219999999</v>
      </c>
      <c r="D13" s="375"/>
    </row>
    <row r="14" spans="1:4">
      <c r="A14" s="379">
        <v>8</v>
      </c>
      <c r="B14" s="378" t="s">
        <v>430</v>
      </c>
      <c r="C14" s="688">
        <v>57818194.909999996</v>
      </c>
      <c r="D14" s="379"/>
    </row>
    <row r="15" spans="1:4">
      <c r="A15" s="379">
        <v>9</v>
      </c>
      <c r="B15" s="378" t="s">
        <v>431</v>
      </c>
      <c r="C15" s="688">
        <v>0</v>
      </c>
      <c r="D15" s="379"/>
    </row>
    <row r="16" spans="1:4">
      <c r="A16" s="379">
        <v>10</v>
      </c>
      <c r="B16" s="378" t="s">
        <v>433</v>
      </c>
      <c r="C16" s="688">
        <v>0</v>
      </c>
      <c r="D16" s="379"/>
    </row>
    <row r="17" spans="1:4">
      <c r="A17" s="379">
        <v>11</v>
      </c>
      <c r="B17" s="378" t="s">
        <v>635</v>
      </c>
      <c r="C17" s="688">
        <v>1436407.8807920001</v>
      </c>
      <c r="D17" s="375"/>
    </row>
    <row r="18" spans="1:4">
      <c r="A18" s="377">
        <v>12</v>
      </c>
      <c r="B18" s="376" t="s">
        <v>423</v>
      </c>
      <c r="C18" s="690">
        <f>C7+C8+C9-C10</f>
        <v>636731541.81784999</v>
      </c>
      <c r="D18" s="375"/>
    </row>
    <row r="21" spans="1:4">
      <c r="B21" s="271"/>
    </row>
    <row r="22" spans="1:4">
      <c r="B22" s="272"/>
    </row>
    <row r="23" spans="1:4">
      <c r="B23" s="27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A3" sqref="A3"/>
    </sheetView>
  </sheetViews>
  <sheetFormatPr defaultColWidth="9.140625" defaultRowHeight="12.75"/>
  <cols>
    <col min="1" max="1" width="11.85546875" style="361" bestFit="1" customWidth="1"/>
    <col min="2" max="2" width="63.85546875" style="361" customWidth="1"/>
    <col min="3" max="3" width="15.5703125" style="361" customWidth="1"/>
    <col min="4" max="18" width="22.140625" style="361" customWidth="1"/>
    <col min="19" max="19" width="23.140625" style="361" bestFit="1" customWidth="1"/>
    <col min="20" max="26" width="22.140625" style="361" customWidth="1"/>
    <col min="27" max="27" width="23.140625" style="361" bestFit="1" customWidth="1"/>
    <col min="28" max="28" width="20" style="361" customWidth="1"/>
    <col min="29" max="16384" width="9.140625" style="361"/>
  </cols>
  <sheetData>
    <row r="1" spans="1:28" ht="13.5">
      <c r="A1" s="271" t="s">
        <v>30</v>
      </c>
      <c r="B1" s="347" t="str">
        <f>'Info '!C2</f>
        <v>JSC TBC Bank</v>
      </c>
    </row>
    <row r="2" spans="1:28">
      <c r="A2" s="272" t="s">
        <v>31</v>
      </c>
      <c r="B2" s="346">
        <f>'1. key ratios '!B2</f>
        <v>45930</v>
      </c>
      <c r="C2" s="362"/>
    </row>
    <row r="3" spans="1:28">
      <c r="A3" s="273" t="s">
        <v>434</v>
      </c>
    </row>
    <row r="5" spans="1:28" ht="15" customHeight="1">
      <c r="A5" s="791" t="s">
        <v>649</v>
      </c>
      <c r="B5" s="792"/>
      <c r="C5" s="797" t="s">
        <v>435</v>
      </c>
      <c r="D5" s="798"/>
      <c r="E5" s="798"/>
      <c r="F5" s="798"/>
      <c r="G5" s="798"/>
      <c r="H5" s="798"/>
      <c r="I5" s="798"/>
      <c r="J5" s="798"/>
      <c r="K5" s="798"/>
      <c r="L5" s="798"/>
      <c r="M5" s="798"/>
      <c r="N5" s="798"/>
      <c r="O5" s="798"/>
      <c r="P5" s="798"/>
      <c r="Q5" s="798"/>
      <c r="R5" s="798"/>
      <c r="S5" s="798"/>
      <c r="T5" s="392"/>
      <c r="U5" s="392"/>
      <c r="V5" s="392"/>
      <c r="W5" s="392"/>
      <c r="X5" s="392"/>
      <c r="Y5" s="392"/>
      <c r="Z5" s="392"/>
      <c r="AA5" s="391"/>
      <c r="AB5" s="384"/>
    </row>
    <row r="6" spans="1:28" ht="12" customHeight="1">
      <c r="A6" s="793"/>
      <c r="B6" s="794"/>
      <c r="C6" s="799" t="s">
        <v>64</v>
      </c>
      <c r="D6" s="801" t="s">
        <v>648</v>
      </c>
      <c r="E6" s="801"/>
      <c r="F6" s="801"/>
      <c r="G6" s="801"/>
      <c r="H6" s="801" t="s">
        <v>647</v>
      </c>
      <c r="I6" s="801"/>
      <c r="J6" s="801"/>
      <c r="K6" s="801"/>
      <c r="L6" s="390"/>
      <c r="M6" s="802" t="s">
        <v>646</v>
      </c>
      <c r="N6" s="802"/>
      <c r="O6" s="802"/>
      <c r="P6" s="802"/>
      <c r="Q6" s="802"/>
      <c r="R6" s="802"/>
      <c r="S6" s="782"/>
      <c r="T6" s="389"/>
      <c r="U6" s="790" t="s">
        <v>645</v>
      </c>
      <c r="V6" s="790"/>
      <c r="W6" s="790"/>
      <c r="X6" s="790"/>
      <c r="Y6" s="790"/>
      <c r="Z6" s="790"/>
      <c r="AA6" s="783"/>
      <c r="AB6" s="388"/>
    </row>
    <row r="7" spans="1:28" ht="25.5">
      <c r="A7" s="795"/>
      <c r="B7" s="796"/>
      <c r="C7" s="800"/>
      <c r="D7" s="387"/>
      <c r="E7" s="385" t="s">
        <v>436</v>
      </c>
      <c r="F7" s="358" t="s">
        <v>643</v>
      </c>
      <c r="G7" s="360" t="s">
        <v>644</v>
      </c>
      <c r="H7" s="362"/>
      <c r="I7" s="385" t="s">
        <v>436</v>
      </c>
      <c r="J7" s="358" t="s">
        <v>643</v>
      </c>
      <c r="K7" s="360" t="s">
        <v>644</v>
      </c>
      <c r="L7" s="386"/>
      <c r="M7" s="385" t="s">
        <v>436</v>
      </c>
      <c r="N7" s="385" t="s">
        <v>643</v>
      </c>
      <c r="O7" s="385" t="s">
        <v>642</v>
      </c>
      <c r="P7" s="385" t="s">
        <v>641</v>
      </c>
      <c r="Q7" s="385" t="s">
        <v>640</v>
      </c>
      <c r="R7" s="358" t="s">
        <v>639</v>
      </c>
      <c r="S7" s="385" t="s">
        <v>638</v>
      </c>
      <c r="T7" s="386"/>
      <c r="U7" s="385" t="s">
        <v>436</v>
      </c>
      <c r="V7" s="385" t="s">
        <v>643</v>
      </c>
      <c r="W7" s="385" t="s">
        <v>642</v>
      </c>
      <c r="X7" s="385" t="s">
        <v>641</v>
      </c>
      <c r="Y7" s="385" t="s">
        <v>640</v>
      </c>
      <c r="Z7" s="358" t="s">
        <v>639</v>
      </c>
      <c r="AA7" s="385" t="s">
        <v>638</v>
      </c>
      <c r="AB7" s="384"/>
    </row>
    <row r="8" spans="1:28">
      <c r="A8" s="383">
        <v>1</v>
      </c>
      <c r="B8" s="354" t="s">
        <v>437</v>
      </c>
      <c r="C8" s="690">
        <v>25777765581.709572</v>
      </c>
      <c r="D8" s="690">
        <v>23266012408.432396</v>
      </c>
      <c r="E8" s="690">
        <v>396482031.80512804</v>
      </c>
      <c r="F8" s="690">
        <v>0</v>
      </c>
      <c r="G8" s="690">
        <v>0</v>
      </c>
      <c r="H8" s="690">
        <v>1875021631.4593236</v>
      </c>
      <c r="I8" s="690">
        <v>286335427.71684194</v>
      </c>
      <c r="J8" s="690">
        <v>185277666.5045619</v>
      </c>
      <c r="K8" s="690">
        <v>0</v>
      </c>
      <c r="L8" s="690">
        <v>636503742.10090613</v>
      </c>
      <c r="M8" s="690">
        <v>70317419.655023992</v>
      </c>
      <c r="N8" s="690">
        <v>59089022.050341994</v>
      </c>
      <c r="O8" s="690">
        <v>145207275.00521597</v>
      </c>
      <c r="P8" s="690">
        <v>87751706.014233008</v>
      </c>
      <c r="Q8" s="690">
        <v>112488895.89339301</v>
      </c>
      <c r="R8" s="690">
        <v>70494411.528276026</v>
      </c>
      <c r="S8" s="690">
        <v>463183.71963099996</v>
      </c>
      <c r="T8" s="690">
        <v>227799.71694400001</v>
      </c>
      <c r="U8" s="690">
        <v>0</v>
      </c>
      <c r="V8" s="690">
        <v>0</v>
      </c>
      <c r="W8" s="690">
        <v>0</v>
      </c>
      <c r="X8" s="690">
        <v>0</v>
      </c>
      <c r="Y8" s="690">
        <v>227799.71694400001</v>
      </c>
      <c r="Z8" s="690">
        <v>0</v>
      </c>
      <c r="AA8" s="690">
        <v>0</v>
      </c>
      <c r="AB8" s="381"/>
    </row>
    <row r="9" spans="1:28">
      <c r="A9" s="349">
        <v>1.1000000000000001</v>
      </c>
      <c r="B9" s="382" t="s">
        <v>438</v>
      </c>
      <c r="C9" s="692">
        <v>0</v>
      </c>
      <c r="D9" s="692">
        <v>0</v>
      </c>
      <c r="E9" s="692">
        <v>0</v>
      </c>
      <c r="F9" s="692">
        <v>0</v>
      </c>
      <c r="G9" s="692">
        <v>0</v>
      </c>
      <c r="H9" s="692">
        <v>0</v>
      </c>
      <c r="I9" s="692">
        <v>0</v>
      </c>
      <c r="J9" s="692">
        <v>0</v>
      </c>
      <c r="K9" s="692">
        <v>0</v>
      </c>
      <c r="L9" s="692">
        <v>0</v>
      </c>
      <c r="M9" s="692">
        <v>0</v>
      </c>
      <c r="N9" s="692">
        <v>0</v>
      </c>
      <c r="O9" s="692">
        <v>0</v>
      </c>
      <c r="P9" s="692">
        <v>0</v>
      </c>
      <c r="Q9" s="692">
        <v>0</v>
      </c>
      <c r="R9" s="692">
        <v>0</v>
      </c>
      <c r="S9" s="692">
        <v>0</v>
      </c>
      <c r="T9" s="692">
        <v>0</v>
      </c>
      <c r="U9" s="692">
        <v>0</v>
      </c>
      <c r="V9" s="692">
        <v>0</v>
      </c>
      <c r="W9" s="692">
        <v>0</v>
      </c>
      <c r="X9" s="692">
        <v>0</v>
      </c>
      <c r="Y9" s="692">
        <v>0</v>
      </c>
      <c r="Z9" s="692">
        <v>0</v>
      </c>
      <c r="AA9" s="692">
        <v>0</v>
      </c>
      <c r="AB9" s="381"/>
    </row>
    <row r="10" spans="1:28">
      <c r="A10" s="349">
        <v>1.2</v>
      </c>
      <c r="B10" s="382" t="s">
        <v>439</v>
      </c>
      <c r="C10" s="692">
        <v>0</v>
      </c>
      <c r="D10" s="692">
        <v>0</v>
      </c>
      <c r="E10" s="692">
        <v>0</v>
      </c>
      <c r="F10" s="692">
        <v>0</v>
      </c>
      <c r="G10" s="692">
        <v>0</v>
      </c>
      <c r="H10" s="692">
        <v>0</v>
      </c>
      <c r="I10" s="692">
        <v>0</v>
      </c>
      <c r="J10" s="692">
        <v>0</v>
      </c>
      <c r="K10" s="692">
        <v>0</v>
      </c>
      <c r="L10" s="692">
        <v>0</v>
      </c>
      <c r="M10" s="692">
        <v>0</v>
      </c>
      <c r="N10" s="692">
        <v>0</v>
      </c>
      <c r="O10" s="692">
        <v>0</v>
      </c>
      <c r="P10" s="692">
        <v>0</v>
      </c>
      <c r="Q10" s="692">
        <v>0</v>
      </c>
      <c r="R10" s="692">
        <v>0</v>
      </c>
      <c r="S10" s="692">
        <v>0</v>
      </c>
      <c r="T10" s="692">
        <v>0</v>
      </c>
      <c r="U10" s="692">
        <v>0</v>
      </c>
      <c r="V10" s="692">
        <v>0</v>
      </c>
      <c r="W10" s="692">
        <v>0</v>
      </c>
      <c r="X10" s="692">
        <v>0</v>
      </c>
      <c r="Y10" s="692">
        <v>0</v>
      </c>
      <c r="Z10" s="692">
        <v>0</v>
      </c>
      <c r="AA10" s="692">
        <v>0</v>
      </c>
      <c r="AB10" s="381"/>
    </row>
    <row r="11" spans="1:28">
      <c r="A11" s="349">
        <v>1.3</v>
      </c>
      <c r="B11" s="382" t="s">
        <v>440</v>
      </c>
      <c r="C11" s="692">
        <v>230632832.96285602</v>
      </c>
      <c r="D11" s="692">
        <v>230632832.96285602</v>
      </c>
      <c r="E11" s="692">
        <v>0</v>
      </c>
      <c r="F11" s="692">
        <v>0</v>
      </c>
      <c r="G11" s="692">
        <v>0</v>
      </c>
      <c r="H11" s="692">
        <v>0</v>
      </c>
      <c r="I11" s="692">
        <v>0</v>
      </c>
      <c r="J11" s="692">
        <v>0</v>
      </c>
      <c r="K11" s="692">
        <v>0</v>
      </c>
      <c r="L11" s="692">
        <v>0</v>
      </c>
      <c r="M11" s="692">
        <v>0</v>
      </c>
      <c r="N11" s="692">
        <v>0</v>
      </c>
      <c r="O11" s="692">
        <v>0</v>
      </c>
      <c r="P11" s="692">
        <v>0</v>
      </c>
      <c r="Q11" s="692">
        <v>0</v>
      </c>
      <c r="R11" s="692">
        <v>0</v>
      </c>
      <c r="S11" s="692">
        <v>0</v>
      </c>
      <c r="T11" s="692">
        <v>0</v>
      </c>
      <c r="U11" s="692">
        <v>0</v>
      </c>
      <c r="V11" s="692">
        <v>0</v>
      </c>
      <c r="W11" s="692">
        <v>0</v>
      </c>
      <c r="X11" s="692">
        <v>0</v>
      </c>
      <c r="Y11" s="692">
        <v>0</v>
      </c>
      <c r="Z11" s="692">
        <v>0</v>
      </c>
      <c r="AA11" s="692">
        <v>0</v>
      </c>
      <c r="AB11" s="381"/>
    </row>
    <row r="12" spans="1:28">
      <c r="A12" s="349">
        <v>1.4</v>
      </c>
      <c r="B12" s="382" t="s">
        <v>441</v>
      </c>
      <c r="C12" s="692">
        <v>576941198.75738585</v>
      </c>
      <c r="D12" s="692">
        <v>576627582.90106595</v>
      </c>
      <c r="E12" s="692">
        <v>3851529.45</v>
      </c>
      <c r="F12" s="692">
        <v>0</v>
      </c>
      <c r="G12" s="692">
        <v>0</v>
      </c>
      <c r="H12" s="692">
        <v>102548.452704</v>
      </c>
      <c r="I12" s="692">
        <v>0</v>
      </c>
      <c r="J12" s="692">
        <v>0</v>
      </c>
      <c r="K12" s="692">
        <v>0</v>
      </c>
      <c r="L12" s="692">
        <v>211067.403616</v>
      </c>
      <c r="M12" s="692">
        <v>0</v>
      </c>
      <c r="N12" s="692">
        <v>0</v>
      </c>
      <c r="O12" s="692">
        <v>0</v>
      </c>
      <c r="P12" s="692">
        <v>0</v>
      </c>
      <c r="Q12" s="692">
        <v>0</v>
      </c>
      <c r="R12" s="692">
        <v>0</v>
      </c>
      <c r="S12" s="692">
        <v>0</v>
      </c>
      <c r="T12" s="692">
        <v>0</v>
      </c>
      <c r="U12" s="692">
        <v>0</v>
      </c>
      <c r="V12" s="692">
        <v>0</v>
      </c>
      <c r="W12" s="692">
        <v>0</v>
      </c>
      <c r="X12" s="692">
        <v>0</v>
      </c>
      <c r="Y12" s="692">
        <v>0</v>
      </c>
      <c r="Z12" s="692">
        <v>0</v>
      </c>
      <c r="AA12" s="692">
        <v>0</v>
      </c>
      <c r="AB12" s="381"/>
    </row>
    <row r="13" spans="1:28">
      <c r="A13" s="349">
        <v>1.5</v>
      </c>
      <c r="B13" s="382" t="s">
        <v>442</v>
      </c>
      <c r="C13" s="692">
        <v>12305747128.868353</v>
      </c>
      <c r="D13" s="692">
        <v>10733425670.987007</v>
      </c>
      <c r="E13" s="692">
        <v>275445758.15626901</v>
      </c>
      <c r="F13" s="692">
        <v>0</v>
      </c>
      <c r="G13" s="692">
        <v>0</v>
      </c>
      <c r="H13" s="692">
        <v>1148161108.4475648</v>
      </c>
      <c r="I13" s="692">
        <v>146235327.07317799</v>
      </c>
      <c r="J13" s="692">
        <v>72172482.217819989</v>
      </c>
      <c r="K13" s="692">
        <v>0</v>
      </c>
      <c r="L13" s="692">
        <v>423932549.71683598</v>
      </c>
      <c r="M13" s="692">
        <v>56480839.710708998</v>
      </c>
      <c r="N13" s="692">
        <v>29565022.029734999</v>
      </c>
      <c r="O13" s="692">
        <v>77188536.817068994</v>
      </c>
      <c r="P13" s="692">
        <v>68297190.23488602</v>
      </c>
      <c r="Q13" s="692">
        <v>81881236.926403016</v>
      </c>
      <c r="R13" s="692">
        <v>55514164.234484017</v>
      </c>
      <c r="S13" s="692">
        <v>0</v>
      </c>
      <c r="T13" s="692">
        <v>227799.71694400001</v>
      </c>
      <c r="U13" s="692">
        <v>0</v>
      </c>
      <c r="V13" s="692">
        <v>0</v>
      </c>
      <c r="W13" s="692">
        <v>0</v>
      </c>
      <c r="X13" s="692">
        <v>0</v>
      </c>
      <c r="Y13" s="692">
        <v>227799.71694400001</v>
      </c>
      <c r="Z13" s="692">
        <v>0</v>
      </c>
      <c r="AA13" s="692">
        <v>0</v>
      </c>
      <c r="AB13" s="381"/>
    </row>
    <row r="14" spans="1:28">
      <c r="A14" s="349">
        <v>1.6</v>
      </c>
      <c r="B14" s="382" t="s">
        <v>443</v>
      </c>
      <c r="C14" s="692">
        <v>12664444421.120977</v>
      </c>
      <c r="D14" s="692">
        <v>11725326321.581469</v>
      </c>
      <c r="E14" s="692">
        <v>117184744.19885902</v>
      </c>
      <c r="F14" s="692">
        <v>0</v>
      </c>
      <c r="G14" s="692">
        <v>0</v>
      </c>
      <c r="H14" s="692">
        <v>726757974.55905485</v>
      </c>
      <c r="I14" s="692">
        <v>140100100.64366397</v>
      </c>
      <c r="J14" s="692">
        <v>113105184.28674193</v>
      </c>
      <c r="K14" s="692">
        <v>0</v>
      </c>
      <c r="L14" s="692">
        <v>212360124.98045415</v>
      </c>
      <c r="M14" s="692">
        <v>13836579.944315</v>
      </c>
      <c r="N14" s="692">
        <v>29524000.020606995</v>
      </c>
      <c r="O14" s="692">
        <v>68018738.188146979</v>
      </c>
      <c r="P14" s="692">
        <v>19454515.779346991</v>
      </c>
      <c r="Q14" s="692">
        <v>30607658.966989994</v>
      </c>
      <c r="R14" s="692">
        <v>14980247.293792002</v>
      </c>
      <c r="S14" s="692">
        <v>463183.71963099996</v>
      </c>
      <c r="T14" s="692">
        <v>0</v>
      </c>
      <c r="U14" s="692">
        <v>0</v>
      </c>
      <c r="V14" s="692">
        <v>0</v>
      </c>
      <c r="W14" s="692">
        <v>0</v>
      </c>
      <c r="X14" s="692">
        <v>0</v>
      </c>
      <c r="Y14" s="692">
        <v>0</v>
      </c>
      <c r="Z14" s="692">
        <v>0</v>
      </c>
      <c r="AA14" s="692">
        <v>0</v>
      </c>
      <c r="AB14" s="381"/>
    </row>
    <row r="15" spans="1:28">
      <c r="A15" s="383">
        <v>2</v>
      </c>
      <c r="B15" s="366" t="s">
        <v>444</v>
      </c>
      <c r="C15" s="690">
        <v>5737422357.4777975</v>
      </c>
      <c r="D15" s="690">
        <v>5737422357.4777975</v>
      </c>
      <c r="E15" s="690">
        <v>0</v>
      </c>
      <c r="F15" s="690">
        <v>0</v>
      </c>
      <c r="G15" s="690">
        <v>0</v>
      </c>
      <c r="H15" s="690">
        <v>0</v>
      </c>
      <c r="I15" s="690">
        <v>0</v>
      </c>
      <c r="J15" s="690">
        <v>0</v>
      </c>
      <c r="K15" s="690">
        <v>0</v>
      </c>
      <c r="L15" s="690">
        <v>0</v>
      </c>
      <c r="M15" s="690">
        <v>0</v>
      </c>
      <c r="N15" s="690">
        <v>0</v>
      </c>
      <c r="O15" s="690">
        <v>0</v>
      </c>
      <c r="P15" s="690">
        <v>0</v>
      </c>
      <c r="Q15" s="690">
        <v>0</v>
      </c>
      <c r="R15" s="690">
        <v>0</v>
      </c>
      <c r="S15" s="690">
        <v>0</v>
      </c>
      <c r="T15" s="690">
        <v>0</v>
      </c>
      <c r="U15" s="690">
        <v>0</v>
      </c>
      <c r="V15" s="690">
        <v>0</v>
      </c>
      <c r="W15" s="690">
        <v>0</v>
      </c>
      <c r="X15" s="690">
        <v>0</v>
      </c>
      <c r="Y15" s="690">
        <v>0</v>
      </c>
      <c r="Z15" s="690">
        <v>0</v>
      </c>
      <c r="AA15" s="690">
        <v>0</v>
      </c>
      <c r="AB15" s="381"/>
    </row>
    <row r="16" spans="1:28">
      <c r="A16" s="349">
        <v>2.1</v>
      </c>
      <c r="B16" s="382" t="s">
        <v>438</v>
      </c>
      <c r="C16" s="690">
        <v>0</v>
      </c>
      <c r="D16" s="690">
        <v>0</v>
      </c>
      <c r="E16" s="690">
        <v>0</v>
      </c>
      <c r="F16" s="690">
        <v>0</v>
      </c>
      <c r="G16" s="690">
        <v>0</v>
      </c>
      <c r="H16" s="690">
        <v>0</v>
      </c>
      <c r="I16" s="690">
        <v>0</v>
      </c>
      <c r="J16" s="690">
        <v>0</v>
      </c>
      <c r="K16" s="690">
        <v>0</v>
      </c>
      <c r="L16" s="690">
        <v>0</v>
      </c>
      <c r="M16" s="690">
        <v>0</v>
      </c>
      <c r="N16" s="690">
        <v>0</v>
      </c>
      <c r="O16" s="690">
        <v>0</v>
      </c>
      <c r="P16" s="690">
        <v>0</v>
      </c>
      <c r="Q16" s="690">
        <v>0</v>
      </c>
      <c r="R16" s="690">
        <v>0</v>
      </c>
      <c r="S16" s="690">
        <v>0</v>
      </c>
      <c r="T16" s="690">
        <v>0</v>
      </c>
      <c r="U16" s="690">
        <v>0</v>
      </c>
      <c r="V16" s="690">
        <v>0</v>
      </c>
      <c r="W16" s="690">
        <v>0</v>
      </c>
      <c r="X16" s="690">
        <v>0</v>
      </c>
      <c r="Y16" s="690">
        <v>0</v>
      </c>
      <c r="Z16" s="690">
        <v>0</v>
      </c>
      <c r="AA16" s="690">
        <v>0</v>
      </c>
      <c r="AB16" s="381"/>
    </row>
    <row r="17" spans="1:28">
      <c r="A17" s="349">
        <v>2.2000000000000002</v>
      </c>
      <c r="B17" s="382" t="s">
        <v>439</v>
      </c>
      <c r="C17" s="690">
        <v>3629952687.0731659</v>
      </c>
      <c r="D17" s="690">
        <v>3629952687.0731659</v>
      </c>
      <c r="E17" s="690">
        <v>0</v>
      </c>
      <c r="F17" s="690">
        <v>0</v>
      </c>
      <c r="G17" s="690">
        <v>0</v>
      </c>
      <c r="H17" s="690">
        <v>0</v>
      </c>
      <c r="I17" s="690">
        <v>0</v>
      </c>
      <c r="J17" s="690">
        <v>0</v>
      </c>
      <c r="K17" s="690">
        <v>0</v>
      </c>
      <c r="L17" s="690">
        <v>0</v>
      </c>
      <c r="M17" s="690">
        <v>0</v>
      </c>
      <c r="N17" s="690">
        <v>0</v>
      </c>
      <c r="O17" s="690">
        <v>0</v>
      </c>
      <c r="P17" s="690">
        <v>0</v>
      </c>
      <c r="Q17" s="690">
        <v>0</v>
      </c>
      <c r="R17" s="690">
        <v>0</v>
      </c>
      <c r="S17" s="690">
        <v>0</v>
      </c>
      <c r="T17" s="690">
        <v>0</v>
      </c>
      <c r="U17" s="690">
        <v>0</v>
      </c>
      <c r="V17" s="690">
        <v>0</v>
      </c>
      <c r="W17" s="690">
        <v>0</v>
      </c>
      <c r="X17" s="690">
        <v>0</v>
      </c>
      <c r="Y17" s="690">
        <v>0</v>
      </c>
      <c r="Z17" s="690">
        <v>0</v>
      </c>
      <c r="AA17" s="690">
        <v>0</v>
      </c>
      <c r="AB17" s="381"/>
    </row>
    <row r="18" spans="1:28">
      <c r="A18" s="349">
        <v>2.2999999999999998</v>
      </c>
      <c r="B18" s="382" t="s">
        <v>440</v>
      </c>
      <c r="C18" s="688">
        <v>1875975843.8262999</v>
      </c>
      <c r="D18" s="688">
        <v>1875975843.8262999</v>
      </c>
      <c r="E18" s="688">
        <v>0</v>
      </c>
      <c r="F18" s="688">
        <v>0</v>
      </c>
      <c r="G18" s="688">
        <v>0</v>
      </c>
      <c r="H18" s="688">
        <v>0</v>
      </c>
      <c r="I18" s="688">
        <v>0</v>
      </c>
      <c r="J18" s="688">
        <v>0</v>
      </c>
      <c r="K18" s="688">
        <v>0</v>
      </c>
      <c r="L18" s="688">
        <v>0</v>
      </c>
      <c r="M18" s="688">
        <v>0</v>
      </c>
      <c r="N18" s="688">
        <v>0</v>
      </c>
      <c r="O18" s="688">
        <v>0</v>
      </c>
      <c r="P18" s="688">
        <v>0</v>
      </c>
      <c r="Q18" s="688">
        <v>0</v>
      </c>
      <c r="R18" s="688">
        <v>0</v>
      </c>
      <c r="S18" s="688">
        <v>0</v>
      </c>
      <c r="T18" s="688">
        <v>0</v>
      </c>
      <c r="U18" s="688">
        <v>0</v>
      </c>
      <c r="V18" s="688">
        <v>0</v>
      </c>
      <c r="W18" s="688">
        <v>0</v>
      </c>
      <c r="X18" s="688">
        <v>0</v>
      </c>
      <c r="Y18" s="688">
        <v>0</v>
      </c>
      <c r="Z18" s="688">
        <v>0</v>
      </c>
      <c r="AA18" s="688">
        <v>0</v>
      </c>
      <c r="AB18" s="381"/>
    </row>
    <row r="19" spans="1:28">
      <c r="A19" s="349">
        <v>2.4</v>
      </c>
      <c r="B19" s="382" t="s">
        <v>441</v>
      </c>
      <c r="C19" s="688">
        <v>58107436.218068004</v>
      </c>
      <c r="D19" s="688">
        <v>58107436.218068004</v>
      </c>
      <c r="E19" s="688">
        <v>0</v>
      </c>
      <c r="F19" s="688">
        <v>0</v>
      </c>
      <c r="G19" s="688">
        <v>0</v>
      </c>
      <c r="H19" s="688">
        <v>0</v>
      </c>
      <c r="I19" s="688">
        <v>0</v>
      </c>
      <c r="J19" s="688">
        <v>0</v>
      </c>
      <c r="K19" s="688">
        <v>0</v>
      </c>
      <c r="L19" s="688">
        <v>0</v>
      </c>
      <c r="M19" s="688">
        <v>0</v>
      </c>
      <c r="N19" s="688">
        <v>0</v>
      </c>
      <c r="O19" s="688">
        <v>0</v>
      </c>
      <c r="P19" s="688">
        <v>0</v>
      </c>
      <c r="Q19" s="688">
        <v>0</v>
      </c>
      <c r="R19" s="688">
        <v>0</v>
      </c>
      <c r="S19" s="688">
        <v>0</v>
      </c>
      <c r="T19" s="688">
        <v>0</v>
      </c>
      <c r="U19" s="688">
        <v>0</v>
      </c>
      <c r="V19" s="688">
        <v>0</v>
      </c>
      <c r="W19" s="688">
        <v>0</v>
      </c>
      <c r="X19" s="688">
        <v>0</v>
      </c>
      <c r="Y19" s="688">
        <v>0</v>
      </c>
      <c r="Z19" s="688">
        <v>0</v>
      </c>
      <c r="AA19" s="688">
        <v>0</v>
      </c>
      <c r="AB19" s="381"/>
    </row>
    <row r="20" spans="1:28">
      <c r="A20" s="349">
        <v>2.5</v>
      </c>
      <c r="B20" s="382" t="s">
        <v>442</v>
      </c>
      <c r="C20" s="688">
        <v>173386390.360264</v>
      </c>
      <c r="D20" s="688">
        <v>173386390.360264</v>
      </c>
      <c r="E20" s="688">
        <v>0</v>
      </c>
      <c r="F20" s="688">
        <v>0</v>
      </c>
      <c r="G20" s="688">
        <v>0</v>
      </c>
      <c r="H20" s="688">
        <v>0</v>
      </c>
      <c r="I20" s="688">
        <v>0</v>
      </c>
      <c r="J20" s="688">
        <v>0</v>
      </c>
      <c r="K20" s="688">
        <v>0</v>
      </c>
      <c r="L20" s="688">
        <v>0</v>
      </c>
      <c r="M20" s="688">
        <v>0</v>
      </c>
      <c r="N20" s="688">
        <v>0</v>
      </c>
      <c r="O20" s="688">
        <v>0</v>
      </c>
      <c r="P20" s="688">
        <v>0</v>
      </c>
      <c r="Q20" s="688">
        <v>0</v>
      </c>
      <c r="R20" s="688">
        <v>0</v>
      </c>
      <c r="S20" s="688">
        <v>0</v>
      </c>
      <c r="T20" s="688">
        <v>0</v>
      </c>
      <c r="U20" s="688">
        <v>0</v>
      </c>
      <c r="V20" s="688">
        <v>0</v>
      </c>
      <c r="W20" s="688">
        <v>0</v>
      </c>
      <c r="X20" s="688">
        <v>0</v>
      </c>
      <c r="Y20" s="688">
        <v>0</v>
      </c>
      <c r="Z20" s="688">
        <v>0</v>
      </c>
      <c r="AA20" s="688">
        <v>0</v>
      </c>
      <c r="AB20" s="381"/>
    </row>
    <row r="21" spans="1:28">
      <c r="A21" s="349">
        <v>2.6</v>
      </c>
      <c r="B21" s="382" t="s">
        <v>443</v>
      </c>
      <c r="C21" s="688">
        <v>0</v>
      </c>
      <c r="D21" s="688">
        <v>0</v>
      </c>
      <c r="E21" s="688">
        <v>0</v>
      </c>
      <c r="F21" s="688">
        <v>0</v>
      </c>
      <c r="G21" s="688">
        <v>0</v>
      </c>
      <c r="H21" s="688">
        <v>0</v>
      </c>
      <c r="I21" s="688">
        <v>0</v>
      </c>
      <c r="J21" s="688">
        <v>0</v>
      </c>
      <c r="K21" s="688">
        <v>0</v>
      </c>
      <c r="L21" s="688">
        <v>0</v>
      </c>
      <c r="M21" s="688">
        <v>0</v>
      </c>
      <c r="N21" s="688">
        <v>0</v>
      </c>
      <c r="O21" s="688">
        <v>0</v>
      </c>
      <c r="P21" s="688">
        <v>0</v>
      </c>
      <c r="Q21" s="688">
        <v>0</v>
      </c>
      <c r="R21" s="688">
        <v>0</v>
      </c>
      <c r="S21" s="688">
        <v>0</v>
      </c>
      <c r="T21" s="688">
        <v>0</v>
      </c>
      <c r="U21" s="688">
        <v>0</v>
      </c>
      <c r="V21" s="688">
        <v>0</v>
      </c>
      <c r="W21" s="688">
        <v>0</v>
      </c>
      <c r="X21" s="688">
        <v>0</v>
      </c>
      <c r="Y21" s="688">
        <v>0</v>
      </c>
      <c r="Z21" s="688">
        <v>0</v>
      </c>
      <c r="AA21" s="688">
        <v>0</v>
      </c>
      <c r="AB21" s="381"/>
    </row>
    <row r="22" spans="1:28">
      <c r="A22" s="383">
        <v>3</v>
      </c>
      <c r="B22" s="354" t="s">
        <v>484</v>
      </c>
      <c r="C22" s="690">
        <v>3055614602.0252514</v>
      </c>
      <c r="D22" s="690">
        <v>3012122078.4129772</v>
      </c>
      <c r="E22" s="693"/>
      <c r="F22" s="693"/>
      <c r="G22" s="693"/>
      <c r="H22" s="690">
        <v>34856789.758429989</v>
      </c>
      <c r="I22" s="693"/>
      <c r="J22" s="693"/>
      <c r="K22" s="693"/>
      <c r="L22" s="690">
        <v>8635733.853844</v>
      </c>
      <c r="M22" s="693"/>
      <c r="N22" s="693"/>
      <c r="O22" s="693"/>
      <c r="P22" s="693"/>
      <c r="Q22" s="693"/>
      <c r="R22" s="693"/>
      <c r="S22" s="693"/>
      <c r="T22" s="690">
        <v>0</v>
      </c>
      <c r="U22" s="693"/>
      <c r="V22" s="693"/>
      <c r="W22" s="693"/>
      <c r="X22" s="693"/>
      <c r="Y22" s="693"/>
      <c r="Z22" s="693"/>
      <c r="AA22" s="693"/>
      <c r="AB22" s="381"/>
    </row>
    <row r="23" spans="1:28">
      <c r="A23" s="349">
        <v>3.1</v>
      </c>
      <c r="B23" s="382" t="s">
        <v>438</v>
      </c>
      <c r="C23" s="688">
        <v>0</v>
      </c>
      <c r="D23" s="688">
        <v>0</v>
      </c>
      <c r="E23" s="693"/>
      <c r="F23" s="693"/>
      <c r="G23" s="693"/>
      <c r="H23" s="688">
        <v>0</v>
      </c>
      <c r="I23" s="693"/>
      <c r="J23" s="693"/>
      <c r="K23" s="693"/>
      <c r="L23" s="690">
        <v>0</v>
      </c>
      <c r="M23" s="693"/>
      <c r="N23" s="693"/>
      <c r="O23" s="693"/>
      <c r="P23" s="693"/>
      <c r="Q23" s="693"/>
      <c r="R23" s="693"/>
      <c r="S23" s="693"/>
      <c r="T23" s="690">
        <v>0</v>
      </c>
      <c r="U23" s="693"/>
      <c r="V23" s="693"/>
      <c r="W23" s="693"/>
      <c r="X23" s="693"/>
      <c r="Y23" s="693"/>
      <c r="Z23" s="693"/>
      <c r="AA23" s="693"/>
      <c r="AB23" s="381"/>
    </row>
    <row r="24" spans="1:28">
      <c r="A24" s="349">
        <v>3.2</v>
      </c>
      <c r="B24" s="382" t="s">
        <v>439</v>
      </c>
      <c r="C24" s="688">
        <v>0</v>
      </c>
      <c r="D24" s="688">
        <v>0</v>
      </c>
      <c r="E24" s="693"/>
      <c r="F24" s="693"/>
      <c r="G24" s="693"/>
      <c r="H24" s="688">
        <v>0</v>
      </c>
      <c r="I24" s="693"/>
      <c r="J24" s="693"/>
      <c r="K24" s="693"/>
      <c r="L24" s="690">
        <v>0</v>
      </c>
      <c r="M24" s="693"/>
      <c r="N24" s="693"/>
      <c r="O24" s="693"/>
      <c r="P24" s="693"/>
      <c r="Q24" s="693"/>
      <c r="R24" s="693"/>
      <c r="S24" s="693"/>
      <c r="T24" s="690">
        <v>0</v>
      </c>
      <c r="U24" s="693"/>
      <c r="V24" s="693"/>
      <c r="W24" s="693"/>
      <c r="X24" s="693"/>
      <c r="Y24" s="693"/>
      <c r="Z24" s="693"/>
      <c r="AA24" s="693"/>
      <c r="AB24" s="381"/>
    </row>
    <row r="25" spans="1:28">
      <c r="A25" s="349">
        <v>3.3</v>
      </c>
      <c r="B25" s="382" t="s">
        <v>440</v>
      </c>
      <c r="C25" s="688">
        <v>628129449.11428511</v>
      </c>
      <c r="D25" s="688">
        <v>628129449.11428511</v>
      </c>
      <c r="E25" s="693"/>
      <c r="F25" s="693"/>
      <c r="G25" s="693"/>
      <c r="H25" s="688">
        <v>0</v>
      </c>
      <c r="I25" s="693"/>
      <c r="J25" s="693"/>
      <c r="K25" s="693"/>
      <c r="L25" s="690">
        <v>0</v>
      </c>
      <c r="M25" s="693"/>
      <c r="N25" s="693"/>
      <c r="O25" s="693"/>
      <c r="P25" s="693"/>
      <c r="Q25" s="693"/>
      <c r="R25" s="693"/>
      <c r="S25" s="693"/>
      <c r="T25" s="690">
        <v>0</v>
      </c>
      <c r="U25" s="693"/>
      <c r="V25" s="693"/>
      <c r="W25" s="693"/>
      <c r="X25" s="693"/>
      <c r="Y25" s="693"/>
      <c r="Z25" s="693"/>
      <c r="AA25" s="693"/>
      <c r="AB25" s="381"/>
    </row>
    <row r="26" spans="1:28">
      <c r="A26" s="349">
        <v>3.4</v>
      </c>
      <c r="B26" s="382" t="s">
        <v>441</v>
      </c>
      <c r="C26" s="688">
        <v>17824253.719999999</v>
      </c>
      <c r="D26" s="688">
        <v>17824253.719999999</v>
      </c>
      <c r="E26" s="693"/>
      <c r="F26" s="693"/>
      <c r="G26" s="693"/>
      <c r="H26" s="688">
        <v>0</v>
      </c>
      <c r="I26" s="693"/>
      <c r="J26" s="693"/>
      <c r="K26" s="693"/>
      <c r="L26" s="690">
        <v>0</v>
      </c>
      <c r="M26" s="693"/>
      <c r="N26" s="693"/>
      <c r="O26" s="693"/>
      <c r="P26" s="693"/>
      <c r="Q26" s="693"/>
      <c r="R26" s="693"/>
      <c r="S26" s="693"/>
      <c r="T26" s="690">
        <v>0</v>
      </c>
      <c r="U26" s="693"/>
      <c r="V26" s="693"/>
      <c r="W26" s="693"/>
      <c r="X26" s="693"/>
      <c r="Y26" s="693"/>
      <c r="Z26" s="693"/>
      <c r="AA26" s="693"/>
      <c r="AB26" s="381"/>
    </row>
    <row r="27" spans="1:28">
      <c r="A27" s="349">
        <v>3.5</v>
      </c>
      <c r="B27" s="382" t="s">
        <v>442</v>
      </c>
      <c r="C27" s="688">
        <v>2183486522.001421</v>
      </c>
      <c r="D27" s="688">
        <v>2147506580.1610761</v>
      </c>
      <c r="E27" s="693"/>
      <c r="F27" s="693"/>
      <c r="G27" s="693"/>
      <c r="H27" s="688">
        <v>29209714.624452993</v>
      </c>
      <c r="I27" s="693"/>
      <c r="J27" s="693"/>
      <c r="K27" s="693"/>
      <c r="L27" s="690">
        <v>6770227.2158920001</v>
      </c>
      <c r="M27" s="693"/>
      <c r="N27" s="693"/>
      <c r="O27" s="693"/>
      <c r="P27" s="693"/>
      <c r="Q27" s="693"/>
      <c r="R27" s="693"/>
      <c r="S27" s="693"/>
      <c r="T27" s="690">
        <v>0</v>
      </c>
      <c r="U27" s="693"/>
      <c r="V27" s="693"/>
      <c r="W27" s="693"/>
      <c r="X27" s="693"/>
      <c r="Y27" s="693"/>
      <c r="Z27" s="693"/>
      <c r="AA27" s="693"/>
      <c r="AB27" s="381"/>
    </row>
    <row r="28" spans="1:28">
      <c r="A28" s="349">
        <v>3.6</v>
      </c>
      <c r="B28" s="382" t="s">
        <v>443</v>
      </c>
      <c r="C28" s="688">
        <v>226174377.18954495</v>
      </c>
      <c r="D28" s="688">
        <v>218661795.41761595</v>
      </c>
      <c r="E28" s="693"/>
      <c r="F28" s="693"/>
      <c r="G28" s="693"/>
      <c r="H28" s="688">
        <v>5647075.1339769969</v>
      </c>
      <c r="I28" s="693"/>
      <c r="J28" s="693"/>
      <c r="K28" s="693"/>
      <c r="L28" s="690">
        <v>1865506.6379520006</v>
      </c>
      <c r="M28" s="693"/>
      <c r="N28" s="693"/>
      <c r="O28" s="693"/>
      <c r="P28" s="693"/>
      <c r="Q28" s="693"/>
      <c r="R28" s="693"/>
      <c r="S28" s="693"/>
      <c r="T28" s="690">
        <v>0</v>
      </c>
      <c r="U28" s="693"/>
      <c r="V28" s="693"/>
      <c r="W28" s="693"/>
      <c r="X28" s="693"/>
      <c r="Y28" s="693"/>
      <c r="Z28" s="693"/>
      <c r="AA28" s="693"/>
      <c r="AB28" s="38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A8" sqref="A8"/>
    </sheetView>
  </sheetViews>
  <sheetFormatPr defaultColWidth="9.140625" defaultRowHeight="12.75"/>
  <cols>
    <col min="1" max="1" width="11.85546875" style="361" bestFit="1" customWidth="1"/>
    <col min="2" max="2" width="90.140625" style="361" bestFit="1" customWidth="1"/>
    <col min="3" max="3" width="20.140625" style="361" customWidth="1"/>
    <col min="4" max="4" width="22.140625" style="361" customWidth="1"/>
    <col min="5" max="7" width="17.140625" style="361" customWidth="1"/>
    <col min="8" max="8" width="22.140625" style="361" customWidth="1"/>
    <col min="9" max="10" width="17.140625" style="361" customWidth="1"/>
    <col min="11" max="27" width="22.140625" style="361" customWidth="1"/>
    <col min="28" max="16384" width="9.140625" style="361"/>
  </cols>
  <sheetData>
    <row r="1" spans="1:27" ht="13.5">
      <c r="A1" s="271" t="s">
        <v>30</v>
      </c>
      <c r="B1" s="347" t="str">
        <f>'Info '!C2</f>
        <v>JSC TBC Bank</v>
      </c>
    </row>
    <row r="2" spans="1:27">
      <c r="A2" s="272" t="s">
        <v>31</v>
      </c>
      <c r="B2" s="346">
        <f>'1. key ratios '!B2</f>
        <v>45930</v>
      </c>
    </row>
    <row r="3" spans="1:27">
      <c r="A3" s="273" t="s">
        <v>446</v>
      </c>
      <c r="C3" s="363"/>
    </row>
    <row r="4" spans="1:27" ht="13.5" thickBot="1">
      <c r="A4" s="273"/>
      <c r="B4" s="417"/>
      <c r="C4" s="363"/>
    </row>
    <row r="5" spans="1:27" s="393" customFormat="1" ht="13.5" customHeight="1">
      <c r="A5" s="803" t="s">
        <v>652</v>
      </c>
      <c r="B5" s="804"/>
      <c r="C5" s="812" t="s">
        <v>651</v>
      </c>
      <c r="D5" s="813"/>
      <c r="E5" s="813"/>
      <c r="F5" s="813"/>
      <c r="G5" s="813"/>
      <c r="H5" s="813"/>
      <c r="I5" s="813"/>
      <c r="J5" s="813"/>
      <c r="K5" s="813"/>
      <c r="L5" s="813"/>
      <c r="M5" s="813"/>
      <c r="N5" s="813"/>
      <c r="O5" s="813"/>
      <c r="P5" s="813"/>
      <c r="Q5" s="813"/>
      <c r="R5" s="813"/>
      <c r="S5" s="814"/>
      <c r="T5" s="392"/>
      <c r="U5" s="392"/>
      <c r="V5" s="392"/>
      <c r="W5" s="392"/>
      <c r="X5" s="392"/>
      <c r="Y5" s="392"/>
      <c r="Z5" s="392"/>
      <c r="AA5" s="391"/>
    </row>
    <row r="6" spans="1:27" s="393" customFormat="1" ht="12" customHeight="1">
      <c r="A6" s="805"/>
      <c r="B6" s="806"/>
      <c r="C6" s="809" t="s">
        <v>64</v>
      </c>
      <c r="D6" s="801" t="s">
        <v>648</v>
      </c>
      <c r="E6" s="801"/>
      <c r="F6" s="801"/>
      <c r="G6" s="801"/>
      <c r="H6" s="801" t="s">
        <v>647</v>
      </c>
      <c r="I6" s="801"/>
      <c r="J6" s="801"/>
      <c r="K6" s="801"/>
      <c r="L6" s="390"/>
      <c r="M6" s="802" t="s">
        <v>646</v>
      </c>
      <c r="N6" s="802"/>
      <c r="O6" s="802"/>
      <c r="P6" s="802"/>
      <c r="Q6" s="802"/>
      <c r="R6" s="802"/>
      <c r="S6" s="811"/>
      <c r="T6" s="392"/>
      <c r="U6" s="790" t="s">
        <v>645</v>
      </c>
      <c r="V6" s="790"/>
      <c r="W6" s="790"/>
      <c r="X6" s="790"/>
      <c r="Y6" s="790"/>
      <c r="Z6" s="790"/>
      <c r="AA6" s="783"/>
    </row>
    <row r="7" spans="1:27" s="393" customFormat="1" ht="25.5">
      <c r="A7" s="807"/>
      <c r="B7" s="808"/>
      <c r="C7" s="810"/>
      <c r="D7" s="387"/>
      <c r="E7" s="385" t="s">
        <v>436</v>
      </c>
      <c r="F7" s="358" t="s">
        <v>643</v>
      </c>
      <c r="G7" s="360" t="s">
        <v>644</v>
      </c>
      <c r="H7" s="416"/>
      <c r="I7" s="385" t="s">
        <v>436</v>
      </c>
      <c r="J7" s="358" t="s">
        <v>643</v>
      </c>
      <c r="K7" s="360" t="s">
        <v>644</v>
      </c>
      <c r="L7" s="386"/>
      <c r="M7" s="385" t="s">
        <v>436</v>
      </c>
      <c r="N7" s="358" t="s">
        <v>643</v>
      </c>
      <c r="O7" s="358" t="s">
        <v>642</v>
      </c>
      <c r="P7" s="358" t="s">
        <v>641</v>
      </c>
      <c r="Q7" s="358" t="s">
        <v>640</v>
      </c>
      <c r="R7" s="358" t="s">
        <v>639</v>
      </c>
      <c r="S7" s="415" t="s">
        <v>638</v>
      </c>
      <c r="T7" s="414"/>
      <c r="U7" s="385" t="s">
        <v>436</v>
      </c>
      <c r="V7" s="385" t="s">
        <v>643</v>
      </c>
      <c r="W7" s="385" t="s">
        <v>642</v>
      </c>
      <c r="X7" s="385" t="s">
        <v>641</v>
      </c>
      <c r="Y7" s="385" t="s">
        <v>640</v>
      </c>
      <c r="Z7" s="358" t="s">
        <v>639</v>
      </c>
      <c r="AA7" s="385" t="s">
        <v>638</v>
      </c>
    </row>
    <row r="8" spans="1:27">
      <c r="A8" s="413">
        <v>1</v>
      </c>
      <c r="B8" s="412" t="s">
        <v>437</v>
      </c>
      <c r="C8" s="694">
        <v>25547471343.922092</v>
      </c>
      <c r="D8" s="688">
        <v>23035718170.644917</v>
      </c>
      <c r="E8" s="688">
        <v>396482031.80512768</v>
      </c>
      <c r="F8" s="688">
        <v>0</v>
      </c>
      <c r="G8" s="688">
        <v>0</v>
      </c>
      <c r="H8" s="688">
        <v>1875021631.4593225</v>
      </c>
      <c r="I8" s="688">
        <v>286335427.716842</v>
      </c>
      <c r="J8" s="688">
        <v>185277666.50456187</v>
      </c>
      <c r="K8" s="688">
        <v>0</v>
      </c>
      <c r="L8" s="688">
        <v>636503742.10090601</v>
      </c>
      <c r="M8" s="688">
        <v>70317419.655024022</v>
      </c>
      <c r="N8" s="688">
        <v>59089022.050341979</v>
      </c>
      <c r="O8" s="688">
        <v>145207275.00521594</v>
      </c>
      <c r="P8" s="688">
        <v>87751706.014233008</v>
      </c>
      <c r="Q8" s="688">
        <v>112488895.89339301</v>
      </c>
      <c r="R8" s="688">
        <v>70494411.528276011</v>
      </c>
      <c r="S8" s="688">
        <v>463183.71963099996</v>
      </c>
      <c r="T8" s="688">
        <v>227799.71694400001</v>
      </c>
      <c r="U8" s="688">
        <v>0</v>
      </c>
      <c r="V8" s="688">
        <v>0</v>
      </c>
      <c r="W8" s="688">
        <v>0</v>
      </c>
      <c r="X8" s="688">
        <v>0</v>
      </c>
      <c r="Y8" s="688">
        <v>227799.71694400001</v>
      </c>
      <c r="Z8" s="688">
        <v>0</v>
      </c>
      <c r="AA8" s="688">
        <v>0</v>
      </c>
    </row>
    <row r="9" spans="1:27">
      <c r="A9" s="410">
        <v>1.1000000000000001</v>
      </c>
      <c r="B9" s="411" t="s">
        <v>447</v>
      </c>
      <c r="C9" s="694">
        <v>21704720722.419735</v>
      </c>
      <c r="D9" s="688">
        <v>19588669523.558704</v>
      </c>
      <c r="E9" s="688">
        <v>319287297.27428287</v>
      </c>
      <c r="F9" s="688">
        <v>0</v>
      </c>
      <c r="G9" s="688">
        <v>0</v>
      </c>
      <c r="H9" s="688">
        <v>1559682682.8190403</v>
      </c>
      <c r="I9" s="688">
        <v>238625167.86747399</v>
      </c>
      <c r="J9" s="688">
        <v>135467504.56807101</v>
      </c>
      <c r="K9" s="688">
        <v>0</v>
      </c>
      <c r="L9" s="688">
        <v>556140716.32504296</v>
      </c>
      <c r="M9" s="688">
        <v>67412665.053975016</v>
      </c>
      <c r="N9" s="688">
        <v>49281607.800640993</v>
      </c>
      <c r="O9" s="688">
        <v>94676857.981093988</v>
      </c>
      <c r="P9" s="688">
        <v>82754406.386939019</v>
      </c>
      <c r="Q9" s="688">
        <v>111648520.64325501</v>
      </c>
      <c r="R9" s="688">
        <v>69005410.877146989</v>
      </c>
      <c r="S9" s="688">
        <v>288751.280975</v>
      </c>
      <c r="T9" s="688">
        <v>227799.71694400001</v>
      </c>
      <c r="U9" s="688">
        <v>0</v>
      </c>
      <c r="V9" s="688">
        <v>0</v>
      </c>
      <c r="W9" s="688">
        <v>0</v>
      </c>
      <c r="X9" s="688">
        <v>0</v>
      </c>
      <c r="Y9" s="688">
        <v>227799.71694400001</v>
      </c>
      <c r="Z9" s="688">
        <v>0</v>
      </c>
      <c r="AA9" s="688">
        <v>0</v>
      </c>
    </row>
    <row r="10" spans="1:27">
      <c r="A10" s="408" t="s">
        <v>14</v>
      </c>
      <c r="B10" s="409" t="s">
        <v>448</v>
      </c>
      <c r="C10" s="694">
        <v>19556762043.085865</v>
      </c>
      <c r="D10" s="688">
        <v>17562596899.824753</v>
      </c>
      <c r="E10" s="688">
        <v>299045714.79519993</v>
      </c>
      <c r="F10" s="688">
        <v>0</v>
      </c>
      <c r="G10" s="688">
        <v>0</v>
      </c>
      <c r="H10" s="688">
        <v>1459520810.2155995</v>
      </c>
      <c r="I10" s="688">
        <v>235624933.75810596</v>
      </c>
      <c r="J10" s="688">
        <v>130811608.24385597</v>
      </c>
      <c r="K10" s="688">
        <v>0</v>
      </c>
      <c r="L10" s="688">
        <v>534416533.32856899</v>
      </c>
      <c r="M10" s="688">
        <v>65112846.341877997</v>
      </c>
      <c r="N10" s="688">
        <v>46232528.090414003</v>
      </c>
      <c r="O10" s="688">
        <v>87208908.014752999</v>
      </c>
      <c r="P10" s="688">
        <v>80068951.386559993</v>
      </c>
      <c r="Q10" s="688">
        <v>108334087.28619501</v>
      </c>
      <c r="R10" s="688">
        <v>67773744.180331007</v>
      </c>
      <c r="S10" s="688">
        <v>259537.53999999998</v>
      </c>
      <c r="T10" s="688">
        <v>227799.71694400001</v>
      </c>
      <c r="U10" s="688">
        <v>0</v>
      </c>
      <c r="V10" s="688">
        <v>0</v>
      </c>
      <c r="W10" s="688">
        <v>0</v>
      </c>
      <c r="X10" s="688">
        <v>0</v>
      </c>
      <c r="Y10" s="688">
        <v>227799.71694400001</v>
      </c>
      <c r="Z10" s="688">
        <v>0</v>
      </c>
      <c r="AA10" s="688">
        <v>0</v>
      </c>
    </row>
    <row r="11" spans="1:27">
      <c r="A11" s="407" t="s">
        <v>449</v>
      </c>
      <c r="B11" s="406" t="s">
        <v>450</v>
      </c>
      <c r="C11" s="694">
        <v>11000313142.095594</v>
      </c>
      <c r="D11" s="688">
        <v>9843315581.9370461</v>
      </c>
      <c r="E11" s="688">
        <v>119506296.527981</v>
      </c>
      <c r="F11" s="688">
        <v>0</v>
      </c>
      <c r="G11" s="688">
        <v>0</v>
      </c>
      <c r="H11" s="688">
        <v>928769371.20658994</v>
      </c>
      <c r="I11" s="688">
        <v>167697891.60078099</v>
      </c>
      <c r="J11" s="688">
        <v>75112600.730562985</v>
      </c>
      <c r="K11" s="688">
        <v>0</v>
      </c>
      <c r="L11" s="688">
        <v>228000389.23501402</v>
      </c>
      <c r="M11" s="688">
        <v>48942352.551995002</v>
      </c>
      <c r="N11" s="688">
        <v>25956504.162074998</v>
      </c>
      <c r="O11" s="688">
        <v>34015682.931718998</v>
      </c>
      <c r="P11" s="688">
        <v>23173095.613723993</v>
      </c>
      <c r="Q11" s="688">
        <v>35413241.190851994</v>
      </c>
      <c r="R11" s="688">
        <v>23067965.906784002</v>
      </c>
      <c r="S11" s="688">
        <v>224918.8</v>
      </c>
      <c r="T11" s="688">
        <v>227799.71694400001</v>
      </c>
      <c r="U11" s="688">
        <v>0</v>
      </c>
      <c r="V11" s="688">
        <v>0</v>
      </c>
      <c r="W11" s="688">
        <v>0</v>
      </c>
      <c r="X11" s="688">
        <v>0</v>
      </c>
      <c r="Y11" s="688">
        <v>227799.71694400001</v>
      </c>
      <c r="Z11" s="688">
        <v>0</v>
      </c>
      <c r="AA11" s="688">
        <v>0</v>
      </c>
    </row>
    <row r="12" spans="1:27">
      <c r="A12" s="407" t="s">
        <v>451</v>
      </c>
      <c r="B12" s="406" t="s">
        <v>452</v>
      </c>
      <c r="C12" s="694">
        <v>3386009659.1663709</v>
      </c>
      <c r="D12" s="688">
        <v>3124750869.6582208</v>
      </c>
      <c r="E12" s="688">
        <v>76618208.086170986</v>
      </c>
      <c r="F12" s="688">
        <v>0</v>
      </c>
      <c r="G12" s="688">
        <v>0</v>
      </c>
      <c r="H12" s="688">
        <v>144432389.63953799</v>
      </c>
      <c r="I12" s="688">
        <v>23940566.130649995</v>
      </c>
      <c r="J12" s="688">
        <v>19132906.227577999</v>
      </c>
      <c r="K12" s="688">
        <v>0</v>
      </c>
      <c r="L12" s="688">
        <v>116826399.86861207</v>
      </c>
      <c r="M12" s="688">
        <v>2147538.5531919999</v>
      </c>
      <c r="N12" s="688">
        <v>13543500.034298003</v>
      </c>
      <c r="O12" s="688">
        <v>24170780.488426007</v>
      </c>
      <c r="P12" s="688">
        <v>13760735.704899</v>
      </c>
      <c r="Q12" s="688">
        <v>16906696.211704999</v>
      </c>
      <c r="R12" s="688">
        <v>27969983.720501997</v>
      </c>
      <c r="S12" s="688">
        <v>0</v>
      </c>
      <c r="T12" s="688">
        <v>0</v>
      </c>
      <c r="U12" s="688">
        <v>0</v>
      </c>
      <c r="V12" s="688">
        <v>0</v>
      </c>
      <c r="W12" s="688">
        <v>0</v>
      </c>
      <c r="X12" s="688">
        <v>0</v>
      </c>
      <c r="Y12" s="688">
        <v>0</v>
      </c>
      <c r="Z12" s="688">
        <v>0</v>
      </c>
      <c r="AA12" s="688">
        <v>0</v>
      </c>
    </row>
    <row r="13" spans="1:27">
      <c r="A13" s="407" t="s">
        <v>453</v>
      </c>
      <c r="B13" s="406" t="s">
        <v>454</v>
      </c>
      <c r="C13" s="694">
        <v>1454718972.7518923</v>
      </c>
      <c r="D13" s="688">
        <v>1320197153.1622055</v>
      </c>
      <c r="E13" s="688">
        <v>24195876.762569997</v>
      </c>
      <c r="F13" s="688">
        <v>0</v>
      </c>
      <c r="G13" s="688">
        <v>0</v>
      </c>
      <c r="H13" s="688">
        <v>77930001.310911983</v>
      </c>
      <c r="I13" s="688">
        <v>11653256.332743</v>
      </c>
      <c r="J13" s="688">
        <v>20771046.369824994</v>
      </c>
      <c r="K13" s="688">
        <v>0</v>
      </c>
      <c r="L13" s="688">
        <v>56591818.278774962</v>
      </c>
      <c r="M13" s="688">
        <v>1875656.2563169997</v>
      </c>
      <c r="N13" s="688">
        <v>3154314.3798230006</v>
      </c>
      <c r="O13" s="688">
        <v>15401458.643758999</v>
      </c>
      <c r="P13" s="688">
        <v>9140268.2869990002</v>
      </c>
      <c r="Q13" s="688">
        <v>6045117.6742220009</v>
      </c>
      <c r="R13" s="688">
        <v>7179735.7304440001</v>
      </c>
      <c r="S13" s="688">
        <v>34618.74</v>
      </c>
      <c r="T13" s="688">
        <v>0</v>
      </c>
      <c r="U13" s="688">
        <v>0</v>
      </c>
      <c r="V13" s="688">
        <v>0</v>
      </c>
      <c r="W13" s="688">
        <v>0</v>
      </c>
      <c r="X13" s="688">
        <v>0</v>
      </c>
      <c r="Y13" s="688">
        <v>0</v>
      </c>
      <c r="Z13" s="688">
        <v>0</v>
      </c>
      <c r="AA13" s="688">
        <v>0</v>
      </c>
    </row>
    <row r="14" spans="1:27">
      <c r="A14" s="407" t="s">
        <v>455</v>
      </c>
      <c r="B14" s="406" t="s">
        <v>456</v>
      </c>
      <c r="C14" s="694">
        <v>3715720269.0720115</v>
      </c>
      <c r="D14" s="688">
        <v>3274333295.0672836</v>
      </c>
      <c r="E14" s="688">
        <v>78725333.418477967</v>
      </c>
      <c r="F14" s="688">
        <v>0</v>
      </c>
      <c r="G14" s="688">
        <v>0</v>
      </c>
      <c r="H14" s="688">
        <v>308389048.05855972</v>
      </c>
      <c r="I14" s="688">
        <v>32333219.693932004</v>
      </c>
      <c r="J14" s="688">
        <v>15795054.915889997</v>
      </c>
      <c r="K14" s="688">
        <v>0</v>
      </c>
      <c r="L14" s="688">
        <v>132997925.94616796</v>
      </c>
      <c r="M14" s="688">
        <v>12147298.980373999</v>
      </c>
      <c r="N14" s="688">
        <v>3578209.5142180002</v>
      </c>
      <c r="O14" s="688">
        <v>13620985.950848999</v>
      </c>
      <c r="P14" s="688">
        <v>33994851.780938007</v>
      </c>
      <c r="Q14" s="688">
        <v>49969032.209416009</v>
      </c>
      <c r="R14" s="688">
        <v>9556058.8226009998</v>
      </c>
      <c r="S14" s="688">
        <v>0</v>
      </c>
      <c r="T14" s="688">
        <v>0</v>
      </c>
      <c r="U14" s="688">
        <v>0</v>
      </c>
      <c r="V14" s="688">
        <v>0</v>
      </c>
      <c r="W14" s="688">
        <v>0</v>
      </c>
      <c r="X14" s="688">
        <v>0</v>
      </c>
      <c r="Y14" s="688">
        <v>0</v>
      </c>
      <c r="Z14" s="688">
        <v>0</v>
      </c>
      <c r="AA14" s="688">
        <v>0</v>
      </c>
    </row>
    <row r="15" spans="1:27">
      <c r="A15" s="405">
        <v>1.2</v>
      </c>
      <c r="B15" s="403" t="s">
        <v>650</v>
      </c>
      <c r="C15" s="694">
        <v>201069529.88999984</v>
      </c>
      <c r="D15" s="688">
        <v>35530429.350000009</v>
      </c>
      <c r="E15" s="688">
        <v>1850203.5099999993</v>
      </c>
      <c r="F15" s="688">
        <v>0</v>
      </c>
      <c r="G15" s="688">
        <v>0</v>
      </c>
      <c r="H15" s="688">
        <v>20877577.960000005</v>
      </c>
      <c r="I15" s="688">
        <v>4987564.879999998</v>
      </c>
      <c r="J15" s="688">
        <v>4784315.2899999982</v>
      </c>
      <c r="K15" s="688">
        <v>0</v>
      </c>
      <c r="L15" s="688">
        <v>144433722.85999984</v>
      </c>
      <c r="M15" s="688">
        <v>8992959.3800000008</v>
      </c>
      <c r="N15" s="688">
        <v>13283155.009999998</v>
      </c>
      <c r="O15" s="688">
        <v>18123344.690000001</v>
      </c>
      <c r="P15" s="688">
        <v>26494987.589999996</v>
      </c>
      <c r="Q15" s="688">
        <v>47153321.039999999</v>
      </c>
      <c r="R15" s="688">
        <v>19621782.370000016</v>
      </c>
      <c r="S15" s="688">
        <v>38439.339999999997</v>
      </c>
      <c r="T15" s="688">
        <v>227799.72</v>
      </c>
      <c r="U15" s="688">
        <v>0</v>
      </c>
      <c r="V15" s="688">
        <v>0</v>
      </c>
      <c r="W15" s="688">
        <v>0</v>
      </c>
      <c r="X15" s="688">
        <v>0</v>
      </c>
      <c r="Y15" s="688">
        <v>227799.72</v>
      </c>
      <c r="Z15" s="688">
        <v>0</v>
      </c>
      <c r="AA15" s="688">
        <v>0</v>
      </c>
    </row>
    <row r="16" spans="1:27">
      <c r="A16" s="404">
        <v>1.3</v>
      </c>
      <c r="B16" s="403" t="s">
        <v>495</v>
      </c>
      <c r="C16" s="695"/>
      <c r="D16" s="696"/>
      <c r="E16" s="696"/>
      <c r="F16" s="696"/>
      <c r="G16" s="696"/>
      <c r="H16" s="696"/>
      <c r="I16" s="696"/>
      <c r="J16" s="696"/>
      <c r="K16" s="696"/>
      <c r="L16" s="696"/>
      <c r="M16" s="696"/>
      <c r="N16" s="696"/>
      <c r="O16" s="696"/>
      <c r="P16" s="696"/>
      <c r="Q16" s="696"/>
      <c r="R16" s="696"/>
      <c r="S16" s="696"/>
      <c r="T16" s="696"/>
      <c r="U16" s="696"/>
      <c r="V16" s="696"/>
      <c r="W16" s="696"/>
      <c r="X16" s="696"/>
      <c r="Y16" s="696"/>
      <c r="Z16" s="696"/>
      <c r="AA16" s="697"/>
    </row>
    <row r="17" spans="1:27" s="393" customFormat="1">
      <c r="A17" s="401" t="s">
        <v>457</v>
      </c>
      <c r="B17" s="402" t="s">
        <v>458</v>
      </c>
      <c r="C17" s="694">
        <v>21523309908.567265</v>
      </c>
      <c r="D17" s="688">
        <v>19415230182.95639</v>
      </c>
      <c r="E17" s="688">
        <v>318851896.48779684</v>
      </c>
      <c r="F17" s="688">
        <v>0</v>
      </c>
      <c r="G17" s="688">
        <v>0</v>
      </c>
      <c r="H17" s="688">
        <v>1557328317.622267</v>
      </c>
      <c r="I17" s="688">
        <v>238402265.28828263</v>
      </c>
      <c r="J17" s="688">
        <v>134804594.32009044</v>
      </c>
      <c r="K17" s="688">
        <v>0</v>
      </c>
      <c r="L17" s="688">
        <v>550523608.27166009</v>
      </c>
      <c r="M17" s="688">
        <v>67264353.116231754</v>
      </c>
      <c r="N17" s="688">
        <v>49226903.031103089</v>
      </c>
      <c r="O17" s="688">
        <v>93218339.816911042</v>
      </c>
      <c r="P17" s="688">
        <v>81617320.517913848</v>
      </c>
      <c r="Q17" s="688">
        <v>110642976.17953758</v>
      </c>
      <c r="R17" s="688">
        <v>67770707.520629808</v>
      </c>
      <c r="S17" s="688">
        <v>284623.08573599998</v>
      </c>
      <c r="T17" s="688">
        <v>227799.71694384</v>
      </c>
      <c r="U17" s="688">
        <v>0</v>
      </c>
      <c r="V17" s="688">
        <v>0</v>
      </c>
      <c r="W17" s="688">
        <v>0</v>
      </c>
      <c r="X17" s="688">
        <v>0</v>
      </c>
      <c r="Y17" s="688">
        <v>227799.71694384</v>
      </c>
      <c r="Z17" s="688">
        <v>0</v>
      </c>
      <c r="AA17" s="688">
        <v>0</v>
      </c>
    </row>
    <row r="18" spans="1:27" s="393" customFormat="1">
      <c r="A18" s="398" t="s">
        <v>459</v>
      </c>
      <c r="B18" s="399" t="s">
        <v>460</v>
      </c>
      <c r="C18" s="694">
        <v>17977015836.566307</v>
      </c>
      <c r="D18" s="688">
        <v>16178921761.456402</v>
      </c>
      <c r="E18" s="688">
        <v>277230014.25595814</v>
      </c>
      <c r="F18" s="688">
        <v>0</v>
      </c>
      <c r="G18" s="688">
        <v>0</v>
      </c>
      <c r="H18" s="688">
        <v>1309003071.7886713</v>
      </c>
      <c r="I18" s="688">
        <v>211228140.29497737</v>
      </c>
      <c r="J18" s="688">
        <v>128752640.93148653</v>
      </c>
      <c r="K18" s="688">
        <v>0</v>
      </c>
      <c r="L18" s="688">
        <v>488863203.60428876</v>
      </c>
      <c r="M18" s="688">
        <v>58908443.688927591</v>
      </c>
      <c r="N18" s="688">
        <v>44557239.249695949</v>
      </c>
      <c r="O18" s="688">
        <v>81179004.708953887</v>
      </c>
      <c r="P18" s="688">
        <v>69603549.285373479</v>
      </c>
      <c r="Q18" s="688">
        <v>92875187.158945188</v>
      </c>
      <c r="R18" s="688">
        <v>63655905.578939974</v>
      </c>
      <c r="S18" s="688">
        <v>259537.53999999998</v>
      </c>
      <c r="T18" s="688">
        <v>227799.71694384</v>
      </c>
      <c r="U18" s="688">
        <v>0</v>
      </c>
      <c r="V18" s="688">
        <v>0</v>
      </c>
      <c r="W18" s="688">
        <v>0</v>
      </c>
      <c r="X18" s="688">
        <v>0</v>
      </c>
      <c r="Y18" s="688">
        <v>227799.71694384</v>
      </c>
      <c r="Z18" s="688">
        <v>0</v>
      </c>
      <c r="AA18" s="688">
        <v>0</v>
      </c>
    </row>
    <row r="19" spans="1:27" s="393" customFormat="1">
      <c r="A19" s="401" t="s">
        <v>461</v>
      </c>
      <c r="B19" s="400" t="s">
        <v>462</v>
      </c>
      <c r="C19" s="694">
        <v>179772860848.99301</v>
      </c>
      <c r="D19" s="688">
        <v>125121985179.4375</v>
      </c>
      <c r="E19" s="688">
        <v>1733609143.8490646</v>
      </c>
      <c r="F19" s="688">
        <v>0</v>
      </c>
      <c r="G19" s="688">
        <v>0</v>
      </c>
      <c r="H19" s="688">
        <v>36253838021.080322</v>
      </c>
      <c r="I19" s="688">
        <v>1091856449.9549658</v>
      </c>
      <c r="J19" s="688">
        <v>1232644816.3277106</v>
      </c>
      <c r="K19" s="688">
        <v>0</v>
      </c>
      <c r="L19" s="688">
        <v>18240229885.949455</v>
      </c>
      <c r="M19" s="688">
        <v>1126642860.9684155</v>
      </c>
      <c r="N19" s="688">
        <v>341233737.12768871</v>
      </c>
      <c r="O19" s="688">
        <v>972688619.97628784</v>
      </c>
      <c r="P19" s="688">
        <v>690542565.90578854</v>
      </c>
      <c r="Q19" s="688">
        <v>1618355057.112638</v>
      </c>
      <c r="R19" s="688">
        <v>3834275494.7622762</v>
      </c>
      <c r="S19" s="688">
        <v>360782.72859999997</v>
      </c>
      <c r="T19" s="688">
        <v>156807762.52572918</v>
      </c>
      <c r="U19" s="688">
        <v>0</v>
      </c>
      <c r="V19" s="688">
        <v>0</v>
      </c>
      <c r="W19" s="688">
        <v>0</v>
      </c>
      <c r="X19" s="688">
        <v>0</v>
      </c>
      <c r="Y19" s="688">
        <v>3376538.6846881602</v>
      </c>
      <c r="Z19" s="688">
        <v>0</v>
      </c>
      <c r="AA19" s="688">
        <v>0</v>
      </c>
    </row>
    <row r="20" spans="1:27" s="393" customFormat="1">
      <c r="A20" s="398" t="s">
        <v>463</v>
      </c>
      <c r="B20" s="399" t="s">
        <v>460</v>
      </c>
      <c r="C20" s="694">
        <v>21491682661.354362</v>
      </c>
      <c r="D20" s="688">
        <v>19236428324.856632</v>
      </c>
      <c r="E20" s="688">
        <v>196038449.1404976</v>
      </c>
      <c r="F20" s="688">
        <v>0</v>
      </c>
      <c r="G20" s="688">
        <v>0</v>
      </c>
      <c r="H20" s="688">
        <v>1616623622.3490698</v>
      </c>
      <c r="I20" s="688">
        <v>369175823.05411637</v>
      </c>
      <c r="J20" s="688">
        <v>116016818.96086128</v>
      </c>
      <c r="K20" s="688">
        <v>0</v>
      </c>
      <c r="L20" s="688">
        <v>634841363.46560681</v>
      </c>
      <c r="M20" s="688">
        <v>52891846.018191397</v>
      </c>
      <c r="N20" s="688">
        <v>43702873.205944039</v>
      </c>
      <c r="O20" s="688">
        <v>56763407.303476065</v>
      </c>
      <c r="P20" s="688">
        <v>33772215.405214533</v>
      </c>
      <c r="Q20" s="688">
        <v>54054310.198541775</v>
      </c>
      <c r="R20" s="688">
        <v>56722609.170084029</v>
      </c>
      <c r="S20" s="688">
        <v>355384.06</v>
      </c>
      <c r="T20" s="688">
        <v>3789350.6830521598</v>
      </c>
      <c r="U20" s="688">
        <v>0</v>
      </c>
      <c r="V20" s="688">
        <v>0</v>
      </c>
      <c r="W20" s="688">
        <v>0</v>
      </c>
      <c r="X20" s="688">
        <v>0</v>
      </c>
      <c r="Y20" s="688">
        <v>1560008.28305616</v>
      </c>
      <c r="Z20" s="688">
        <v>0</v>
      </c>
      <c r="AA20" s="688">
        <v>0</v>
      </c>
    </row>
    <row r="21" spans="1:27" s="393" customFormat="1">
      <c r="A21" s="397">
        <v>1.4</v>
      </c>
      <c r="B21" s="396" t="s">
        <v>464</v>
      </c>
      <c r="C21" s="694">
        <v>217232368.79394868</v>
      </c>
      <c r="D21" s="688">
        <v>196872737.54597273</v>
      </c>
      <c r="E21" s="688">
        <v>858145.71750000003</v>
      </c>
      <c r="F21" s="688">
        <v>0</v>
      </c>
      <c r="G21" s="688">
        <v>0</v>
      </c>
      <c r="H21" s="688">
        <v>11187701.742799997</v>
      </c>
      <c r="I21" s="688">
        <v>649872.68099999998</v>
      </c>
      <c r="J21" s="688">
        <v>1432086.5712000001</v>
      </c>
      <c r="K21" s="688">
        <v>0</v>
      </c>
      <c r="L21" s="688">
        <v>9171929.5051759444</v>
      </c>
      <c r="M21" s="688">
        <v>181889.56099999999</v>
      </c>
      <c r="N21" s="688">
        <v>4509847.7390000001</v>
      </c>
      <c r="O21" s="688">
        <v>3635179.0170000009</v>
      </c>
      <c r="P21" s="688">
        <v>553949.17617599992</v>
      </c>
      <c r="Q21" s="688">
        <v>45904.470999945654</v>
      </c>
      <c r="R21" s="688">
        <v>27369.530999999999</v>
      </c>
      <c r="S21" s="688">
        <v>0</v>
      </c>
      <c r="T21" s="688">
        <v>0</v>
      </c>
      <c r="U21" s="688">
        <v>0</v>
      </c>
      <c r="V21" s="688">
        <v>0</v>
      </c>
      <c r="W21" s="688">
        <v>0</v>
      </c>
      <c r="X21" s="688">
        <v>0</v>
      </c>
      <c r="Y21" s="688">
        <v>0</v>
      </c>
      <c r="Z21" s="688">
        <v>0</v>
      </c>
      <c r="AA21" s="688">
        <v>0</v>
      </c>
    </row>
    <row r="22" spans="1:27" s="393" customFormat="1" ht="13.5" thickBot="1">
      <c r="A22" s="395">
        <v>1.5</v>
      </c>
      <c r="B22" s="394" t="s">
        <v>465</v>
      </c>
      <c r="C22" s="694">
        <v>127286865.99117318</v>
      </c>
      <c r="D22" s="688">
        <v>116705176.69632109</v>
      </c>
      <c r="E22" s="688">
        <v>6434892.2372949999</v>
      </c>
      <c r="F22" s="688">
        <v>0</v>
      </c>
      <c r="G22" s="688">
        <v>0</v>
      </c>
      <c r="H22" s="688">
        <v>3721150.038945999</v>
      </c>
      <c r="I22" s="688">
        <v>1170164.480032</v>
      </c>
      <c r="J22" s="688">
        <v>559872.44571400015</v>
      </c>
      <c r="K22" s="688">
        <v>0</v>
      </c>
      <c r="L22" s="688">
        <v>6860539.2559060901</v>
      </c>
      <c r="M22" s="688">
        <v>300052.717328</v>
      </c>
      <c r="N22" s="688">
        <v>664362.9429860001</v>
      </c>
      <c r="O22" s="688">
        <v>682475.16366259009</v>
      </c>
      <c r="P22" s="688">
        <v>3319090.6132015004</v>
      </c>
      <c r="Q22" s="688">
        <v>622632.50971999997</v>
      </c>
      <c r="R22" s="688">
        <v>1110782.2290079999</v>
      </c>
      <c r="S22" s="688">
        <v>0</v>
      </c>
      <c r="T22" s="688">
        <v>0</v>
      </c>
      <c r="U22" s="688">
        <v>0</v>
      </c>
      <c r="V22" s="688">
        <v>0</v>
      </c>
      <c r="W22" s="688">
        <v>0</v>
      </c>
      <c r="X22" s="688">
        <v>0</v>
      </c>
      <c r="Y22" s="688">
        <v>0</v>
      </c>
      <c r="Z22" s="688">
        <v>0</v>
      </c>
      <c r="AA22" s="688">
        <v>0</v>
      </c>
    </row>
    <row r="23" spans="1:27">
      <c r="A23" s="38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election activeCell="B1" sqref="B1"/>
    </sheetView>
  </sheetViews>
  <sheetFormatPr defaultColWidth="8.85546875" defaultRowHeight="15"/>
  <cols>
    <col min="1" max="1" width="5.42578125" style="508" bestFit="1" customWidth="1"/>
    <col min="2" max="2" width="83.85546875" style="509" bestFit="1" customWidth="1"/>
    <col min="3" max="8" width="14.85546875" style="579" bestFit="1" customWidth="1"/>
    <col min="9" max="16384" width="8.85546875" style="475"/>
  </cols>
  <sheetData>
    <row r="1" spans="1:8">
      <c r="A1" s="185" t="s">
        <v>30</v>
      </c>
      <c r="B1" s="474" t="str">
        <f>'Info '!C2</f>
        <v>JSC TBC Bank</v>
      </c>
      <c r="C1" s="578"/>
    </row>
    <row r="2" spans="1:8">
      <c r="A2" s="185" t="s">
        <v>31</v>
      </c>
      <c r="B2" s="476">
        <f>'1. key ratios '!B2</f>
        <v>45930</v>
      </c>
      <c r="C2" s="580"/>
      <c r="D2" s="581"/>
      <c r="E2" s="581"/>
      <c r="F2" s="581"/>
      <c r="G2" s="581"/>
      <c r="H2" s="581"/>
    </row>
    <row r="3" spans="1:8">
      <c r="A3" s="185"/>
      <c r="B3" s="477"/>
      <c r="C3" s="580"/>
      <c r="D3" s="581"/>
      <c r="E3" s="581"/>
      <c r="F3" s="581"/>
      <c r="G3" s="581"/>
      <c r="H3" s="581"/>
    </row>
    <row r="4" spans="1:8" ht="21" customHeight="1">
      <c r="A4" s="707" t="s">
        <v>6</v>
      </c>
      <c r="B4" s="708" t="s">
        <v>521</v>
      </c>
      <c r="C4" s="710" t="s">
        <v>522</v>
      </c>
      <c r="D4" s="710"/>
      <c r="E4" s="710"/>
      <c r="F4" s="710" t="s">
        <v>523</v>
      </c>
      <c r="G4" s="710"/>
      <c r="H4" s="711"/>
    </row>
    <row r="5" spans="1:8" ht="21" customHeight="1">
      <c r="A5" s="707"/>
      <c r="B5" s="709"/>
      <c r="C5" s="582" t="s">
        <v>32</v>
      </c>
      <c r="D5" s="582" t="s">
        <v>33</v>
      </c>
      <c r="E5" s="582" t="s">
        <v>34</v>
      </c>
      <c r="F5" s="582" t="s">
        <v>32</v>
      </c>
      <c r="G5" s="582" t="s">
        <v>33</v>
      </c>
      <c r="H5" s="582" t="s">
        <v>34</v>
      </c>
    </row>
    <row r="6" spans="1:8" ht="26.45" customHeight="1">
      <c r="A6" s="707"/>
      <c r="B6" s="478" t="s">
        <v>524</v>
      </c>
      <c r="C6" s="712"/>
      <c r="D6" s="713"/>
      <c r="E6" s="713"/>
      <c r="F6" s="713"/>
      <c r="G6" s="713"/>
      <c r="H6" s="714"/>
    </row>
    <row r="7" spans="1:8" ht="23.1" customHeight="1">
      <c r="A7" s="479">
        <v>1</v>
      </c>
      <c r="B7" s="480" t="s">
        <v>525</v>
      </c>
      <c r="C7" s="571">
        <v>428424562.88489997</v>
      </c>
      <c r="D7" s="571">
        <v>5462391921.1047001</v>
      </c>
      <c r="E7" s="571">
        <v>5890816483.9896002</v>
      </c>
      <c r="F7" s="571">
        <v>1052723116.24</v>
      </c>
      <c r="G7" s="571">
        <v>5920705049.3899994</v>
      </c>
      <c r="H7" s="571">
        <v>6973428165.6299992</v>
      </c>
    </row>
    <row r="8" spans="1:8" ht="15.75">
      <c r="A8" s="479">
        <v>1.1000000000000001</v>
      </c>
      <c r="B8" s="481" t="s">
        <v>526</v>
      </c>
      <c r="C8" s="571">
        <v>352601813.19999999</v>
      </c>
      <c r="D8" s="571">
        <v>417043155.83249998</v>
      </c>
      <c r="E8" s="571">
        <v>769644969.03250003</v>
      </c>
      <c r="F8" s="571">
        <v>365060148.80000001</v>
      </c>
      <c r="G8" s="571">
        <v>570737055.73000002</v>
      </c>
      <c r="H8" s="571">
        <v>935797204.52999997</v>
      </c>
    </row>
    <row r="9" spans="1:8" ht="15.75">
      <c r="A9" s="479">
        <v>1.2</v>
      </c>
      <c r="B9" s="481" t="s">
        <v>527</v>
      </c>
      <c r="C9" s="571">
        <v>63133708.310000002</v>
      </c>
      <c r="D9" s="571">
        <v>2535411333.1297002</v>
      </c>
      <c r="E9" s="571">
        <v>2598545041.4397001</v>
      </c>
      <c r="F9" s="571">
        <v>382981668.50999999</v>
      </c>
      <c r="G9" s="571">
        <v>1995217044.6999998</v>
      </c>
      <c r="H9" s="571">
        <v>2378198713.21</v>
      </c>
    </row>
    <row r="10" spans="1:8" ht="15.75">
      <c r="A10" s="479">
        <v>1.3</v>
      </c>
      <c r="B10" s="481" t="s">
        <v>528</v>
      </c>
      <c r="C10" s="571">
        <v>12689041.374900002</v>
      </c>
      <c r="D10" s="571">
        <v>2509937432.1425004</v>
      </c>
      <c r="E10" s="571">
        <v>2522626473.5174003</v>
      </c>
      <c r="F10" s="571">
        <v>304681298.93000001</v>
      </c>
      <c r="G10" s="571">
        <v>3354750948.9599996</v>
      </c>
      <c r="H10" s="571">
        <v>3659432247.8899994</v>
      </c>
    </row>
    <row r="11" spans="1:8" ht="15.75">
      <c r="A11" s="479">
        <v>2</v>
      </c>
      <c r="B11" s="482" t="s">
        <v>529</v>
      </c>
      <c r="C11" s="571">
        <v>62457042.702999994</v>
      </c>
      <c r="D11" s="571">
        <v>0</v>
      </c>
      <c r="E11" s="571">
        <v>62457042.702999994</v>
      </c>
      <c r="F11" s="571">
        <v>50858173.160000011</v>
      </c>
      <c r="G11" s="571">
        <v>0</v>
      </c>
      <c r="H11" s="571">
        <v>50858173.160000011</v>
      </c>
    </row>
    <row r="12" spans="1:8" ht="15.75">
      <c r="A12" s="479">
        <v>2.1</v>
      </c>
      <c r="B12" s="483" t="s">
        <v>530</v>
      </c>
      <c r="C12" s="571">
        <v>62457042.702999994</v>
      </c>
      <c r="D12" s="571">
        <v>0</v>
      </c>
      <c r="E12" s="571">
        <v>62457042.702999994</v>
      </c>
      <c r="F12" s="571">
        <v>50858173.160000011</v>
      </c>
      <c r="G12" s="571">
        <v>0</v>
      </c>
      <c r="H12" s="571">
        <v>50858173.160000011</v>
      </c>
    </row>
    <row r="13" spans="1:8" ht="26.45" customHeight="1">
      <c r="A13" s="479">
        <v>3</v>
      </c>
      <c r="B13" s="484" t="s">
        <v>531</v>
      </c>
      <c r="C13" s="571">
        <v>0</v>
      </c>
      <c r="D13" s="571">
        <v>0</v>
      </c>
      <c r="E13" s="571">
        <v>0</v>
      </c>
      <c r="F13" s="571">
        <v>0</v>
      </c>
      <c r="G13" s="571">
        <v>0</v>
      </c>
      <c r="H13" s="571">
        <v>0</v>
      </c>
    </row>
    <row r="14" spans="1:8" ht="26.45" customHeight="1">
      <c r="A14" s="479">
        <v>4</v>
      </c>
      <c r="B14" s="485" t="s">
        <v>532</v>
      </c>
      <c r="C14" s="571">
        <v>0</v>
      </c>
      <c r="D14" s="571">
        <v>0</v>
      </c>
      <c r="E14" s="571">
        <v>0</v>
      </c>
      <c r="F14" s="571">
        <v>0</v>
      </c>
      <c r="G14" s="571">
        <v>0</v>
      </c>
      <c r="H14" s="571">
        <v>0</v>
      </c>
    </row>
    <row r="15" spans="1:8" ht="24.6" customHeight="1">
      <c r="A15" s="479">
        <v>5</v>
      </c>
      <c r="B15" s="486" t="s">
        <v>533</v>
      </c>
      <c r="C15" s="572">
        <v>4786790985.3300009</v>
      </c>
      <c r="D15" s="572">
        <v>948647936.7395997</v>
      </c>
      <c r="E15" s="572">
        <v>5735438922.0696011</v>
      </c>
      <c r="F15" s="572">
        <v>3349970881.3200002</v>
      </c>
      <c r="G15" s="572">
        <v>117821355.22999994</v>
      </c>
      <c r="H15" s="572">
        <v>3467792236.5500002</v>
      </c>
    </row>
    <row r="16" spans="1:8" ht="15.75">
      <c r="A16" s="479">
        <v>5.0999999999999996</v>
      </c>
      <c r="B16" s="487" t="s">
        <v>534</v>
      </c>
      <c r="C16" s="571">
        <v>1157229.78</v>
      </c>
      <c r="D16" s="571">
        <v>0</v>
      </c>
      <c r="E16" s="571">
        <v>1157229.78</v>
      </c>
      <c r="F16" s="571">
        <v>989803.52000000002</v>
      </c>
      <c r="G16" s="571">
        <v>0</v>
      </c>
      <c r="H16" s="571">
        <v>989803.52000000002</v>
      </c>
    </row>
    <row r="17" spans="1:8" ht="15.75">
      <c r="A17" s="479">
        <v>5.2</v>
      </c>
      <c r="B17" s="487" t="s">
        <v>535</v>
      </c>
      <c r="C17" s="571">
        <v>4785633755.5500011</v>
      </c>
      <c r="D17" s="571">
        <v>948647936.7395997</v>
      </c>
      <c r="E17" s="571">
        <v>5734281692.2896004</v>
      </c>
      <c r="F17" s="571">
        <v>3348981077.8000002</v>
      </c>
      <c r="G17" s="571">
        <v>117821355.22999994</v>
      </c>
      <c r="H17" s="571">
        <v>3466802433.0300002</v>
      </c>
    </row>
    <row r="18" spans="1:8" ht="15.75">
      <c r="A18" s="479">
        <v>5.3</v>
      </c>
      <c r="B18" s="488" t="s">
        <v>536</v>
      </c>
      <c r="C18" s="571">
        <v>0</v>
      </c>
      <c r="D18" s="571">
        <v>0</v>
      </c>
      <c r="E18" s="571">
        <v>0</v>
      </c>
      <c r="F18" s="571">
        <v>0</v>
      </c>
      <c r="G18" s="571">
        <v>0</v>
      </c>
      <c r="H18" s="571">
        <v>0</v>
      </c>
    </row>
    <row r="19" spans="1:8" ht="15.75">
      <c r="A19" s="479">
        <v>6</v>
      </c>
      <c r="B19" s="484" t="s">
        <v>537</v>
      </c>
      <c r="C19" s="571">
        <v>13853690310.716513</v>
      </c>
      <c r="D19" s="571">
        <v>11534798903.080486</v>
      </c>
      <c r="E19" s="571">
        <v>25388489213.796997</v>
      </c>
      <c r="F19" s="571">
        <v>12101784818.93996</v>
      </c>
      <c r="G19" s="571">
        <v>11095452523.120005</v>
      </c>
      <c r="H19" s="571">
        <v>23197237342.059967</v>
      </c>
    </row>
    <row r="20" spans="1:8" ht="15.75">
      <c r="A20" s="479">
        <v>6.1</v>
      </c>
      <c r="B20" s="487" t="s">
        <v>535</v>
      </c>
      <c r="C20" s="571">
        <v>0</v>
      </c>
      <c r="D20" s="571">
        <v>0</v>
      </c>
      <c r="E20" s="571">
        <v>0</v>
      </c>
      <c r="F20" s="571">
        <v>0</v>
      </c>
      <c r="G20" s="571">
        <v>0</v>
      </c>
      <c r="H20" s="571">
        <v>0</v>
      </c>
    </row>
    <row r="21" spans="1:8" ht="15.75">
      <c r="A21" s="479">
        <v>6.2</v>
      </c>
      <c r="B21" s="488" t="s">
        <v>536</v>
      </c>
      <c r="C21" s="571">
        <v>13853690310.716513</v>
      </c>
      <c r="D21" s="571">
        <v>11534798903.080486</v>
      </c>
      <c r="E21" s="571">
        <v>25388489213.796997</v>
      </c>
      <c r="F21" s="571">
        <v>12101784818.93996</v>
      </c>
      <c r="G21" s="571">
        <v>11095452523.120005</v>
      </c>
      <c r="H21" s="571">
        <v>23197237342.059967</v>
      </c>
    </row>
    <row r="22" spans="1:8" ht="15.75">
      <c r="A22" s="479">
        <v>7</v>
      </c>
      <c r="B22" s="482" t="s">
        <v>538</v>
      </c>
      <c r="C22" s="571">
        <v>24074277.469999999</v>
      </c>
      <c r="D22" s="571">
        <v>0</v>
      </c>
      <c r="E22" s="571">
        <v>24074277.469999999</v>
      </c>
      <c r="F22" s="571">
        <v>34732362.350000001</v>
      </c>
      <c r="G22" s="571">
        <v>0</v>
      </c>
      <c r="H22" s="571">
        <v>34732362.350000001</v>
      </c>
    </row>
    <row r="23" spans="1:8" ht="15.75">
      <c r="A23" s="479">
        <v>8</v>
      </c>
      <c r="B23" s="489" t="s">
        <v>539</v>
      </c>
      <c r="C23" s="571">
        <v>0</v>
      </c>
      <c r="D23" s="571">
        <v>0</v>
      </c>
      <c r="E23" s="571">
        <v>0</v>
      </c>
      <c r="F23" s="571">
        <v>0</v>
      </c>
      <c r="G23" s="571">
        <v>0</v>
      </c>
      <c r="H23" s="571">
        <v>0</v>
      </c>
    </row>
    <row r="24" spans="1:8" ht="15.75">
      <c r="A24" s="479">
        <v>9</v>
      </c>
      <c r="B24" s="485" t="s">
        <v>540</v>
      </c>
      <c r="C24" s="571">
        <v>716086356.95230007</v>
      </c>
      <c r="D24" s="571">
        <v>0</v>
      </c>
      <c r="E24" s="571">
        <v>716086356.95230007</v>
      </c>
      <c r="F24" s="571">
        <v>625587474.68000007</v>
      </c>
      <c r="G24" s="571">
        <v>0</v>
      </c>
      <c r="H24" s="571">
        <v>625587474.68000007</v>
      </c>
    </row>
    <row r="25" spans="1:8" ht="15.75">
      <c r="A25" s="479">
        <v>9.1</v>
      </c>
      <c r="B25" s="487" t="s">
        <v>541</v>
      </c>
      <c r="C25" s="571">
        <v>704618412.07230008</v>
      </c>
      <c r="D25" s="571">
        <v>0</v>
      </c>
      <c r="E25" s="571">
        <v>704618412.07230008</v>
      </c>
      <c r="F25" s="571">
        <v>611352960.72000003</v>
      </c>
      <c r="G25" s="571">
        <v>0</v>
      </c>
      <c r="H25" s="571">
        <v>611352960.72000003</v>
      </c>
    </row>
    <row r="26" spans="1:8" ht="15.75">
      <c r="A26" s="479">
        <v>9.1999999999999993</v>
      </c>
      <c r="B26" s="487" t="s">
        <v>542</v>
      </c>
      <c r="C26" s="571">
        <v>11467944.879999999</v>
      </c>
      <c r="D26" s="571">
        <v>0</v>
      </c>
      <c r="E26" s="571">
        <v>11467944.879999999</v>
      </c>
      <c r="F26" s="571">
        <v>14234513.959999999</v>
      </c>
      <c r="G26" s="571">
        <v>0</v>
      </c>
      <c r="H26" s="571">
        <v>14234513.959999999</v>
      </c>
    </row>
    <row r="27" spans="1:8" ht="15.75">
      <c r="A27" s="479">
        <v>10</v>
      </c>
      <c r="B27" s="485" t="s">
        <v>543</v>
      </c>
      <c r="C27" s="571">
        <v>423513541.17000002</v>
      </c>
      <c r="D27" s="571">
        <v>0</v>
      </c>
      <c r="E27" s="571">
        <v>423513541.17000002</v>
      </c>
      <c r="F27" s="571">
        <v>367057140.37999994</v>
      </c>
      <c r="G27" s="571">
        <v>0</v>
      </c>
      <c r="H27" s="571">
        <v>367057140.37999994</v>
      </c>
    </row>
    <row r="28" spans="1:8" ht="15.75">
      <c r="A28" s="479">
        <v>10.1</v>
      </c>
      <c r="B28" s="487" t="s">
        <v>544</v>
      </c>
      <c r="C28" s="571">
        <v>27502089.170000002</v>
      </c>
      <c r="D28" s="571">
        <v>0</v>
      </c>
      <c r="E28" s="571">
        <v>27502089.170000002</v>
      </c>
      <c r="F28" s="571">
        <v>27502089.170000002</v>
      </c>
      <c r="G28" s="571">
        <v>0</v>
      </c>
      <c r="H28" s="571">
        <v>27502089.170000002</v>
      </c>
    </row>
    <row r="29" spans="1:8" ht="15.75">
      <c r="A29" s="479">
        <v>10.199999999999999</v>
      </c>
      <c r="B29" s="487" t="s">
        <v>545</v>
      </c>
      <c r="C29" s="571">
        <v>396011452</v>
      </c>
      <c r="D29" s="571">
        <v>0</v>
      </c>
      <c r="E29" s="571">
        <v>396011452</v>
      </c>
      <c r="F29" s="571">
        <v>339555051.20999992</v>
      </c>
      <c r="G29" s="571">
        <v>0</v>
      </c>
      <c r="H29" s="571">
        <v>339555051.20999992</v>
      </c>
    </row>
    <row r="30" spans="1:8" ht="15.75">
      <c r="A30" s="479">
        <v>11</v>
      </c>
      <c r="B30" s="485" t="s">
        <v>546</v>
      </c>
      <c r="C30" s="571">
        <v>39696058.32</v>
      </c>
      <c r="D30" s="571">
        <v>0</v>
      </c>
      <c r="E30" s="571">
        <v>39696058.32</v>
      </c>
      <c r="F30" s="571">
        <v>82681606.780000001</v>
      </c>
      <c r="G30" s="571">
        <v>0</v>
      </c>
      <c r="H30" s="571">
        <v>82681606.780000001</v>
      </c>
    </row>
    <row r="31" spans="1:8" ht="15.75">
      <c r="A31" s="479">
        <v>11.1</v>
      </c>
      <c r="B31" s="487" t="s">
        <v>547</v>
      </c>
      <c r="C31" s="571">
        <v>39696058.380000003</v>
      </c>
      <c r="D31" s="571">
        <v>0</v>
      </c>
      <c r="E31" s="571">
        <v>39696058.380000003</v>
      </c>
      <c r="F31" s="571">
        <v>82478263.150000006</v>
      </c>
      <c r="G31" s="571">
        <v>0</v>
      </c>
      <c r="H31" s="571">
        <v>82478263.150000006</v>
      </c>
    </row>
    <row r="32" spans="1:8" ht="15.75">
      <c r="A32" s="479">
        <v>11.2</v>
      </c>
      <c r="B32" s="487" t="s">
        <v>548</v>
      </c>
      <c r="C32" s="571">
        <v>-0.06</v>
      </c>
      <c r="D32" s="571">
        <v>0</v>
      </c>
      <c r="E32" s="571">
        <v>-0.06</v>
      </c>
      <c r="F32" s="571">
        <v>203343.63</v>
      </c>
      <c r="G32" s="571">
        <v>0</v>
      </c>
      <c r="H32" s="571">
        <v>203343.63</v>
      </c>
    </row>
    <row r="33" spans="1:8" ht="15.75">
      <c r="A33" s="479">
        <v>13</v>
      </c>
      <c r="B33" s="485" t="s">
        <v>549</v>
      </c>
      <c r="C33" s="571">
        <v>625100101.73819995</v>
      </c>
      <c r="D33" s="571">
        <v>122948555.00160004</v>
      </c>
      <c r="E33" s="571">
        <v>748048656.73979998</v>
      </c>
      <c r="F33" s="571">
        <v>529850234.89999938</v>
      </c>
      <c r="G33" s="571">
        <v>102249145.35000001</v>
      </c>
      <c r="H33" s="571">
        <v>632099380.2499994</v>
      </c>
    </row>
    <row r="34" spans="1:8" ht="15.75">
      <c r="A34" s="479">
        <v>13.1</v>
      </c>
      <c r="B34" s="490" t="s">
        <v>550</v>
      </c>
      <c r="C34" s="571">
        <v>402380174.95000005</v>
      </c>
      <c r="D34" s="571">
        <v>0</v>
      </c>
      <c r="E34" s="571">
        <v>402380174.95000005</v>
      </c>
      <c r="F34" s="571">
        <v>312222254.25</v>
      </c>
      <c r="G34" s="571">
        <v>0</v>
      </c>
      <c r="H34" s="571">
        <v>312222254.25</v>
      </c>
    </row>
    <row r="35" spans="1:8" ht="15.75">
      <c r="A35" s="479">
        <v>13.2</v>
      </c>
      <c r="B35" s="490" t="s">
        <v>551</v>
      </c>
      <c r="C35" s="571">
        <v>0</v>
      </c>
      <c r="D35" s="571">
        <v>0</v>
      </c>
      <c r="E35" s="571">
        <v>0</v>
      </c>
      <c r="F35" s="571">
        <v>0</v>
      </c>
      <c r="G35" s="571">
        <v>0</v>
      </c>
      <c r="H35" s="571">
        <v>0</v>
      </c>
    </row>
    <row r="36" spans="1:8" ht="15.75">
      <c r="A36" s="479">
        <v>14</v>
      </c>
      <c r="B36" s="491" t="s">
        <v>552</v>
      </c>
      <c r="C36" s="571">
        <v>20959833237.284916</v>
      </c>
      <c r="D36" s="571">
        <v>18068787315.926384</v>
      </c>
      <c r="E36" s="571">
        <v>39028620553.211304</v>
      </c>
      <c r="F36" s="571">
        <v>18195245808.749958</v>
      </c>
      <c r="G36" s="571">
        <v>17236228073.090004</v>
      </c>
      <c r="H36" s="571">
        <v>35431473881.839966</v>
      </c>
    </row>
    <row r="37" spans="1:8" ht="22.5" customHeight="1">
      <c r="A37" s="479"/>
      <c r="B37" s="492" t="s">
        <v>553</v>
      </c>
      <c r="C37" s="573"/>
      <c r="D37" s="573"/>
      <c r="E37" s="573"/>
      <c r="F37" s="573"/>
      <c r="G37" s="573"/>
      <c r="H37" s="573"/>
    </row>
    <row r="38" spans="1:8" ht="15.75">
      <c r="A38" s="479">
        <v>15</v>
      </c>
      <c r="B38" s="493" t="s">
        <v>554</v>
      </c>
      <c r="C38" s="571">
        <v>183729885.79409999</v>
      </c>
      <c r="D38" s="571">
        <v>0</v>
      </c>
      <c r="E38" s="571">
        <v>183729885.79409999</v>
      </c>
      <c r="F38" s="571">
        <v>77791555.480000004</v>
      </c>
      <c r="G38" s="571">
        <v>0</v>
      </c>
      <c r="H38" s="571">
        <v>77791555.480000004</v>
      </c>
    </row>
    <row r="39" spans="1:8" ht="15.75">
      <c r="A39" s="494">
        <v>15.1</v>
      </c>
      <c r="B39" s="495" t="s">
        <v>530</v>
      </c>
      <c r="C39" s="571">
        <v>183729885.79409999</v>
      </c>
      <c r="D39" s="571">
        <v>0</v>
      </c>
      <c r="E39" s="571">
        <v>183729885.79409999</v>
      </c>
      <c r="F39" s="571">
        <v>77791555.480000004</v>
      </c>
      <c r="G39" s="571">
        <v>0</v>
      </c>
      <c r="H39" s="571">
        <v>77791555.480000004</v>
      </c>
    </row>
    <row r="40" spans="1:8" ht="24" customHeight="1">
      <c r="A40" s="494">
        <v>16</v>
      </c>
      <c r="B40" s="482" t="s">
        <v>555</v>
      </c>
      <c r="C40" s="571">
        <v>0</v>
      </c>
      <c r="D40" s="571">
        <v>0</v>
      </c>
      <c r="E40" s="571">
        <v>0</v>
      </c>
      <c r="F40" s="571">
        <v>0</v>
      </c>
      <c r="G40" s="571">
        <v>0</v>
      </c>
      <c r="H40" s="571">
        <v>0</v>
      </c>
    </row>
    <row r="41" spans="1:8" ht="15.75">
      <c r="A41" s="494">
        <v>17</v>
      </c>
      <c r="B41" s="482" t="s">
        <v>556</v>
      </c>
      <c r="C41" s="571">
        <v>15526768554.947403</v>
      </c>
      <c r="D41" s="571">
        <v>15229456960.917997</v>
      </c>
      <c r="E41" s="571">
        <v>30756225515.865402</v>
      </c>
      <c r="F41" s="571">
        <v>14851498398.809998</v>
      </c>
      <c r="G41" s="571">
        <v>12732084217.279997</v>
      </c>
      <c r="H41" s="571">
        <v>27583582616.089996</v>
      </c>
    </row>
    <row r="42" spans="1:8" ht="15.75">
      <c r="A42" s="494">
        <v>17.100000000000001</v>
      </c>
      <c r="B42" s="496" t="s">
        <v>557</v>
      </c>
      <c r="C42" s="571">
        <v>11480322188.790901</v>
      </c>
      <c r="D42" s="571">
        <v>13565301342.561798</v>
      </c>
      <c r="E42" s="571">
        <v>25045623531.352699</v>
      </c>
      <c r="F42" s="571">
        <v>11409339934.759998</v>
      </c>
      <c r="G42" s="571">
        <v>11425530974.919998</v>
      </c>
      <c r="H42" s="571">
        <v>22834870909.679996</v>
      </c>
    </row>
    <row r="43" spans="1:8" ht="15.75">
      <c r="A43" s="494">
        <v>17.2</v>
      </c>
      <c r="B43" s="497" t="s">
        <v>558</v>
      </c>
      <c r="C43" s="571">
        <v>4044886596.0465002</v>
      </c>
      <c r="D43" s="571">
        <v>1595238459.2412002</v>
      </c>
      <c r="E43" s="571">
        <v>5640125055.2877007</v>
      </c>
      <c r="F43" s="571">
        <v>3440203979.75</v>
      </c>
      <c r="G43" s="571">
        <v>1228387137.97</v>
      </c>
      <c r="H43" s="571">
        <v>4668591117.7200003</v>
      </c>
    </row>
    <row r="44" spans="1:8" ht="15.75">
      <c r="A44" s="494">
        <v>17.3</v>
      </c>
      <c r="B44" s="496" t="s">
        <v>559</v>
      </c>
      <c r="C44" s="571">
        <v>0</v>
      </c>
      <c r="D44" s="571">
        <v>0</v>
      </c>
      <c r="E44" s="571">
        <v>0</v>
      </c>
      <c r="F44" s="571">
        <v>0</v>
      </c>
      <c r="G44" s="571">
        <v>0</v>
      </c>
      <c r="H44" s="571">
        <v>0</v>
      </c>
    </row>
    <row r="45" spans="1:8" ht="15.75">
      <c r="A45" s="494">
        <v>17.399999999999999</v>
      </c>
      <c r="B45" s="496" t="s">
        <v>560</v>
      </c>
      <c r="C45" s="571">
        <v>1559770.11</v>
      </c>
      <c r="D45" s="571">
        <v>68917159.114999995</v>
      </c>
      <c r="E45" s="571">
        <v>70476929.224999994</v>
      </c>
      <c r="F45" s="571">
        <v>1954484.3</v>
      </c>
      <c r="G45" s="571">
        <v>78166104.390000001</v>
      </c>
      <c r="H45" s="571">
        <v>80120588.689999998</v>
      </c>
    </row>
    <row r="46" spans="1:8" ht="15.75">
      <c r="A46" s="494">
        <v>18</v>
      </c>
      <c r="B46" s="498" t="s">
        <v>561</v>
      </c>
      <c r="C46" s="571">
        <v>12061575.407400001</v>
      </c>
      <c r="D46" s="571">
        <v>4352157.71</v>
      </c>
      <c r="E46" s="571">
        <v>16413733.117400002</v>
      </c>
      <c r="F46" s="571">
        <v>14096823.229999999</v>
      </c>
      <c r="G46" s="571">
        <v>4313760.9399999995</v>
      </c>
      <c r="H46" s="571">
        <v>18410584.169999998</v>
      </c>
    </row>
    <row r="47" spans="1:8" ht="15.75">
      <c r="A47" s="494">
        <v>19</v>
      </c>
      <c r="B47" s="498" t="s">
        <v>562</v>
      </c>
      <c r="C47" s="571">
        <v>47206298.299499996</v>
      </c>
      <c r="D47" s="571">
        <v>0</v>
      </c>
      <c r="E47" s="571">
        <v>47206298.299499996</v>
      </c>
      <c r="F47" s="571">
        <v>75541647.519999996</v>
      </c>
      <c r="G47" s="571">
        <v>0</v>
      </c>
      <c r="H47" s="571">
        <v>75541647.519999996</v>
      </c>
    </row>
    <row r="48" spans="1:8" ht="15.75">
      <c r="A48" s="494">
        <v>19.100000000000001</v>
      </c>
      <c r="B48" s="499" t="s">
        <v>563</v>
      </c>
      <c r="C48" s="571">
        <v>-3.7000000011175871E-3</v>
      </c>
      <c r="D48" s="571">
        <v>0</v>
      </c>
      <c r="E48" s="571">
        <v>-3.7000000011175871E-3</v>
      </c>
      <c r="F48" s="571">
        <v>23531541.09</v>
      </c>
      <c r="G48" s="571">
        <v>0</v>
      </c>
      <c r="H48" s="571">
        <v>23531541.09</v>
      </c>
    </row>
    <row r="49" spans="1:8" ht="15.75">
      <c r="A49" s="494">
        <v>19.2</v>
      </c>
      <c r="B49" s="500" t="s">
        <v>564</v>
      </c>
      <c r="C49" s="571">
        <v>47206298.303199999</v>
      </c>
      <c r="D49" s="571">
        <v>0</v>
      </c>
      <c r="E49" s="571">
        <v>47206298.303199999</v>
      </c>
      <c r="F49" s="571">
        <v>52010106.43</v>
      </c>
      <c r="G49" s="571">
        <v>0</v>
      </c>
      <c r="H49" s="571">
        <v>52010106.43</v>
      </c>
    </row>
    <row r="50" spans="1:8" ht="15.75">
      <c r="A50" s="494">
        <v>20</v>
      </c>
      <c r="B50" s="501" t="s">
        <v>565</v>
      </c>
      <c r="C50" s="571">
        <v>0</v>
      </c>
      <c r="D50" s="571">
        <v>2156333584.4785995</v>
      </c>
      <c r="E50" s="571">
        <v>2156333584.4785995</v>
      </c>
      <c r="F50" s="571">
        <v>0</v>
      </c>
      <c r="G50" s="571">
        <v>2326782819.04</v>
      </c>
      <c r="H50" s="571">
        <v>2326782819.04</v>
      </c>
    </row>
    <row r="51" spans="1:8" ht="15.75">
      <c r="A51" s="494">
        <v>21</v>
      </c>
      <c r="B51" s="489" t="s">
        <v>566</v>
      </c>
      <c r="C51" s="571">
        <v>274720669.57669997</v>
      </c>
      <c r="D51" s="571">
        <v>158665431.31030002</v>
      </c>
      <c r="E51" s="571">
        <v>433386100.88699996</v>
      </c>
      <c r="F51" s="571">
        <v>296027735.67999995</v>
      </c>
      <c r="G51" s="571">
        <v>96996266.539999977</v>
      </c>
      <c r="H51" s="571">
        <v>393024002.21999991</v>
      </c>
    </row>
    <row r="52" spans="1:8" ht="15.75">
      <c r="A52" s="494">
        <v>21.1</v>
      </c>
      <c r="B52" s="497" t="s">
        <v>567</v>
      </c>
      <c r="C52" s="571">
        <v>120916536.84</v>
      </c>
      <c r="D52" s="571">
        <v>0</v>
      </c>
      <c r="E52" s="571">
        <v>120916536.84</v>
      </c>
      <c r="F52" s="571">
        <v>159748562.24000001</v>
      </c>
      <c r="G52" s="571">
        <v>0</v>
      </c>
      <c r="H52" s="571">
        <v>159748562.24000001</v>
      </c>
    </row>
    <row r="53" spans="1:8" ht="15.75">
      <c r="A53" s="494">
        <v>22</v>
      </c>
      <c r="B53" s="502" t="s">
        <v>568</v>
      </c>
      <c r="C53" s="571">
        <v>16044486984.025103</v>
      </c>
      <c r="D53" s="571">
        <v>17548808134.416897</v>
      </c>
      <c r="E53" s="571">
        <v>33593295118.442001</v>
      </c>
      <c r="F53" s="571">
        <v>15314956160.719997</v>
      </c>
      <c r="G53" s="571">
        <v>15160177063.799999</v>
      </c>
      <c r="H53" s="571">
        <v>30475133224.519997</v>
      </c>
    </row>
    <row r="54" spans="1:8" ht="24" customHeight="1">
      <c r="A54" s="494"/>
      <c r="B54" s="503" t="s">
        <v>569</v>
      </c>
      <c r="C54" s="573"/>
      <c r="D54" s="573"/>
      <c r="E54" s="573"/>
      <c r="F54" s="573"/>
      <c r="G54" s="573"/>
      <c r="H54" s="573"/>
    </row>
    <row r="55" spans="1:8" ht="15.75">
      <c r="A55" s="494">
        <v>23</v>
      </c>
      <c r="B55" s="513" t="s">
        <v>710</v>
      </c>
      <c r="C55" s="571">
        <v>21015907.690000001</v>
      </c>
      <c r="D55" s="571">
        <v>0</v>
      </c>
      <c r="E55" s="571">
        <v>21015907.690000001</v>
      </c>
      <c r="F55" s="571">
        <v>21015907.690000001</v>
      </c>
      <c r="G55" s="571">
        <v>0</v>
      </c>
      <c r="H55" s="571">
        <v>21015907.690000001</v>
      </c>
    </row>
    <row r="56" spans="1:8" ht="15.75">
      <c r="A56" s="494">
        <v>24</v>
      </c>
      <c r="B56" s="501" t="s">
        <v>571</v>
      </c>
      <c r="C56" s="571">
        <v>0</v>
      </c>
      <c r="D56" s="571">
        <v>0</v>
      </c>
      <c r="E56" s="571">
        <v>0</v>
      </c>
      <c r="F56" s="571">
        <v>0</v>
      </c>
      <c r="G56" s="571">
        <v>0</v>
      </c>
      <c r="H56" s="571">
        <v>0</v>
      </c>
    </row>
    <row r="57" spans="1:8" ht="15.75">
      <c r="A57" s="494">
        <v>25</v>
      </c>
      <c r="B57" s="498" t="s">
        <v>572</v>
      </c>
      <c r="C57" s="571">
        <v>521190199.20999998</v>
      </c>
      <c r="D57" s="571">
        <v>0</v>
      </c>
      <c r="E57" s="571">
        <v>521190199.20999998</v>
      </c>
      <c r="F57" s="571">
        <v>521190199.20999998</v>
      </c>
      <c r="G57" s="571">
        <v>0</v>
      </c>
      <c r="H57" s="571">
        <v>521190199.20999998</v>
      </c>
    </row>
    <row r="58" spans="1:8" ht="15.75">
      <c r="A58" s="494">
        <v>26</v>
      </c>
      <c r="B58" s="498" t="s">
        <v>573</v>
      </c>
      <c r="C58" s="571">
        <v>-100</v>
      </c>
      <c r="D58" s="571">
        <v>0</v>
      </c>
      <c r="E58" s="571">
        <v>-100</v>
      </c>
      <c r="F58" s="571">
        <v>-100</v>
      </c>
      <c r="G58" s="571">
        <v>0</v>
      </c>
      <c r="H58" s="571">
        <v>-100</v>
      </c>
    </row>
    <row r="59" spans="1:8" ht="15.75">
      <c r="A59" s="494">
        <v>27</v>
      </c>
      <c r="B59" s="498" t="s">
        <v>574</v>
      </c>
      <c r="C59" s="571">
        <v>0</v>
      </c>
      <c r="D59" s="571">
        <v>0</v>
      </c>
      <c r="E59" s="571">
        <v>0</v>
      </c>
      <c r="F59" s="571">
        <v>0</v>
      </c>
      <c r="G59" s="571">
        <v>0</v>
      </c>
      <c r="H59" s="571">
        <v>0</v>
      </c>
    </row>
    <row r="60" spans="1:8" ht="15.75">
      <c r="A60" s="494">
        <v>27.1</v>
      </c>
      <c r="B60" s="496" t="s">
        <v>575</v>
      </c>
      <c r="C60" s="571">
        <v>0</v>
      </c>
      <c r="D60" s="571">
        <v>0</v>
      </c>
      <c r="E60" s="571">
        <v>0</v>
      </c>
      <c r="F60" s="571">
        <v>0</v>
      </c>
      <c r="G60" s="571">
        <v>0</v>
      </c>
      <c r="H60" s="571">
        <v>0</v>
      </c>
    </row>
    <row r="61" spans="1:8" ht="15.75">
      <c r="A61" s="494">
        <v>27.2</v>
      </c>
      <c r="B61" s="496" t="s">
        <v>576</v>
      </c>
      <c r="C61" s="571">
        <v>0</v>
      </c>
      <c r="D61" s="571">
        <v>0</v>
      </c>
      <c r="E61" s="571">
        <v>0</v>
      </c>
      <c r="F61" s="571">
        <v>0</v>
      </c>
      <c r="G61" s="571">
        <v>0</v>
      </c>
      <c r="H61" s="571">
        <v>0</v>
      </c>
    </row>
    <row r="62" spans="1:8" ht="15.75">
      <c r="A62" s="494">
        <v>28</v>
      </c>
      <c r="B62" s="504" t="s">
        <v>577</v>
      </c>
      <c r="C62" s="571">
        <v>-77169804.666500002</v>
      </c>
      <c r="D62" s="571">
        <v>0</v>
      </c>
      <c r="E62" s="571">
        <v>-77169804.666500002</v>
      </c>
      <c r="F62" s="571">
        <v>-103997165.8</v>
      </c>
      <c r="G62" s="571">
        <v>0</v>
      </c>
      <c r="H62" s="571">
        <v>-103997165.8</v>
      </c>
    </row>
    <row r="63" spans="1:8" ht="15.75">
      <c r="A63" s="494">
        <v>29</v>
      </c>
      <c r="B63" s="498" t="s">
        <v>578</v>
      </c>
      <c r="C63" s="571">
        <v>-12828513.42</v>
      </c>
      <c r="D63" s="571">
        <v>0</v>
      </c>
      <c r="E63" s="571">
        <v>-12828513.42</v>
      </c>
      <c r="F63" s="571">
        <v>40481477.460000001</v>
      </c>
      <c r="G63" s="571">
        <v>0</v>
      </c>
      <c r="H63" s="571">
        <v>40481477.460000001</v>
      </c>
    </row>
    <row r="64" spans="1:8" ht="15.75">
      <c r="A64" s="494">
        <v>29.1</v>
      </c>
      <c r="B64" s="488" t="s">
        <v>579</v>
      </c>
      <c r="C64" s="571">
        <v>-745390</v>
      </c>
      <c r="D64" s="571">
        <v>0</v>
      </c>
      <c r="E64" s="571">
        <v>-745390</v>
      </c>
      <c r="F64" s="571">
        <v>0</v>
      </c>
      <c r="G64" s="571">
        <v>0</v>
      </c>
      <c r="H64" s="571">
        <v>0</v>
      </c>
    </row>
    <row r="65" spans="1:8" ht="24.95" customHeight="1">
      <c r="A65" s="494">
        <v>29.2</v>
      </c>
      <c r="B65" s="505" t="s">
        <v>580</v>
      </c>
      <c r="C65" s="571">
        <v>428953.53</v>
      </c>
      <c r="D65" s="571">
        <v>0</v>
      </c>
      <c r="E65" s="571">
        <v>428953.53</v>
      </c>
      <c r="F65" s="571">
        <v>0</v>
      </c>
      <c r="G65" s="571">
        <v>0</v>
      </c>
      <c r="H65" s="571">
        <v>0</v>
      </c>
    </row>
    <row r="66" spans="1:8" ht="22.5" customHeight="1">
      <c r="A66" s="494">
        <v>29.3</v>
      </c>
      <c r="B66" s="505" t="s">
        <v>581</v>
      </c>
      <c r="C66" s="571">
        <v>-12512076.949999999</v>
      </c>
      <c r="D66" s="571">
        <v>0</v>
      </c>
      <c r="E66" s="571">
        <v>-12512076.949999999</v>
      </c>
      <c r="F66" s="571">
        <v>40481477.460000001</v>
      </c>
      <c r="G66" s="571">
        <v>0</v>
      </c>
      <c r="H66" s="571">
        <v>40481477.460000001</v>
      </c>
    </row>
    <row r="67" spans="1:8" ht="15.75">
      <c r="A67" s="494">
        <v>30</v>
      </c>
      <c r="B67" s="485" t="s">
        <v>582</v>
      </c>
      <c r="C67" s="571">
        <v>4983117718.2511015</v>
      </c>
      <c r="D67" s="571">
        <v>0</v>
      </c>
      <c r="E67" s="571">
        <v>4983117718.2511015</v>
      </c>
      <c r="F67" s="571">
        <v>4477650338.2399998</v>
      </c>
      <c r="G67" s="571">
        <v>0</v>
      </c>
      <c r="H67" s="571">
        <v>4477650338.2399998</v>
      </c>
    </row>
    <row r="68" spans="1:8" ht="15.75">
      <c r="A68" s="494">
        <v>31</v>
      </c>
      <c r="B68" s="506" t="s">
        <v>583</v>
      </c>
      <c r="C68" s="571">
        <v>5435325407.0646019</v>
      </c>
      <c r="D68" s="571">
        <v>0</v>
      </c>
      <c r="E68" s="571">
        <v>5435325407.0646019</v>
      </c>
      <c r="F68" s="571">
        <v>4956340656.7999992</v>
      </c>
      <c r="G68" s="571">
        <v>0</v>
      </c>
      <c r="H68" s="571">
        <v>4956340656.7999992</v>
      </c>
    </row>
    <row r="69" spans="1:8" ht="15.75">
      <c r="A69" s="494">
        <v>32</v>
      </c>
      <c r="B69" s="507" t="s">
        <v>584</v>
      </c>
      <c r="C69" s="571">
        <v>21479812391.089706</v>
      </c>
      <c r="D69" s="571">
        <v>17548808134.416897</v>
      </c>
      <c r="E69" s="571">
        <v>39028620525.506607</v>
      </c>
      <c r="F69" s="571">
        <v>20271296817.519997</v>
      </c>
      <c r="G69" s="571">
        <v>15160177063.799999</v>
      </c>
      <c r="H69" s="571">
        <v>35431473881.319992</v>
      </c>
    </row>
    <row r="72" spans="1:8">
      <c r="B72" s="701" t="s">
        <v>788</v>
      </c>
    </row>
  </sheetData>
  <mergeCells count="5">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C7" sqref="C7:L33"/>
    </sheetView>
  </sheetViews>
  <sheetFormatPr defaultColWidth="9.140625" defaultRowHeight="12.75"/>
  <cols>
    <col min="1" max="1" width="11.85546875" style="361" bestFit="1" customWidth="1"/>
    <col min="2" max="2" width="93.42578125" style="361" customWidth="1"/>
    <col min="3" max="3" width="15.5703125" style="361" bestFit="1" customWidth="1"/>
    <col min="4" max="5" width="16.140625" style="361" customWidth="1"/>
    <col min="6" max="6" width="16.140625" style="418" customWidth="1"/>
    <col min="7" max="7" width="25.140625" style="418" customWidth="1"/>
    <col min="8" max="8" width="16.140625" style="361" customWidth="1"/>
    <col min="9" max="11" width="16.140625" style="418" customWidth="1"/>
    <col min="12" max="12" width="26.140625" style="418" customWidth="1"/>
    <col min="13" max="16384" width="9.140625" style="361"/>
  </cols>
  <sheetData>
    <row r="1" spans="1:12" ht="13.5">
      <c r="A1" s="271" t="s">
        <v>30</v>
      </c>
      <c r="B1" s="347" t="str">
        <f>'Info '!C2</f>
        <v>JSC TBC Bank</v>
      </c>
      <c r="F1" s="361"/>
      <c r="G1" s="361"/>
      <c r="I1" s="361"/>
      <c r="J1" s="361"/>
      <c r="K1" s="361"/>
      <c r="L1" s="361"/>
    </row>
    <row r="2" spans="1:12">
      <c r="A2" s="272" t="s">
        <v>31</v>
      </c>
      <c r="B2" s="346">
        <f>'1. key ratios '!B2</f>
        <v>45930</v>
      </c>
      <c r="F2" s="361"/>
      <c r="G2" s="361"/>
      <c r="I2" s="361"/>
      <c r="J2" s="361"/>
      <c r="K2" s="361"/>
      <c r="L2" s="361"/>
    </row>
    <row r="3" spans="1:12">
      <c r="A3" s="273" t="s">
        <v>466</v>
      </c>
      <c r="F3" s="361"/>
      <c r="G3" s="361"/>
      <c r="I3" s="361"/>
      <c r="J3" s="361"/>
      <c r="K3" s="361"/>
      <c r="L3" s="361"/>
    </row>
    <row r="4" spans="1:12">
      <c r="F4" s="361"/>
      <c r="G4" s="361"/>
      <c r="I4" s="361"/>
      <c r="J4" s="361"/>
      <c r="K4" s="361"/>
      <c r="L4" s="361"/>
    </row>
    <row r="5" spans="1:12" ht="37.5" customHeight="1">
      <c r="A5" s="769" t="s">
        <v>483</v>
      </c>
      <c r="B5" s="770"/>
      <c r="C5" s="815" t="s">
        <v>467</v>
      </c>
      <c r="D5" s="816"/>
      <c r="E5" s="816"/>
      <c r="F5" s="816"/>
      <c r="G5" s="816"/>
      <c r="H5" s="817" t="s">
        <v>627</v>
      </c>
      <c r="I5" s="818"/>
      <c r="J5" s="818"/>
      <c r="K5" s="818"/>
      <c r="L5" s="819"/>
    </row>
    <row r="6" spans="1:12" ht="39.6" customHeight="1">
      <c r="A6" s="773"/>
      <c r="B6" s="774"/>
      <c r="C6" s="275"/>
      <c r="D6" s="359" t="s">
        <v>648</v>
      </c>
      <c r="E6" s="359" t="s">
        <v>647</v>
      </c>
      <c r="F6" s="359" t="s">
        <v>646</v>
      </c>
      <c r="G6" s="359" t="s">
        <v>645</v>
      </c>
      <c r="H6" s="421"/>
      <c r="I6" s="359" t="s">
        <v>648</v>
      </c>
      <c r="J6" s="359" t="s">
        <v>647</v>
      </c>
      <c r="K6" s="359" t="s">
        <v>646</v>
      </c>
      <c r="L6" s="359" t="s">
        <v>645</v>
      </c>
    </row>
    <row r="7" spans="1:12">
      <c r="A7" s="350">
        <v>1</v>
      </c>
      <c r="B7" s="367" t="s">
        <v>486</v>
      </c>
      <c r="C7" s="698">
        <v>244371714.03483704</v>
      </c>
      <c r="D7" s="698">
        <v>225260277.30825803</v>
      </c>
      <c r="E7" s="698">
        <v>15474018.320160002</v>
      </c>
      <c r="F7" s="698">
        <v>3637418.4064190011</v>
      </c>
      <c r="G7" s="698">
        <v>0</v>
      </c>
      <c r="H7" s="698">
        <v>6717405.1405999996</v>
      </c>
      <c r="I7" s="698">
        <v>1723603.1596999997</v>
      </c>
      <c r="J7" s="698">
        <v>2385710.7677000002</v>
      </c>
      <c r="K7" s="698">
        <v>2608091.2132000001</v>
      </c>
      <c r="L7" s="698">
        <v>0</v>
      </c>
    </row>
    <row r="8" spans="1:12">
      <c r="A8" s="350">
        <v>2</v>
      </c>
      <c r="B8" s="367" t="s">
        <v>399</v>
      </c>
      <c r="C8" s="698">
        <v>821112674.42652023</v>
      </c>
      <c r="D8" s="698">
        <v>808666882.45851326</v>
      </c>
      <c r="E8" s="698">
        <v>10384448.803897001</v>
      </c>
      <c r="F8" s="698">
        <v>2061343.16411</v>
      </c>
      <c r="G8" s="698">
        <v>0</v>
      </c>
      <c r="H8" s="698">
        <v>2496221.4755000011</v>
      </c>
      <c r="I8" s="698">
        <v>985718.71660000063</v>
      </c>
      <c r="J8" s="698">
        <v>635716.77800000005</v>
      </c>
      <c r="K8" s="698">
        <v>874785.9809000002</v>
      </c>
      <c r="L8" s="698">
        <v>0</v>
      </c>
    </row>
    <row r="9" spans="1:12">
      <c r="A9" s="350">
        <v>3</v>
      </c>
      <c r="B9" s="367" t="s">
        <v>400</v>
      </c>
      <c r="C9" s="698">
        <v>184216075.25820598</v>
      </c>
      <c r="D9" s="698">
        <v>183577476.53534096</v>
      </c>
      <c r="E9" s="698">
        <v>306757.45191100001</v>
      </c>
      <c r="F9" s="698">
        <v>331841.27095400001</v>
      </c>
      <c r="G9" s="698">
        <v>0</v>
      </c>
      <c r="H9" s="698">
        <v>643552.72400000005</v>
      </c>
      <c r="I9" s="698">
        <v>413103.71480000002</v>
      </c>
      <c r="J9" s="698">
        <v>59087.097100000006</v>
      </c>
      <c r="K9" s="698">
        <v>171361.91209999999</v>
      </c>
      <c r="L9" s="698">
        <v>0</v>
      </c>
    </row>
    <row r="10" spans="1:12">
      <c r="A10" s="350">
        <v>4</v>
      </c>
      <c r="B10" s="367" t="s">
        <v>487</v>
      </c>
      <c r="C10" s="698">
        <v>1885012516.6763628</v>
      </c>
      <c r="D10" s="698">
        <v>1728138571.7020388</v>
      </c>
      <c r="E10" s="698">
        <v>117130885.20162399</v>
      </c>
      <c r="F10" s="698">
        <v>39743059.772699997</v>
      </c>
      <c r="G10" s="698">
        <v>0</v>
      </c>
      <c r="H10" s="698">
        <v>26992246.752599999</v>
      </c>
      <c r="I10" s="698">
        <v>3143160.7552999998</v>
      </c>
      <c r="J10" s="698">
        <v>192220.21520000001</v>
      </c>
      <c r="K10" s="698">
        <v>23656865.782099999</v>
      </c>
      <c r="L10" s="698">
        <v>0</v>
      </c>
    </row>
    <row r="11" spans="1:12">
      <c r="A11" s="350">
        <v>5</v>
      </c>
      <c r="B11" s="367" t="s">
        <v>401</v>
      </c>
      <c r="C11" s="698">
        <v>1306131832.9017384</v>
      </c>
      <c r="D11" s="698">
        <v>1124887792.2046082</v>
      </c>
      <c r="E11" s="698">
        <v>147830994.74195302</v>
      </c>
      <c r="F11" s="698">
        <v>33413045.955176998</v>
      </c>
      <c r="G11" s="698">
        <v>0</v>
      </c>
      <c r="H11" s="698">
        <v>6730908.3370999992</v>
      </c>
      <c r="I11" s="698">
        <v>1808084.4466999995</v>
      </c>
      <c r="J11" s="698">
        <v>372383.25459999999</v>
      </c>
      <c r="K11" s="698">
        <v>4550440.6358000003</v>
      </c>
      <c r="L11" s="698">
        <v>0</v>
      </c>
    </row>
    <row r="12" spans="1:12">
      <c r="A12" s="350">
        <v>6</v>
      </c>
      <c r="B12" s="367" t="s">
        <v>402</v>
      </c>
      <c r="C12" s="698">
        <v>594638406.93081284</v>
      </c>
      <c r="D12" s="698">
        <v>536153453.55532384</v>
      </c>
      <c r="E12" s="698">
        <v>18408766.890806999</v>
      </c>
      <c r="F12" s="698">
        <v>40076186.484682001</v>
      </c>
      <c r="G12" s="698">
        <v>0</v>
      </c>
      <c r="H12" s="698">
        <v>18837081.476699997</v>
      </c>
      <c r="I12" s="698">
        <v>2485823.1467999993</v>
      </c>
      <c r="J12" s="698">
        <v>1928639.7929</v>
      </c>
      <c r="K12" s="698">
        <v>14422618.536999999</v>
      </c>
      <c r="L12" s="698">
        <v>0</v>
      </c>
    </row>
    <row r="13" spans="1:12">
      <c r="A13" s="350">
        <v>7</v>
      </c>
      <c r="B13" s="367" t="s">
        <v>403</v>
      </c>
      <c r="C13" s="698">
        <v>829599635.77299583</v>
      </c>
      <c r="D13" s="698">
        <v>710205949.8588928</v>
      </c>
      <c r="E13" s="698">
        <v>99660513.391085997</v>
      </c>
      <c r="F13" s="698">
        <v>19733172.523017</v>
      </c>
      <c r="G13" s="698">
        <v>0</v>
      </c>
      <c r="H13" s="698">
        <v>6935191.5141999992</v>
      </c>
      <c r="I13" s="698">
        <v>2085019.3110999996</v>
      </c>
      <c r="J13" s="698">
        <v>750473.44060000009</v>
      </c>
      <c r="K13" s="698">
        <v>4099698.7624999993</v>
      </c>
      <c r="L13" s="698">
        <v>0</v>
      </c>
    </row>
    <row r="14" spans="1:12">
      <c r="A14" s="350">
        <v>8</v>
      </c>
      <c r="B14" s="367" t="s">
        <v>404</v>
      </c>
      <c r="C14" s="698">
        <v>1369987123.6455326</v>
      </c>
      <c r="D14" s="698">
        <v>1275778510.3046365</v>
      </c>
      <c r="E14" s="698">
        <v>80019481.24436301</v>
      </c>
      <c r="F14" s="698">
        <v>13961332.379588999</v>
      </c>
      <c r="G14" s="698">
        <v>227799.71694400001</v>
      </c>
      <c r="H14" s="698">
        <v>12322122.9191</v>
      </c>
      <c r="I14" s="698">
        <v>4397070.6192000005</v>
      </c>
      <c r="J14" s="698">
        <v>1803288.2149999996</v>
      </c>
      <c r="K14" s="698">
        <v>5893964.3679999979</v>
      </c>
      <c r="L14" s="698">
        <v>227799.7169</v>
      </c>
    </row>
    <row r="15" spans="1:12">
      <c r="A15" s="350">
        <v>9</v>
      </c>
      <c r="B15" s="367" t="s">
        <v>405</v>
      </c>
      <c r="C15" s="698">
        <v>615342651.81812406</v>
      </c>
      <c r="D15" s="698">
        <v>505196312.57301903</v>
      </c>
      <c r="E15" s="698">
        <v>96059635.390922025</v>
      </c>
      <c r="F15" s="698">
        <v>14086703.854182994</v>
      </c>
      <c r="G15" s="698">
        <v>0</v>
      </c>
      <c r="H15" s="698">
        <v>4411934.6069</v>
      </c>
      <c r="I15" s="698">
        <v>1309397.6978</v>
      </c>
      <c r="J15" s="698">
        <v>499253.83330000006</v>
      </c>
      <c r="K15" s="698">
        <v>2603283.0757999998</v>
      </c>
      <c r="L15" s="698">
        <v>0</v>
      </c>
    </row>
    <row r="16" spans="1:12">
      <c r="A16" s="350">
        <v>10</v>
      </c>
      <c r="B16" s="367" t="s">
        <v>406</v>
      </c>
      <c r="C16" s="698">
        <v>322803028.64377904</v>
      </c>
      <c r="D16" s="698">
        <v>315593731.472054</v>
      </c>
      <c r="E16" s="698">
        <v>5754587.7567750011</v>
      </c>
      <c r="F16" s="698">
        <v>1454709.4149500001</v>
      </c>
      <c r="G16" s="698">
        <v>0</v>
      </c>
      <c r="H16" s="698">
        <v>2688101.9539999999</v>
      </c>
      <c r="I16" s="698">
        <v>1071323.3314999999</v>
      </c>
      <c r="J16" s="698">
        <v>454895.45580000011</v>
      </c>
      <c r="K16" s="698">
        <v>1161883.1667000002</v>
      </c>
      <c r="L16" s="698">
        <v>0</v>
      </c>
    </row>
    <row r="17" spans="1:12">
      <c r="A17" s="350">
        <v>11</v>
      </c>
      <c r="B17" s="367" t="s">
        <v>407</v>
      </c>
      <c r="C17" s="698">
        <v>259033938.95622</v>
      </c>
      <c r="D17" s="698">
        <v>243714542.166058</v>
      </c>
      <c r="E17" s="698">
        <v>10432778.115913</v>
      </c>
      <c r="F17" s="698">
        <v>4886618.6742489999</v>
      </c>
      <c r="G17" s="698">
        <v>0</v>
      </c>
      <c r="H17" s="698">
        <v>3736076.2390000001</v>
      </c>
      <c r="I17" s="698">
        <v>1023232.2246999998</v>
      </c>
      <c r="J17" s="698">
        <v>1033258.8859000001</v>
      </c>
      <c r="K17" s="698">
        <v>1679585.1284</v>
      </c>
      <c r="L17" s="698">
        <v>0</v>
      </c>
    </row>
    <row r="18" spans="1:12">
      <c r="A18" s="350">
        <v>12</v>
      </c>
      <c r="B18" s="367" t="s">
        <v>408</v>
      </c>
      <c r="C18" s="698">
        <v>1259757168.8975933</v>
      </c>
      <c r="D18" s="698">
        <v>1125156989.4986343</v>
      </c>
      <c r="E18" s="698">
        <v>74106516.142571986</v>
      </c>
      <c r="F18" s="698">
        <v>60493663.256386995</v>
      </c>
      <c r="G18" s="698">
        <v>0</v>
      </c>
      <c r="H18" s="698">
        <v>26139027.889200002</v>
      </c>
      <c r="I18" s="698">
        <v>4757267.2572000008</v>
      </c>
      <c r="J18" s="698">
        <v>3270906.9745000005</v>
      </c>
      <c r="K18" s="698">
        <v>18110853.657500003</v>
      </c>
      <c r="L18" s="698">
        <v>0</v>
      </c>
    </row>
    <row r="19" spans="1:12">
      <c r="A19" s="350">
        <v>13</v>
      </c>
      <c r="B19" s="367" t="s">
        <v>409</v>
      </c>
      <c r="C19" s="698">
        <v>482620571.09989893</v>
      </c>
      <c r="D19" s="698">
        <v>430154685.67698097</v>
      </c>
      <c r="E19" s="698">
        <v>30328191.988650996</v>
      </c>
      <c r="F19" s="698">
        <v>22137693.434267003</v>
      </c>
      <c r="G19" s="698">
        <v>0</v>
      </c>
      <c r="H19" s="698">
        <v>7174150.9395000003</v>
      </c>
      <c r="I19" s="698">
        <v>1623039.2993999994</v>
      </c>
      <c r="J19" s="698">
        <v>1497417.0004000005</v>
      </c>
      <c r="K19" s="698">
        <v>4053694.6397000002</v>
      </c>
      <c r="L19" s="698">
        <v>0</v>
      </c>
    </row>
    <row r="20" spans="1:12">
      <c r="A20" s="350">
        <v>14</v>
      </c>
      <c r="B20" s="367" t="s">
        <v>410</v>
      </c>
      <c r="C20" s="698">
        <v>1243778239.659085</v>
      </c>
      <c r="D20" s="698">
        <v>930972037.19210601</v>
      </c>
      <c r="E20" s="698">
        <v>251103612.66170302</v>
      </c>
      <c r="F20" s="698">
        <v>61702589.805276014</v>
      </c>
      <c r="G20" s="698">
        <v>0</v>
      </c>
      <c r="H20" s="698">
        <v>10888778.048800003</v>
      </c>
      <c r="I20" s="698">
        <v>2691757.6184000005</v>
      </c>
      <c r="J20" s="698">
        <v>1634109.6917000001</v>
      </c>
      <c r="K20" s="698">
        <v>6562910.7387000015</v>
      </c>
      <c r="L20" s="698">
        <v>0</v>
      </c>
    </row>
    <row r="21" spans="1:12">
      <c r="A21" s="350">
        <v>15</v>
      </c>
      <c r="B21" s="367" t="s">
        <v>411</v>
      </c>
      <c r="C21" s="698">
        <v>401695338.73285902</v>
      </c>
      <c r="D21" s="698">
        <v>320432641.07717103</v>
      </c>
      <c r="E21" s="698">
        <v>47093536.853014</v>
      </c>
      <c r="F21" s="698">
        <v>34169160.802674003</v>
      </c>
      <c r="G21" s="698">
        <v>0</v>
      </c>
      <c r="H21" s="698">
        <v>7859269.2086000005</v>
      </c>
      <c r="I21" s="698">
        <v>1294470.9382000002</v>
      </c>
      <c r="J21" s="698">
        <v>1394578.7086999998</v>
      </c>
      <c r="K21" s="698">
        <v>5170219.5617000004</v>
      </c>
      <c r="L21" s="698">
        <v>0</v>
      </c>
    </row>
    <row r="22" spans="1:12">
      <c r="A22" s="350">
        <v>16</v>
      </c>
      <c r="B22" s="367" t="s">
        <v>412</v>
      </c>
      <c r="C22" s="698">
        <v>350222136.26623791</v>
      </c>
      <c r="D22" s="698">
        <v>177995637.32228997</v>
      </c>
      <c r="E22" s="698">
        <v>125313181.84929597</v>
      </c>
      <c r="F22" s="698">
        <v>46913317.094652005</v>
      </c>
      <c r="G22" s="698">
        <v>0</v>
      </c>
      <c r="H22" s="698">
        <v>4661360.6992000006</v>
      </c>
      <c r="I22" s="698">
        <v>225689.80000000002</v>
      </c>
      <c r="J22" s="698">
        <v>491652.78459999996</v>
      </c>
      <c r="K22" s="698">
        <v>3944018.1146000004</v>
      </c>
      <c r="L22" s="698">
        <v>0</v>
      </c>
    </row>
    <row r="23" spans="1:12">
      <c r="A23" s="350">
        <v>17</v>
      </c>
      <c r="B23" s="367" t="s">
        <v>490</v>
      </c>
      <c r="C23" s="698">
        <v>380627446.34872699</v>
      </c>
      <c r="D23" s="698">
        <v>367228559.435673</v>
      </c>
      <c r="E23" s="698">
        <v>9246303.6548450012</v>
      </c>
      <c r="F23" s="698">
        <v>4152583.2582089999</v>
      </c>
      <c r="G23" s="698">
        <v>0</v>
      </c>
      <c r="H23" s="698">
        <v>1957025.8804000001</v>
      </c>
      <c r="I23" s="698">
        <v>656766.52410000004</v>
      </c>
      <c r="J23" s="698">
        <v>35323.360100000005</v>
      </c>
      <c r="K23" s="698">
        <v>1264935.9961999999</v>
      </c>
      <c r="L23" s="698">
        <v>0</v>
      </c>
    </row>
    <row r="24" spans="1:12">
      <c r="A24" s="350">
        <v>18</v>
      </c>
      <c r="B24" s="367" t="s">
        <v>413</v>
      </c>
      <c r="C24" s="698">
        <v>1033858087.946076</v>
      </c>
      <c r="D24" s="698">
        <v>1032410489.45806</v>
      </c>
      <c r="E24" s="698">
        <v>1153945.6525869998</v>
      </c>
      <c r="F24" s="698">
        <v>293652.83542900003</v>
      </c>
      <c r="G24" s="698">
        <v>0</v>
      </c>
      <c r="H24" s="698">
        <v>3414493.4774999996</v>
      </c>
      <c r="I24" s="698">
        <v>2919422.2152999993</v>
      </c>
      <c r="J24" s="698">
        <v>272559.06240000005</v>
      </c>
      <c r="K24" s="698">
        <v>222512.1998</v>
      </c>
      <c r="L24" s="698">
        <v>0</v>
      </c>
    </row>
    <row r="25" spans="1:12">
      <c r="A25" s="350">
        <v>19</v>
      </c>
      <c r="B25" s="367" t="s">
        <v>414</v>
      </c>
      <c r="C25" s="698">
        <v>194232987.47001001</v>
      </c>
      <c r="D25" s="698">
        <v>190718953.75992301</v>
      </c>
      <c r="E25" s="698">
        <v>2845773.8039349997</v>
      </c>
      <c r="F25" s="698">
        <v>668259.90615199995</v>
      </c>
      <c r="G25" s="698">
        <v>0</v>
      </c>
      <c r="H25" s="698">
        <v>1161316.2844000002</v>
      </c>
      <c r="I25" s="698">
        <v>457057.44630000007</v>
      </c>
      <c r="J25" s="698">
        <v>308531.36670000001</v>
      </c>
      <c r="K25" s="698">
        <v>395727.47140000004</v>
      </c>
      <c r="L25" s="698">
        <v>0</v>
      </c>
    </row>
    <row r="26" spans="1:12">
      <c r="A26" s="350">
        <v>20</v>
      </c>
      <c r="B26" s="367" t="s">
        <v>489</v>
      </c>
      <c r="C26" s="698">
        <v>560206731.5295918</v>
      </c>
      <c r="D26" s="698">
        <v>439900288.00733882</v>
      </c>
      <c r="E26" s="698">
        <v>77373081.020338997</v>
      </c>
      <c r="F26" s="698">
        <v>42933362.501914002</v>
      </c>
      <c r="G26" s="698">
        <v>0</v>
      </c>
      <c r="H26" s="698">
        <v>12578398.741599998</v>
      </c>
      <c r="I26" s="698">
        <v>1225826.8677000003</v>
      </c>
      <c r="J26" s="698">
        <v>501322.53380000003</v>
      </c>
      <c r="K26" s="698">
        <v>10851249.340099998</v>
      </c>
      <c r="L26" s="698">
        <v>0</v>
      </c>
    </row>
    <row r="27" spans="1:12">
      <c r="A27" s="350">
        <v>21</v>
      </c>
      <c r="B27" s="367" t="s">
        <v>415</v>
      </c>
      <c r="C27" s="698">
        <v>86797327.359128013</v>
      </c>
      <c r="D27" s="698">
        <v>70719917.821721017</v>
      </c>
      <c r="E27" s="698">
        <v>15705109.714607997</v>
      </c>
      <c r="F27" s="698">
        <v>372299.82279900002</v>
      </c>
      <c r="G27" s="698">
        <v>0</v>
      </c>
      <c r="H27" s="698">
        <v>754344.58120000002</v>
      </c>
      <c r="I27" s="698">
        <v>328392.34279999998</v>
      </c>
      <c r="J27" s="698">
        <v>296311.26679999998</v>
      </c>
      <c r="K27" s="698">
        <v>129640.97160000002</v>
      </c>
      <c r="L27" s="698">
        <v>0</v>
      </c>
    </row>
    <row r="28" spans="1:12">
      <c r="A28" s="350">
        <v>22</v>
      </c>
      <c r="B28" s="367" t="s">
        <v>416</v>
      </c>
      <c r="C28" s="698">
        <v>65035883.052194014</v>
      </c>
      <c r="D28" s="698">
        <v>44217420.502492011</v>
      </c>
      <c r="E28" s="698">
        <v>20419030.634028003</v>
      </c>
      <c r="F28" s="698">
        <v>399431.91567399999</v>
      </c>
      <c r="G28" s="698">
        <v>0</v>
      </c>
      <c r="H28" s="698">
        <v>709095.40299999993</v>
      </c>
      <c r="I28" s="698">
        <v>187880.63589999996</v>
      </c>
      <c r="J28" s="698">
        <v>257575.33359999998</v>
      </c>
      <c r="K28" s="698">
        <v>263639.43349999998</v>
      </c>
      <c r="L28" s="698">
        <v>0</v>
      </c>
    </row>
    <row r="29" spans="1:12">
      <c r="A29" s="350">
        <v>23</v>
      </c>
      <c r="B29" s="367" t="s">
        <v>417</v>
      </c>
      <c r="C29" s="698">
        <v>4615700001.7268543</v>
      </c>
      <c r="D29" s="698">
        <v>4304367529.8572941</v>
      </c>
      <c r="E29" s="698">
        <v>239910859.84828305</v>
      </c>
      <c r="F29" s="698">
        <v>71421612.021276981</v>
      </c>
      <c r="G29" s="698">
        <v>0</v>
      </c>
      <c r="H29" s="698">
        <v>61433680.990999997</v>
      </c>
      <c r="I29" s="698">
        <v>17233550.250299998</v>
      </c>
      <c r="J29" s="698">
        <v>16379843.098800004</v>
      </c>
      <c r="K29" s="698">
        <v>27820287.641899996</v>
      </c>
      <c r="L29" s="698">
        <v>0</v>
      </c>
    </row>
    <row r="30" spans="1:12">
      <c r="A30" s="350">
        <v>24</v>
      </c>
      <c r="B30" s="367" t="s">
        <v>488</v>
      </c>
      <c r="C30" s="698">
        <v>1244705133.2919672</v>
      </c>
      <c r="D30" s="698">
        <v>1149264215.2151182</v>
      </c>
      <c r="E30" s="698">
        <v>59833530.219649017</v>
      </c>
      <c r="F30" s="698">
        <v>35607387.857199989</v>
      </c>
      <c r="G30" s="698">
        <v>0</v>
      </c>
      <c r="H30" s="698">
        <v>26300473.736499995</v>
      </c>
      <c r="I30" s="698">
        <v>6044221.3220999958</v>
      </c>
      <c r="J30" s="698">
        <v>5008659.1811000006</v>
      </c>
      <c r="K30" s="698">
        <v>15247593.233299999</v>
      </c>
      <c r="L30" s="698">
        <v>0</v>
      </c>
    </row>
    <row r="31" spans="1:12">
      <c r="A31" s="350">
        <v>25</v>
      </c>
      <c r="B31" s="367" t="s">
        <v>418</v>
      </c>
      <c r="C31" s="698">
        <v>5022893188.032485</v>
      </c>
      <c r="D31" s="698">
        <v>4645867359.2856703</v>
      </c>
      <c r="E31" s="698">
        <v>303773056.15223902</v>
      </c>
      <c r="F31" s="698">
        <v>73252772.594575986</v>
      </c>
      <c r="G31" s="698">
        <v>0</v>
      </c>
      <c r="H31" s="698">
        <v>122941225.63600001</v>
      </c>
      <c r="I31" s="698">
        <v>39914374.558600001</v>
      </c>
      <c r="J31" s="698">
        <v>37728847.642700024</v>
      </c>
      <c r="K31" s="698">
        <v>45298003.434699982</v>
      </c>
      <c r="L31" s="698">
        <v>0</v>
      </c>
    </row>
    <row r="32" spans="1:12">
      <c r="A32" s="350">
        <v>26</v>
      </c>
      <c r="B32" s="367" t="s">
        <v>485</v>
      </c>
      <c r="C32" s="698">
        <v>403385741.23173207</v>
      </c>
      <c r="D32" s="698">
        <v>379432184.18317908</v>
      </c>
      <c r="E32" s="698">
        <v>15353033.954163004</v>
      </c>
      <c r="F32" s="698">
        <v>8600523.0943899974</v>
      </c>
      <c r="G32" s="698">
        <v>0</v>
      </c>
      <c r="H32" s="698">
        <v>8478137.2532000002</v>
      </c>
      <c r="I32" s="698">
        <v>1442483.4857000001</v>
      </c>
      <c r="J32" s="698">
        <v>1012511.2570999999</v>
      </c>
      <c r="K32" s="698">
        <v>6023142.5104</v>
      </c>
      <c r="L32" s="698">
        <v>0</v>
      </c>
    </row>
    <row r="33" spans="1:12">
      <c r="A33" s="350">
        <v>27</v>
      </c>
      <c r="B33" s="420" t="s">
        <v>64</v>
      </c>
      <c r="C33" s="698">
        <v>25777765581.709572</v>
      </c>
      <c r="D33" s="698">
        <v>23266012408.432396</v>
      </c>
      <c r="E33" s="698">
        <v>1875021631.4593232</v>
      </c>
      <c r="F33" s="698">
        <v>636503742.10090601</v>
      </c>
      <c r="G33" s="698">
        <v>227799.71694400001</v>
      </c>
      <c r="H33" s="698">
        <v>388961621.90979999</v>
      </c>
      <c r="I33" s="698">
        <v>101447737.68620001</v>
      </c>
      <c r="J33" s="698">
        <v>80205076.999100044</v>
      </c>
      <c r="K33" s="698">
        <v>207081007.50759995</v>
      </c>
      <c r="L33" s="698">
        <v>227799.7169</v>
      </c>
    </row>
    <row r="34" spans="1:12">
      <c r="A34" s="381"/>
      <c r="B34" s="381"/>
      <c r="C34" s="381"/>
      <c r="D34" s="381"/>
      <c r="E34" s="381"/>
      <c r="H34" s="381"/>
    </row>
    <row r="35" spans="1:12">
      <c r="A35" s="381"/>
      <c r="B35" s="419"/>
      <c r="C35" s="419"/>
      <c r="D35" s="381"/>
      <c r="E35" s="381"/>
      <c r="H35" s="38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2" sqref="B2"/>
    </sheetView>
  </sheetViews>
  <sheetFormatPr defaultColWidth="8.85546875" defaultRowHeight="12"/>
  <cols>
    <col min="1" max="1" width="11.85546875" style="422" bestFit="1" customWidth="1"/>
    <col min="2" max="2" width="68.85546875" style="422" customWidth="1"/>
    <col min="3" max="11" width="28.140625" style="422" customWidth="1"/>
    <col min="12" max="16384" width="8.85546875" style="422"/>
  </cols>
  <sheetData>
    <row r="1" spans="1:11" s="361" customFormat="1" ht="13.5">
      <c r="A1" s="271" t="s">
        <v>30</v>
      </c>
      <c r="B1" s="347" t="str">
        <f>'Info '!C2</f>
        <v>JSC TBC Bank</v>
      </c>
    </row>
    <row r="2" spans="1:11" s="361" customFormat="1" ht="12.75">
      <c r="A2" s="272" t="s">
        <v>31</v>
      </c>
      <c r="B2" s="346">
        <f>'1. key ratios '!B2</f>
        <v>45930</v>
      </c>
    </row>
    <row r="3" spans="1:11" s="361" customFormat="1" ht="12.75">
      <c r="A3" s="273" t="s">
        <v>468</v>
      </c>
    </row>
    <row r="4" spans="1:11">
      <c r="C4" s="425" t="s">
        <v>662</v>
      </c>
      <c r="D4" s="425" t="s">
        <v>661</v>
      </c>
      <c r="E4" s="425" t="s">
        <v>660</v>
      </c>
      <c r="F4" s="425" t="s">
        <v>659</v>
      </c>
      <c r="G4" s="425" t="s">
        <v>658</v>
      </c>
      <c r="H4" s="425" t="s">
        <v>657</v>
      </c>
      <c r="I4" s="425" t="s">
        <v>656</v>
      </c>
      <c r="J4" s="425" t="s">
        <v>655</v>
      </c>
      <c r="K4" s="425" t="s">
        <v>654</v>
      </c>
    </row>
    <row r="5" spans="1:11" ht="104.1" customHeight="1">
      <c r="A5" s="820" t="s">
        <v>653</v>
      </c>
      <c r="B5" s="821"/>
      <c r="C5" s="424" t="s">
        <v>469</v>
      </c>
      <c r="D5" s="424" t="s">
        <v>470</v>
      </c>
      <c r="E5" s="424" t="s">
        <v>471</v>
      </c>
      <c r="F5" s="424" t="s">
        <v>472</v>
      </c>
      <c r="G5" s="424" t="s">
        <v>473</v>
      </c>
      <c r="H5" s="424" t="s">
        <v>474</v>
      </c>
      <c r="I5" s="424" t="s">
        <v>475</v>
      </c>
      <c r="J5" s="424" t="s">
        <v>476</v>
      </c>
      <c r="K5" s="424" t="s">
        <v>477</v>
      </c>
    </row>
    <row r="6" spans="1:11" ht="12.75">
      <c r="A6" s="349">
        <v>1</v>
      </c>
      <c r="B6" s="349" t="s">
        <v>437</v>
      </c>
      <c r="C6" s="688">
        <v>498302057.89235187</v>
      </c>
      <c r="D6" s="688">
        <v>212158086.95827824</v>
      </c>
      <c r="E6" s="688">
        <v>125029261.96827208</v>
      </c>
      <c r="F6" s="688">
        <v>178868221.06398401</v>
      </c>
      <c r="G6" s="688">
        <v>17702525466.7869</v>
      </c>
      <c r="H6" s="688">
        <v>679390365.2378068</v>
      </c>
      <c r="I6" s="688">
        <v>1027501223.4612288</v>
      </c>
      <c r="J6" s="688">
        <v>1099535225.1984296</v>
      </c>
      <c r="K6" s="688">
        <v>4254455673.1423035</v>
      </c>
    </row>
    <row r="7" spans="1:11" ht="12.75">
      <c r="A7" s="349">
        <v>2</v>
      </c>
      <c r="B7" s="350" t="s">
        <v>478</v>
      </c>
      <c r="C7" s="688">
        <v>0</v>
      </c>
      <c r="D7" s="688">
        <v>0</v>
      </c>
      <c r="E7" s="688">
        <v>0</v>
      </c>
      <c r="F7" s="688">
        <v>0</v>
      </c>
      <c r="G7" s="688">
        <v>0</v>
      </c>
      <c r="H7" s="688">
        <v>0</v>
      </c>
      <c r="I7" s="688">
        <v>50248834.879000001</v>
      </c>
      <c r="J7" s="688">
        <v>0</v>
      </c>
      <c r="K7" s="688">
        <v>181244991.699332</v>
      </c>
    </row>
    <row r="8" spans="1:11" ht="12.75">
      <c r="A8" s="349">
        <v>3</v>
      </c>
      <c r="B8" s="350" t="s">
        <v>445</v>
      </c>
      <c r="C8" s="688">
        <v>223238071.5254589</v>
      </c>
      <c r="D8" s="688">
        <v>3950547.4965000004</v>
      </c>
      <c r="E8" s="688">
        <v>539889777.76959205</v>
      </c>
      <c r="F8" s="688">
        <v>0</v>
      </c>
      <c r="G8" s="688">
        <v>967629182.19987905</v>
      </c>
      <c r="H8" s="688">
        <v>281704045.60744697</v>
      </c>
      <c r="I8" s="688">
        <v>289129480.60575795</v>
      </c>
      <c r="J8" s="688">
        <v>230156284.05900693</v>
      </c>
      <c r="K8" s="688">
        <v>519917212.76160824</v>
      </c>
    </row>
    <row r="9" spans="1:11" ht="12.75">
      <c r="A9" s="349">
        <v>4</v>
      </c>
      <c r="B9" s="382" t="s">
        <v>479</v>
      </c>
      <c r="C9" s="688">
        <v>174179.124175</v>
      </c>
      <c r="D9" s="688">
        <v>9294689.4361759983</v>
      </c>
      <c r="E9" s="688">
        <v>6860539.2559060901</v>
      </c>
      <c r="F9" s="688">
        <v>208761</v>
      </c>
      <c r="G9" s="688">
        <v>479729436.08767003</v>
      </c>
      <c r="H9" s="688">
        <v>4018848.3915869705</v>
      </c>
      <c r="I9" s="688">
        <v>23600947.303559322</v>
      </c>
      <c r="J9" s="688">
        <v>26864007.389530469</v>
      </c>
      <c r="K9" s="688">
        <v>85980133.829247177</v>
      </c>
    </row>
    <row r="10" spans="1:11" ht="12.75">
      <c r="A10" s="349">
        <v>5</v>
      </c>
      <c r="B10" s="371" t="s">
        <v>480</v>
      </c>
      <c r="C10" s="688">
        <v>0</v>
      </c>
      <c r="D10" s="688">
        <v>0</v>
      </c>
      <c r="E10" s="688">
        <v>0</v>
      </c>
      <c r="F10" s="688">
        <v>0</v>
      </c>
      <c r="G10" s="688">
        <v>0</v>
      </c>
      <c r="H10" s="688">
        <v>0</v>
      </c>
      <c r="I10" s="688">
        <v>0</v>
      </c>
      <c r="J10" s="688">
        <v>0</v>
      </c>
      <c r="K10" s="688">
        <v>0</v>
      </c>
    </row>
    <row r="11" spans="1:11" ht="12.75">
      <c r="A11" s="349">
        <v>6</v>
      </c>
      <c r="B11" s="371" t="s">
        <v>481</v>
      </c>
      <c r="C11" s="688">
        <v>1001188.7428</v>
      </c>
      <c r="D11" s="688">
        <v>10000</v>
      </c>
      <c r="E11" s="688">
        <v>100000</v>
      </c>
      <c r="F11" s="688">
        <v>0</v>
      </c>
      <c r="G11" s="688">
        <v>3632600.012604</v>
      </c>
      <c r="H11" s="688">
        <v>0</v>
      </c>
      <c r="I11" s="688">
        <v>486261.30521599995</v>
      </c>
      <c r="J11" s="688">
        <v>865499.26366699999</v>
      </c>
      <c r="K11" s="688">
        <v>2540184.529556999</v>
      </c>
    </row>
    <row r="13" spans="1:11" ht="15">
      <c r="B13" s="42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P1" zoomScale="80" zoomScaleNormal="80" workbookViewId="0">
      <selection activeCell="U23" sqref="U23"/>
    </sheetView>
  </sheetViews>
  <sheetFormatPr defaultColWidth="8.85546875" defaultRowHeight="15"/>
  <cols>
    <col min="1" max="1" width="9.140625" style="426" bestFit="1" customWidth="1"/>
    <col min="2" max="2" width="71" style="426" bestFit="1" customWidth="1"/>
    <col min="3" max="4" width="11" style="426" bestFit="1" customWidth="1"/>
    <col min="5" max="6" width="9.85546875" style="426" bestFit="1" customWidth="1"/>
    <col min="7" max="7" width="4.7109375" style="426" bestFit="1" customWidth="1"/>
    <col min="8" max="8" width="11.85546875" style="426" bestFit="1" customWidth="1"/>
    <col min="9" max="9" width="11" style="426" bestFit="1" customWidth="1"/>
    <col min="10" max="11" width="9.85546875" style="426" bestFit="1" customWidth="1"/>
    <col min="12" max="12" width="4.7109375" style="426" bestFit="1" customWidth="1"/>
    <col min="13" max="13" width="9.85546875" style="426" bestFit="1" customWidth="1"/>
    <col min="14" max="16" width="9" style="426" bestFit="1" customWidth="1"/>
    <col min="17" max="17" width="4.7109375" style="426" bestFit="1" customWidth="1"/>
    <col min="18" max="18" width="11.5703125" style="426" bestFit="1" customWidth="1"/>
    <col min="19" max="19" width="46.85546875" style="426" bestFit="1" customWidth="1"/>
    <col min="20" max="20" width="43.42578125" style="426" bestFit="1" customWidth="1"/>
    <col min="21" max="21" width="44.42578125" style="426" bestFit="1" customWidth="1"/>
    <col min="22" max="22" width="43.140625" style="426" bestFit="1" customWidth="1"/>
    <col min="23" max="16384" width="8.85546875" style="426"/>
  </cols>
  <sheetData>
    <row r="1" spans="1:22">
      <c r="A1" s="271" t="s">
        <v>30</v>
      </c>
      <c r="B1" s="347" t="str">
        <f>'Info '!C2</f>
        <v>JSC TBC Bank</v>
      </c>
    </row>
    <row r="2" spans="1:22">
      <c r="A2" s="272" t="s">
        <v>31</v>
      </c>
      <c r="B2" s="346">
        <f>'1. key ratios '!B2</f>
        <v>45930</v>
      </c>
    </row>
    <row r="3" spans="1:22">
      <c r="A3" s="273" t="s">
        <v>496</v>
      </c>
      <c r="B3" s="361"/>
    </row>
    <row r="4" spans="1:22">
      <c r="A4" s="273"/>
      <c r="B4" s="361"/>
    </row>
    <row r="5" spans="1:22" ht="24" customHeight="1">
      <c r="A5" s="822" t="s">
        <v>497</v>
      </c>
      <c r="B5" s="823"/>
      <c r="C5" s="827" t="s">
        <v>663</v>
      </c>
      <c r="D5" s="827"/>
      <c r="E5" s="827"/>
      <c r="F5" s="827"/>
      <c r="G5" s="827"/>
      <c r="H5" s="827" t="s">
        <v>515</v>
      </c>
      <c r="I5" s="827"/>
      <c r="J5" s="827"/>
      <c r="K5" s="827"/>
      <c r="L5" s="827"/>
      <c r="M5" s="827" t="s">
        <v>627</v>
      </c>
      <c r="N5" s="827"/>
      <c r="O5" s="827"/>
      <c r="P5" s="827"/>
      <c r="Q5" s="827"/>
      <c r="R5" s="826" t="s">
        <v>498</v>
      </c>
      <c r="S5" s="826" t="s">
        <v>512</v>
      </c>
      <c r="T5" s="826" t="s">
        <v>513</v>
      </c>
      <c r="U5" s="826" t="s">
        <v>672</v>
      </c>
      <c r="V5" s="826" t="s">
        <v>673</v>
      </c>
    </row>
    <row r="6" spans="1:22" ht="36" customHeight="1">
      <c r="A6" s="824"/>
      <c r="B6" s="825"/>
      <c r="C6" s="436"/>
      <c r="D6" s="359" t="s">
        <v>648</v>
      </c>
      <c r="E6" s="359" t="s">
        <v>647</v>
      </c>
      <c r="F6" s="359" t="s">
        <v>646</v>
      </c>
      <c r="G6" s="359" t="s">
        <v>645</v>
      </c>
      <c r="H6" s="436"/>
      <c r="I6" s="359" t="s">
        <v>648</v>
      </c>
      <c r="J6" s="359" t="s">
        <v>647</v>
      </c>
      <c r="K6" s="359" t="s">
        <v>646</v>
      </c>
      <c r="L6" s="359" t="s">
        <v>645</v>
      </c>
      <c r="M6" s="436"/>
      <c r="N6" s="359" t="s">
        <v>648</v>
      </c>
      <c r="O6" s="359" t="s">
        <v>647</v>
      </c>
      <c r="P6" s="359" t="s">
        <v>646</v>
      </c>
      <c r="Q6" s="359" t="s">
        <v>645</v>
      </c>
      <c r="R6" s="826"/>
      <c r="S6" s="826"/>
      <c r="T6" s="826"/>
      <c r="U6" s="826"/>
      <c r="V6" s="826"/>
    </row>
    <row r="7" spans="1:22">
      <c r="A7" s="434">
        <v>1</v>
      </c>
      <c r="B7" s="435" t="s">
        <v>506</v>
      </c>
      <c r="C7" s="699">
        <v>77379431.634589002</v>
      </c>
      <c r="D7" s="699">
        <v>72027036.822048008</v>
      </c>
      <c r="E7" s="699">
        <v>4553900.8671129998</v>
      </c>
      <c r="F7" s="699">
        <v>798493.94542800006</v>
      </c>
      <c r="G7" s="699">
        <v>0</v>
      </c>
      <c r="H7" s="699">
        <v>77669291.880610988</v>
      </c>
      <c r="I7" s="699">
        <v>72228107.155916989</v>
      </c>
      <c r="J7" s="699">
        <v>4624993.3720270004</v>
      </c>
      <c r="K7" s="699">
        <v>816191.35266699991</v>
      </c>
      <c r="L7" s="699">
        <v>0</v>
      </c>
      <c r="M7" s="699">
        <v>899550.26939999987</v>
      </c>
      <c r="N7" s="699">
        <v>221182.68089999998</v>
      </c>
      <c r="O7" s="699">
        <v>232846.93590000001</v>
      </c>
      <c r="P7" s="699">
        <v>445520.65259999997</v>
      </c>
      <c r="Q7" s="699">
        <v>0</v>
      </c>
      <c r="R7" s="699">
        <v>994</v>
      </c>
      <c r="S7" s="700">
        <v>0.14233094008371247</v>
      </c>
      <c r="T7" s="700">
        <v>0.27216960725784212</v>
      </c>
      <c r="U7" s="700">
        <v>0.12706793788024404</v>
      </c>
      <c r="V7" s="699">
        <v>51.888426858329176</v>
      </c>
    </row>
    <row r="8" spans="1:22">
      <c r="A8" s="434">
        <v>2</v>
      </c>
      <c r="B8" s="433" t="s">
        <v>505</v>
      </c>
      <c r="C8" s="699">
        <v>3903811294.2761998</v>
      </c>
      <c r="D8" s="699">
        <v>3602394780.9544401</v>
      </c>
      <c r="E8" s="699">
        <v>231937148.90127182</v>
      </c>
      <c r="F8" s="699">
        <v>69479364.420487955</v>
      </c>
      <c r="G8" s="699">
        <v>0</v>
      </c>
      <c r="H8" s="699">
        <v>3914959594.3003745</v>
      </c>
      <c r="I8" s="699">
        <v>3600508835.7844882</v>
      </c>
      <c r="J8" s="699">
        <v>238729042.39331704</v>
      </c>
      <c r="K8" s="699">
        <v>75721716.12256895</v>
      </c>
      <c r="L8" s="699">
        <v>0</v>
      </c>
      <c r="M8" s="699">
        <v>156069021.28049999</v>
      </c>
      <c r="N8" s="699">
        <v>53150136.794399992</v>
      </c>
      <c r="O8" s="699">
        <v>49571080.312800013</v>
      </c>
      <c r="P8" s="699">
        <v>53347804.173299998</v>
      </c>
      <c r="Q8" s="699">
        <v>0</v>
      </c>
      <c r="R8" s="699">
        <v>378885</v>
      </c>
      <c r="S8" s="700">
        <v>0.16745883501289813</v>
      </c>
      <c r="T8" s="700">
        <v>0.21686705085243801</v>
      </c>
      <c r="U8" s="700">
        <v>0.15607642890473533</v>
      </c>
      <c r="V8" s="699">
        <v>54.303758842085692</v>
      </c>
    </row>
    <row r="9" spans="1:22">
      <c r="A9" s="434">
        <v>3</v>
      </c>
      <c r="B9" s="433" t="s">
        <v>504</v>
      </c>
      <c r="C9" s="699">
        <v>0</v>
      </c>
      <c r="D9" s="699">
        <v>0</v>
      </c>
      <c r="E9" s="699">
        <v>0</v>
      </c>
      <c r="F9" s="699">
        <v>0</v>
      </c>
      <c r="G9" s="699">
        <v>0</v>
      </c>
      <c r="H9" s="699">
        <v>0</v>
      </c>
      <c r="I9" s="699">
        <v>0</v>
      </c>
      <c r="J9" s="699">
        <v>0</v>
      </c>
      <c r="K9" s="699">
        <v>0</v>
      </c>
      <c r="L9" s="699">
        <v>0</v>
      </c>
      <c r="M9" s="699">
        <v>0</v>
      </c>
      <c r="N9" s="699">
        <v>0</v>
      </c>
      <c r="O9" s="699">
        <v>0</v>
      </c>
      <c r="P9" s="699">
        <v>0</v>
      </c>
      <c r="Q9" s="699">
        <v>0</v>
      </c>
      <c r="R9" s="699">
        <v>0</v>
      </c>
      <c r="S9" s="700">
        <v>0</v>
      </c>
      <c r="T9" s="700">
        <v>0</v>
      </c>
      <c r="U9" s="700">
        <v>0</v>
      </c>
      <c r="V9" s="699">
        <v>0</v>
      </c>
    </row>
    <row r="10" spans="1:22">
      <c r="A10" s="434">
        <v>4</v>
      </c>
      <c r="B10" s="433" t="s">
        <v>503</v>
      </c>
      <c r="C10" s="699">
        <v>102428680.41000001</v>
      </c>
      <c r="D10" s="699">
        <v>93374349.140000001</v>
      </c>
      <c r="E10" s="699">
        <v>5452499.7600000016</v>
      </c>
      <c r="F10" s="699">
        <v>3601831.51</v>
      </c>
      <c r="G10" s="699">
        <v>0</v>
      </c>
      <c r="H10" s="699">
        <v>102783485.73772399</v>
      </c>
      <c r="I10" s="699">
        <v>92502390.350985989</v>
      </c>
      <c r="J10" s="699">
        <v>5903559.5595800001</v>
      </c>
      <c r="K10" s="699">
        <v>4377535.8271580003</v>
      </c>
      <c r="L10" s="699">
        <v>0</v>
      </c>
      <c r="M10" s="699">
        <v>8118180.0317000002</v>
      </c>
      <c r="N10" s="699">
        <v>2534081.9659999995</v>
      </c>
      <c r="O10" s="699">
        <v>1853877.2609999999</v>
      </c>
      <c r="P10" s="699">
        <v>3730220.8047000002</v>
      </c>
      <c r="Q10" s="699">
        <v>0</v>
      </c>
      <c r="R10" s="699">
        <v>153647</v>
      </c>
      <c r="S10" s="700">
        <v>8.1620941665632094E-2</v>
      </c>
      <c r="T10" s="700">
        <v>0.1946191210463919</v>
      </c>
      <c r="U10" s="700">
        <v>9.7496708144040781E-2</v>
      </c>
      <c r="V10" s="699">
        <v>13.145061720462854</v>
      </c>
    </row>
    <row r="11" spans="1:22">
      <c r="A11" s="434">
        <v>5</v>
      </c>
      <c r="B11" s="433" t="s">
        <v>502</v>
      </c>
      <c r="C11" s="699">
        <v>50918382.579946011</v>
      </c>
      <c r="D11" s="699">
        <v>43495771.093498006</v>
      </c>
      <c r="E11" s="699">
        <v>5500786.8376480015</v>
      </c>
      <c r="F11" s="699">
        <v>1921824.6487999998</v>
      </c>
      <c r="G11" s="699">
        <v>0</v>
      </c>
      <c r="H11" s="699">
        <v>51773197.695488989</v>
      </c>
      <c r="I11" s="699">
        <v>44064840.433368988</v>
      </c>
      <c r="J11" s="699">
        <v>5643002.143852002</v>
      </c>
      <c r="K11" s="699">
        <v>2065355.1182679995</v>
      </c>
      <c r="L11" s="699">
        <v>0</v>
      </c>
      <c r="M11" s="699">
        <v>3698599.8532999996</v>
      </c>
      <c r="N11" s="699">
        <v>711506.34199999995</v>
      </c>
      <c r="O11" s="699">
        <v>1377552.2445999999</v>
      </c>
      <c r="P11" s="699">
        <v>1609541.2666999998</v>
      </c>
      <c r="Q11" s="699">
        <v>0</v>
      </c>
      <c r="R11" s="699">
        <v>84009</v>
      </c>
      <c r="S11" s="700">
        <v>4.8410493225369333E-2</v>
      </c>
      <c r="T11" s="700">
        <v>5.2773196812148267E-2</v>
      </c>
      <c r="U11" s="700">
        <v>0.14638844016141567</v>
      </c>
      <c r="V11" s="699">
        <v>245.99117253128381</v>
      </c>
    </row>
    <row r="12" spans="1:22">
      <c r="A12" s="434">
        <v>6</v>
      </c>
      <c r="B12" s="433" t="s">
        <v>501</v>
      </c>
      <c r="C12" s="699">
        <v>122341578.87999998</v>
      </c>
      <c r="D12" s="699">
        <v>109064103.01999998</v>
      </c>
      <c r="E12" s="699">
        <v>9925003.5299999975</v>
      </c>
      <c r="F12" s="699">
        <v>3352472.330000001</v>
      </c>
      <c r="G12" s="699">
        <v>0</v>
      </c>
      <c r="H12" s="699">
        <v>125723830.5006</v>
      </c>
      <c r="I12" s="699">
        <v>111085038.08469999</v>
      </c>
      <c r="J12" s="699">
        <v>10413875.170299999</v>
      </c>
      <c r="K12" s="699">
        <v>4224917.2456</v>
      </c>
      <c r="L12" s="699">
        <v>0</v>
      </c>
      <c r="M12" s="699">
        <v>8134618.841</v>
      </c>
      <c r="N12" s="699">
        <v>2597843.2348000007</v>
      </c>
      <c r="O12" s="699">
        <v>1917883.2196999996</v>
      </c>
      <c r="P12" s="699">
        <v>3618892.3865</v>
      </c>
      <c r="Q12" s="699">
        <v>0</v>
      </c>
      <c r="R12" s="699">
        <v>85725</v>
      </c>
      <c r="S12" s="700">
        <v>0.32286267741683028</v>
      </c>
      <c r="T12" s="700">
        <v>0.32286267741683072</v>
      </c>
      <c r="U12" s="700">
        <v>0.33509979963322167</v>
      </c>
      <c r="V12" s="699">
        <v>359.32248206649336</v>
      </c>
    </row>
    <row r="13" spans="1:22">
      <c r="A13" s="434">
        <v>7</v>
      </c>
      <c r="B13" s="433" t="s">
        <v>500</v>
      </c>
      <c r="C13" s="699">
        <v>5500246448.7268114</v>
      </c>
      <c r="D13" s="699">
        <v>5138400547.6834707</v>
      </c>
      <c r="E13" s="699">
        <v>312218158.05130994</v>
      </c>
      <c r="F13" s="699">
        <v>49627742.992030993</v>
      </c>
      <c r="G13" s="699">
        <v>0</v>
      </c>
      <c r="H13" s="699">
        <v>5631795121.1353283</v>
      </c>
      <c r="I13" s="699">
        <v>5253685079.3151398</v>
      </c>
      <c r="J13" s="699">
        <v>326260250.9166069</v>
      </c>
      <c r="K13" s="699">
        <v>51849790.903582014</v>
      </c>
      <c r="L13" s="699">
        <v>0</v>
      </c>
      <c r="M13" s="699">
        <v>29901671.844999999</v>
      </c>
      <c r="N13" s="699">
        <v>1827103.3637999997</v>
      </c>
      <c r="O13" s="699">
        <v>6327643.9205000019</v>
      </c>
      <c r="P13" s="699">
        <v>21746924.560699999</v>
      </c>
      <c r="Q13" s="699">
        <v>0</v>
      </c>
      <c r="R13" s="699">
        <v>51586</v>
      </c>
      <c r="S13" s="700">
        <v>0.11579044999171201</v>
      </c>
      <c r="T13" s="700">
        <v>0.13812141889225066</v>
      </c>
      <c r="U13" s="700">
        <v>9.9360909182729218E-2</v>
      </c>
      <c r="V13" s="699">
        <v>117.08209823946652</v>
      </c>
    </row>
    <row r="14" spans="1:22">
      <c r="A14" s="428">
        <v>7.1</v>
      </c>
      <c r="B14" s="427" t="s">
        <v>509</v>
      </c>
      <c r="C14" s="699">
        <v>4248545217.3941984</v>
      </c>
      <c r="D14" s="699">
        <v>3954909599.9653144</v>
      </c>
      <c r="E14" s="699">
        <v>251080573.72239292</v>
      </c>
      <c r="F14" s="699">
        <v>42555043.706490993</v>
      </c>
      <c r="G14" s="699">
        <v>0</v>
      </c>
      <c r="H14" s="699">
        <v>4351643656.5091457</v>
      </c>
      <c r="I14" s="699">
        <v>4045521394.5331197</v>
      </c>
      <c r="J14" s="699">
        <v>261831996.00949094</v>
      </c>
      <c r="K14" s="699">
        <v>44290265.966536015</v>
      </c>
      <c r="L14" s="699">
        <v>0</v>
      </c>
      <c r="M14" s="699">
        <v>25220247.0462</v>
      </c>
      <c r="N14" s="699">
        <v>1448481.5090999999</v>
      </c>
      <c r="O14" s="699">
        <v>5251810.2093000012</v>
      </c>
      <c r="P14" s="699">
        <v>18519955.327799998</v>
      </c>
      <c r="Q14" s="699">
        <v>0</v>
      </c>
      <c r="R14" s="699">
        <v>36452</v>
      </c>
      <c r="S14" s="700">
        <v>0.11505777344865785</v>
      </c>
      <c r="T14" s="700">
        <v>0.13689440083758908</v>
      </c>
      <c r="U14" s="700">
        <v>9.8887621637139864E-2</v>
      </c>
      <c r="V14" s="699">
        <v>117.76831767043682</v>
      </c>
    </row>
    <row r="15" spans="1:22">
      <c r="A15" s="428">
        <v>7.2</v>
      </c>
      <c r="B15" s="427" t="s">
        <v>511</v>
      </c>
      <c r="C15" s="699">
        <v>796707471.27370024</v>
      </c>
      <c r="D15" s="699">
        <v>753348186.53478622</v>
      </c>
      <c r="E15" s="699">
        <v>38561829.511092998</v>
      </c>
      <c r="F15" s="699">
        <v>4797455.2278209999</v>
      </c>
      <c r="G15" s="699">
        <v>0</v>
      </c>
      <c r="H15" s="699">
        <v>814593983.98821628</v>
      </c>
      <c r="I15" s="699">
        <v>768888686.99445522</v>
      </c>
      <c r="J15" s="699">
        <v>40552652.817622006</v>
      </c>
      <c r="K15" s="699">
        <v>5152644.1761389999</v>
      </c>
      <c r="L15" s="699">
        <v>0</v>
      </c>
      <c r="M15" s="699">
        <v>2949129.5964000002</v>
      </c>
      <c r="N15" s="699">
        <v>232622.12079999989</v>
      </c>
      <c r="O15" s="699">
        <v>619082.0858</v>
      </c>
      <c r="P15" s="699">
        <v>2097425.3898</v>
      </c>
      <c r="Q15" s="699">
        <v>0</v>
      </c>
      <c r="R15" s="699">
        <v>6599</v>
      </c>
      <c r="S15" s="700">
        <v>0.11764714101422223</v>
      </c>
      <c r="T15" s="700">
        <v>0.14079832709209875</v>
      </c>
      <c r="U15" s="700">
        <v>0.10054293803508199</v>
      </c>
      <c r="V15" s="699">
        <v>115.20811193165741</v>
      </c>
    </row>
    <row r="16" spans="1:22">
      <c r="A16" s="428">
        <v>7.3</v>
      </c>
      <c r="B16" s="427" t="s">
        <v>508</v>
      </c>
      <c r="C16" s="699">
        <v>454993760.05891293</v>
      </c>
      <c r="D16" s="699">
        <v>430142761.18336993</v>
      </c>
      <c r="E16" s="699">
        <v>22575754.817824002</v>
      </c>
      <c r="F16" s="699">
        <v>2275244.0577190001</v>
      </c>
      <c r="G16" s="699">
        <v>0</v>
      </c>
      <c r="H16" s="699">
        <v>465557480.63796604</v>
      </c>
      <c r="I16" s="699">
        <v>439274997.78756505</v>
      </c>
      <c r="J16" s="699">
        <v>23875602.089494005</v>
      </c>
      <c r="K16" s="699">
        <v>2406880.7609070004</v>
      </c>
      <c r="L16" s="699">
        <v>0</v>
      </c>
      <c r="M16" s="699">
        <v>1732295.2023999998</v>
      </c>
      <c r="N16" s="699">
        <v>145999.73389999996</v>
      </c>
      <c r="O16" s="699">
        <v>456751.62540000008</v>
      </c>
      <c r="P16" s="699">
        <v>1129543.8430999999</v>
      </c>
      <c r="Q16" s="699">
        <v>0</v>
      </c>
      <c r="R16" s="699">
        <v>8535</v>
      </c>
      <c r="S16" s="700">
        <v>0.1208311519278224</v>
      </c>
      <c r="T16" s="700">
        <v>0.14772546202306386</v>
      </c>
      <c r="U16" s="700">
        <v>0.10171050694467723</v>
      </c>
      <c r="V16" s="699">
        <v>113.96076437650164</v>
      </c>
    </row>
    <row r="17" spans="1:22">
      <c r="A17" s="434">
        <v>8</v>
      </c>
      <c r="B17" s="433" t="s">
        <v>507</v>
      </c>
      <c r="C17" s="699">
        <v>115114120.02186398</v>
      </c>
      <c r="D17" s="699">
        <v>112967615.73629598</v>
      </c>
      <c r="E17" s="699">
        <v>808158.22632000002</v>
      </c>
      <c r="F17" s="699">
        <v>1338346.0592479997</v>
      </c>
      <c r="G17" s="699">
        <v>0</v>
      </c>
      <c r="H17" s="699">
        <v>116441951.24669094</v>
      </c>
      <c r="I17" s="699">
        <v>114023744.45814894</v>
      </c>
      <c r="J17" s="699">
        <v>897361.75592199992</v>
      </c>
      <c r="K17" s="699">
        <v>1520845.0326200002</v>
      </c>
      <c r="L17" s="699">
        <v>0</v>
      </c>
      <c r="M17" s="699">
        <v>841368.75730000017</v>
      </c>
      <c r="N17" s="699">
        <v>98930.991500000004</v>
      </c>
      <c r="O17" s="699">
        <v>83597.3076</v>
      </c>
      <c r="P17" s="699">
        <v>658840.45820000011</v>
      </c>
      <c r="Q17" s="699">
        <v>0</v>
      </c>
      <c r="R17" s="699">
        <v>58659</v>
      </c>
      <c r="S17" s="700">
        <v>0.21439717350929086</v>
      </c>
      <c r="T17" s="700">
        <v>0.23851460071690564</v>
      </c>
      <c r="U17" s="700">
        <v>0.20268000047714391</v>
      </c>
      <c r="V17" s="699">
        <v>3.7486147591267569</v>
      </c>
    </row>
    <row r="18" spans="1:22">
      <c r="A18" s="432">
        <v>9</v>
      </c>
      <c r="B18" s="431" t="s">
        <v>499</v>
      </c>
      <c r="C18" s="699">
        <v>0</v>
      </c>
      <c r="D18" s="699">
        <v>0</v>
      </c>
      <c r="E18" s="699">
        <v>0</v>
      </c>
      <c r="F18" s="699">
        <v>0</v>
      </c>
      <c r="G18" s="699">
        <v>0</v>
      </c>
      <c r="H18" s="699">
        <v>0</v>
      </c>
      <c r="I18" s="699">
        <v>0</v>
      </c>
      <c r="J18" s="699">
        <v>0</v>
      </c>
      <c r="K18" s="699">
        <v>0</v>
      </c>
      <c r="L18" s="699">
        <v>0</v>
      </c>
      <c r="M18" s="699">
        <v>0</v>
      </c>
      <c r="N18" s="699">
        <v>0</v>
      </c>
      <c r="O18" s="699">
        <v>0</v>
      </c>
      <c r="P18" s="699">
        <v>0</v>
      </c>
      <c r="Q18" s="699">
        <v>0</v>
      </c>
      <c r="R18" s="699">
        <v>0</v>
      </c>
      <c r="S18" s="700">
        <v>0</v>
      </c>
      <c r="T18" s="700">
        <v>0</v>
      </c>
      <c r="U18" s="700">
        <v>0</v>
      </c>
      <c r="V18" s="699">
        <v>0</v>
      </c>
    </row>
    <row r="19" spans="1:22">
      <c r="A19" s="430">
        <v>10</v>
      </c>
      <c r="B19" s="429" t="s">
        <v>510</v>
      </c>
      <c r="C19" s="699">
        <v>9872239936.5294094</v>
      </c>
      <c r="D19" s="699">
        <v>9171724204.4497528</v>
      </c>
      <c r="E19" s="699">
        <v>570395656.17366278</v>
      </c>
      <c r="F19" s="699">
        <v>130120075.90599495</v>
      </c>
      <c r="G19" s="699">
        <v>0</v>
      </c>
      <c r="H19" s="699">
        <v>10021146472.496819</v>
      </c>
      <c r="I19" s="699">
        <v>9288098035.5827484</v>
      </c>
      <c r="J19" s="699">
        <v>592472085.31160486</v>
      </c>
      <c r="K19" s="699">
        <v>140576351.60246399</v>
      </c>
      <c r="L19" s="699">
        <v>0</v>
      </c>
      <c r="M19" s="699">
        <v>207663010.87819999</v>
      </c>
      <c r="N19" s="699">
        <v>61140785.373399988</v>
      </c>
      <c r="O19" s="699">
        <v>61364481.202100016</v>
      </c>
      <c r="P19" s="699">
        <v>85157744.302699998</v>
      </c>
      <c r="Q19" s="699">
        <v>0</v>
      </c>
      <c r="R19" s="699">
        <v>813505</v>
      </c>
      <c r="S19" s="700">
        <v>0.15032042220701006</v>
      </c>
      <c r="T19" s="700">
        <v>0.1934700860771644</v>
      </c>
      <c r="U19" s="700">
        <v>0.12635462234168993</v>
      </c>
      <c r="V19" s="699">
        <v>93.040319622610369</v>
      </c>
    </row>
    <row r="20" spans="1:22" ht="25.5">
      <c r="A20" s="428">
        <v>10.1</v>
      </c>
      <c r="B20" s="427" t="s">
        <v>514</v>
      </c>
      <c r="C20" s="699">
        <v>0</v>
      </c>
      <c r="D20" s="699">
        <v>0</v>
      </c>
      <c r="E20" s="699">
        <v>0</v>
      </c>
      <c r="F20" s="699">
        <v>0</v>
      </c>
      <c r="G20" s="699">
        <v>0</v>
      </c>
      <c r="H20" s="699">
        <v>0</v>
      </c>
      <c r="I20" s="699">
        <v>0</v>
      </c>
      <c r="J20" s="699">
        <v>0</v>
      </c>
      <c r="K20" s="699">
        <v>0</v>
      </c>
      <c r="L20" s="699">
        <v>0</v>
      </c>
      <c r="M20" s="699">
        <v>0</v>
      </c>
      <c r="N20" s="699">
        <v>0</v>
      </c>
      <c r="O20" s="699">
        <v>0</v>
      </c>
      <c r="P20" s="699">
        <v>0</v>
      </c>
      <c r="Q20" s="699">
        <v>0</v>
      </c>
      <c r="R20" s="699">
        <v>0</v>
      </c>
      <c r="S20" s="700">
        <v>0</v>
      </c>
      <c r="T20" s="700">
        <v>0</v>
      </c>
      <c r="U20" s="700">
        <v>0</v>
      </c>
      <c r="V20" s="699">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C1" sqref="C1"/>
    </sheetView>
  </sheetViews>
  <sheetFormatPr defaultRowHeight="15"/>
  <cols>
    <col min="2" max="2" width="66.5703125" customWidth="1"/>
    <col min="3" max="3" width="13.85546875" style="590" bestFit="1" customWidth="1"/>
    <col min="4" max="4" width="12.85546875" style="590" bestFit="1" customWidth="1"/>
    <col min="5" max="5" width="14.42578125" style="590" bestFit="1" customWidth="1"/>
    <col min="6" max="6" width="13.85546875" style="590" bestFit="1" customWidth="1"/>
    <col min="7" max="7" width="12.85546875" style="590" bestFit="1" customWidth="1"/>
    <col min="8" max="8" width="14.42578125" style="590" bestFit="1" customWidth="1"/>
  </cols>
  <sheetData>
    <row r="1" spans="1:8" s="5" customFormat="1" ht="14.25">
      <c r="A1" s="2" t="s">
        <v>30</v>
      </c>
      <c r="B1" s="3" t="str">
        <f>'Info '!C2</f>
        <v>JSC TBC Bank</v>
      </c>
      <c r="C1" s="585"/>
      <c r="D1" s="586"/>
      <c r="E1" s="586"/>
      <c r="F1" s="586"/>
      <c r="G1" s="586"/>
      <c r="H1" s="591"/>
    </row>
    <row r="2" spans="1:8" s="5" customFormat="1" ht="14.25">
      <c r="A2" s="2" t="s">
        <v>31</v>
      </c>
      <c r="B2" s="234">
        <f>'1. key ratios '!B2</f>
        <v>45930</v>
      </c>
      <c r="C2" s="587"/>
      <c r="D2" s="588"/>
      <c r="E2" s="588"/>
      <c r="F2" s="588"/>
      <c r="G2" s="588"/>
      <c r="H2" s="592"/>
    </row>
    <row r="4" spans="1:8">
      <c r="A4" s="715" t="s">
        <v>6</v>
      </c>
      <c r="B4" s="717" t="s">
        <v>585</v>
      </c>
      <c r="C4" s="710" t="s">
        <v>522</v>
      </c>
      <c r="D4" s="710"/>
      <c r="E4" s="710"/>
      <c r="F4" s="710" t="s">
        <v>523</v>
      </c>
      <c r="G4" s="710"/>
      <c r="H4" s="711"/>
    </row>
    <row r="5" spans="1:8" ht="15.6" customHeight="1">
      <c r="A5" s="716"/>
      <c r="B5" s="718"/>
      <c r="C5" s="589" t="s">
        <v>32</v>
      </c>
      <c r="D5" s="589" t="s">
        <v>33</v>
      </c>
      <c r="E5" s="589" t="s">
        <v>34</v>
      </c>
      <c r="F5" s="589" t="s">
        <v>32</v>
      </c>
      <c r="G5" s="589" t="s">
        <v>33</v>
      </c>
      <c r="H5" s="589" t="s">
        <v>34</v>
      </c>
    </row>
    <row r="6" spans="1:8">
      <c r="A6" s="302">
        <v>1</v>
      </c>
      <c r="B6" s="303" t="s">
        <v>586</v>
      </c>
      <c r="C6" s="571">
        <v>1737417433.5600021</v>
      </c>
      <c r="D6" s="571">
        <v>824189031.28000057</v>
      </c>
      <c r="E6" s="583">
        <f>C6+D6</f>
        <v>2561606464.8400025</v>
      </c>
      <c r="F6" s="571">
        <v>1421402805.8100007</v>
      </c>
      <c r="G6" s="571">
        <v>793821712.73000062</v>
      </c>
      <c r="H6" s="583">
        <f>F6+G6</f>
        <v>2215224518.5400014</v>
      </c>
    </row>
    <row r="7" spans="1:8">
      <c r="A7" s="302">
        <v>1.1000000000000001</v>
      </c>
      <c r="B7" s="304" t="s">
        <v>529</v>
      </c>
      <c r="C7" s="571">
        <v>0</v>
      </c>
      <c r="D7" s="571">
        <v>0</v>
      </c>
      <c r="E7" s="583">
        <f t="shared" ref="E7:E45" si="0">C7+D7</f>
        <v>0</v>
      </c>
      <c r="F7" s="571">
        <v>0</v>
      </c>
      <c r="G7" s="571">
        <v>0</v>
      </c>
      <c r="H7" s="583">
        <f t="shared" ref="H7:H45" si="1">F7+G7</f>
        <v>0</v>
      </c>
    </row>
    <row r="8" spans="1:8">
      <c r="A8" s="302">
        <v>1.2</v>
      </c>
      <c r="B8" s="304" t="s">
        <v>531</v>
      </c>
      <c r="C8" s="571">
        <v>0</v>
      </c>
      <c r="D8" s="571">
        <v>0</v>
      </c>
      <c r="E8" s="583">
        <f t="shared" si="0"/>
        <v>0</v>
      </c>
      <c r="F8" s="571">
        <v>0</v>
      </c>
      <c r="G8" s="571">
        <v>0</v>
      </c>
      <c r="H8" s="583">
        <f t="shared" si="1"/>
        <v>0</v>
      </c>
    </row>
    <row r="9" spans="1:8" ht="21.6" customHeight="1">
      <c r="A9" s="302">
        <v>1.3</v>
      </c>
      <c r="B9" s="304" t="s">
        <v>587</v>
      </c>
      <c r="C9" s="571">
        <v>0</v>
      </c>
      <c r="D9" s="571">
        <v>0</v>
      </c>
      <c r="E9" s="583">
        <f t="shared" si="0"/>
        <v>0</v>
      </c>
      <c r="F9" s="571">
        <v>0</v>
      </c>
      <c r="G9" s="571">
        <v>0</v>
      </c>
      <c r="H9" s="583">
        <f t="shared" si="1"/>
        <v>0</v>
      </c>
    </row>
    <row r="10" spans="1:8">
      <c r="A10" s="302">
        <v>1.4</v>
      </c>
      <c r="B10" s="304" t="s">
        <v>533</v>
      </c>
      <c r="C10" s="571">
        <v>279177543.66000003</v>
      </c>
      <c r="D10" s="571">
        <v>30295250.619999994</v>
      </c>
      <c r="E10" s="583">
        <f t="shared" si="0"/>
        <v>309472794.28000003</v>
      </c>
      <c r="F10" s="571">
        <v>213151825.25000003</v>
      </c>
      <c r="G10" s="571">
        <v>35830644.679999992</v>
      </c>
      <c r="H10" s="583">
        <f t="shared" si="1"/>
        <v>248982469.93000001</v>
      </c>
    </row>
    <row r="11" spans="1:8">
      <c r="A11" s="302">
        <v>1.5</v>
      </c>
      <c r="B11" s="304" t="s">
        <v>537</v>
      </c>
      <c r="C11" s="571">
        <v>1458239889.900002</v>
      </c>
      <c r="D11" s="571">
        <v>793893780.66000056</v>
      </c>
      <c r="E11" s="583">
        <f t="shared" si="0"/>
        <v>2252133670.5600023</v>
      </c>
      <c r="F11" s="571">
        <v>1208250980.5600007</v>
      </c>
      <c r="G11" s="571">
        <v>757991068.05000067</v>
      </c>
      <c r="H11" s="583">
        <f t="shared" si="1"/>
        <v>1966242048.6100013</v>
      </c>
    </row>
    <row r="12" spans="1:8">
      <c r="A12" s="302">
        <v>1.6</v>
      </c>
      <c r="B12" s="305" t="s">
        <v>419</v>
      </c>
      <c r="C12" s="571">
        <v>0</v>
      </c>
      <c r="D12" s="571">
        <v>0</v>
      </c>
      <c r="E12" s="583">
        <f t="shared" si="0"/>
        <v>0</v>
      </c>
      <c r="F12" s="571">
        <v>0</v>
      </c>
      <c r="G12" s="571">
        <v>0</v>
      </c>
      <c r="H12" s="583">
        <f t="shared" si="1"/>
        <v>0</v>
      </c>
    </row>
    <row r="13" spans="1:8">
      <c r="A13" s="302">
        <v>2</v>
      </c>
      <c r="B13" s="306" t="s">
        <v>588</v>
      </c>
      <c r="C13" s="571">
        <v>-914239315.30000019</v>
      </c>
      <c r="D13" s="571">
        <v>-410241427.16000038</v>
      </c>
      <c r="E13" s="583">
        <f t="shared" si="0"/>
        <v>-1324480742.4600005</v>
      </c>
      <c r="F13" s="571">
        <v>-821502837.00999975</v>
      </c>
      <c r="G13" s="571">
        <v>-346649216.32000023</v>
      </c>
      <c r="H13" s="583">
        <f t="shared" si="1"/>
        <v>-1168152053.3299999</v>
      </c>
    </row>
    <row r="14" spans="1:8">
      <c r="A14" s="302">
        <v>2.1</v>
      </c>
      <c r="B14" s="304" t="s">
        <v>589</v>
      </c>
      <c r="C14" s="571">
        <v>0</v>
      </c>
      <c r="D14" s="571">
        <v>0</v>
      </c>
      <c r="E14" s="583">
        <f t="shared" si="0"/>
        <v>0</v>
      </c>
      <c r="F14" s="571">
        <v>0</v>
      </c>
      <c r="G14" s="571">
        <v>0</v>
      </c>
      <c r="H14" s="583">
        <f t="shared" si="1"/>
        <v>0</v>
      </c>
    </row>
    <row r="15" spans="1:8" ht="24.6" customHeight="1">
      <c r="A15" s="302">
        <v>2.2000000000000002</v>
      </c>
      <c r="B15" s="304" t="s">
        <v>590</v>
      </c>
      <c r="C15" s="571">
        <v>0</v>
      </c>
      <c r="D15" s="571">
        <v>0</v>
      </c>
      <c r="E15" s="583">
        <f t="shared" si="0"/>
        <v>0</v>
      </c>
      <c r="F15" s="571">
        <v>0</v>
      </c>
      <c r="G15" s="571">
        <v>0</v>
      </c>
      <c r="H15" s="583">
        <f t="shared" si="1"/>
        <v>0</v>
      </c>
    </row>
    <row r="16" spans="1:8" ht="20.45" customHeight="1">
      <c r="A16" s="302">
        <v>2.2999999999999998</v>
      </c>
      <c r="B16" s="304" t="s">
        <v>591</v>
      </c>
      <c r="C16" s="571">
        <v>-914239315.30000019</v>
      </c>
      <c r="D16" s="571">
        <v>-410241427.16000038</v>
      </c>
      <c r="E16" s="583">
        <f t="shared" si="0"/>
        <v>-1324480742.4600005</v>
      </c>
      <c r="F16" s="571">
        <v>-821502837.00999975</v>
      </c>
      <c r="G16" s="571">
        <v>-346649216.32000023</v>
      </c>
      <c r="H16" s="583">
        <f t="shared" si="1"/>
        <v>-1168152053.3299999</v>
      </c>
    </row>
    <row r="17" spans="1:8">
      <c r="A17" s="302">
        <v>2.4</v>
      </c>
      <c r="B17" s="304" t="s">
        <v>592</v>
      </c>
      <c r="C17" s="571">
        <v>0</v>
      </c>
      <c r="D17" s="571">
        <v>0</v>
      </c>
      <c r="E17" s="583">
        <f t="shared" si="0"/>
        <v>0</v>
      </c>
      <c r="F17" s="571">
        <v>0</v>
      </c>
      <c r="G17" s="571">
        <v>0</v>
      </c>
      <c r="H17" s="583">
        <f t="shared" si="1"/>
        <v>0</v>
      </c>
    </row>
    <row r="18" spans="1:8">
      <c r="A18" s="302">
        <v>3</v>
      </c>
      <c r="B18" s="306" t="s">
        <v>593</v>
      </c>
      <c r="C18" s="571">
        <v>1900.64</v>
      </c>
      <c r="D18" s="571">
        <v>0</v>
      </c>
      <c r="E18" s="583">
        <f t="shared" si="0"/>
        <v>1900.64</v>
      </c>
      <c r="F18" s="571">
        <v>12009503.18</v>
      </c>
      <c r="G18" s="571">
        <v>0</v>
      </c>
      <c r="H18" s="583">
        <f t="shared" si="1"/>
        <v>12009503.18</v>
      </c>
    </row>
    <row r="19" spans="1:8">
      <c r="A19" s="302">
        <v>4</v>
      </c>
      <c r="B19" s="306" t="s">
        <v>594</v>
      </c>
      <c r="C19" s="571">
        <v>377984583.29000002</v>
      </c>
      <c r="D19" s="571">
        <v>157640525.73000002</v>
      </c>
      <c r="E19" s="583">
        <f t="shared" si="0"/>
        <v>535625109.02000004</v>
      </c>
      <c r="F19" s="571">
        <v>323235619.2100001</v>
      </c>
      <c r="G19" s="571">
        <v>136795476.79999998</v>
      </c>
      <c r="H19" s="583">
        <f t="shared" si="1"/>
        <v>460031096.01000011</v>
      </c>
    </row>
    <row r="20" spans="1:8">
      <c r="A20" s="302">
        <v>5</v>
      </c>
      <c r="B20" s="306" t="s">
        <v>595</v>
      </c>
      <c r="C20" s="571">
        <v>-205101393.64999998</v>
      </c>
      <c r="D20" s="571">
        <v>-83657258.970000014</v>
      </c>
      <c r="E20" s="583">
        <f t="shared" si="0"/>
        <v>-288758652.62</v>
      </c>
      <c r="F20" s="571">
        <v>-164254197.34</v>
      </c>
      <c r="G20" s="571">
        <v>-70122740.609999985</v>
      </c>
      <c r="H20" s="583">
        <f t="shared" si="1"/>
        <v>-234376937.94999999</v>
      </c>
    </row>
    <row r="21" spans="1:8" ht="24" customHeight="1">
      <c r="A21" s="302">
        <v>6</v>
      </c>
      <c r="B21" s="306" t="s">
        <v>596</v>
      </c>
      <c r="C21" s="571">
        <v>16476358.359999998</v>
      </c>
      <c r="D21" s="571">
        <v>7722013.0100000007</v>
      </c>
      <c r="E21" s="583">
        <f t="shared" si="0"/>
        <v>24198371.369999997</v>
      </c>
      <c r="F21" s="571">
        <v>11115503.100000005</v>
      </c>
      <c r="G21" s="571">
        <v>732314.97000000044</v>
      </c>
      <c r="H21" s="583">
        <f t="shared" si="1"/>
        <v>11847818.070000006</v>
      </c>
    </row>
    <row r="22" spans="1:8" ht="18.600000000000001" customHeight="1">
      <c r="A22" s="302">
        <v>7</v>
      </c>
      <c r="B22" s="306" t="s">
        <v>597</v>
      </c>
      <c r="C22" s="571">
        <v>5098595.57</v>
      </c>
      <c r="D22" s="571">
        <v>8539350.6600000001</v>
      </c>
      <c r="E22" s="583">
        <f t="shared" si="0"/>
        <v>13637946.23</v>
      </c>
      <c r="F22" s="571">
        <v>0</v>
      </c>
      <c r="G22" s="571">
        <v>0</v>
      </c>
      <c r="H22" s="583">
        <f t="shared" si="1"/>
        <v>0</v>
      </c>
    </row>
    <row r="23" spans="1:8" ht="25.5" customHeight="1">
      <c r="A23" s="302">
        <v>8</v>
      </c>
      <c r="B23" s="307" t="s">
        <v>598</v>
      </c>
      <c r="C23" s="571">
        <v>0</v>
      </c>
      <c r="D23" s="571">
        <v>0</v>
      </c>
      <c r="E23" s="583">
        <f t="shared" si="0"/>
        <v>0</v>
      </c>
      <c r="F23" s="571">
        <v>67797903.829999998</v>
      </c>
      <c r="G23" s="571">
        <v>1933791.0100000007</v>
      </c>
      <c r="H23" s="583">
        <f t="shared" si="1"/>
        <v>69731694.840000004</v>
      </c>
    </row>
    <row r="24" spans="1:8" ht="34.5" customHeight="1">
      <c r="A24" s="302">
        <v>9</v>
      </c>
      <c r="B24" s="307" t="s">
        <v>599</v>
      </c>
      <c r="C24" s="571">
        <v>0</v>
      </c>
      <c r="D24" s="571">
        <v>0</v>
      </c>
      <c r="E24" s="583">
        <f t="shared" si="0"/>
        <v>0</v>
      </c>
      <c r="F24" s="571">
        <v>0</v>
      </c>
      <c r="G24" s="571">
        <v>0</v>
      </c>
      <c r="H24" s="583">
        <f t="shared" si="1"/>
        <v>0</v>
      </c>
    </row>
    <row r="25" spans="1:8">
      <c r="A25" s="302">
        <v>10</v>
      </c>
      <c r="B25" s="306" t="s">
        <v>600</v>
      </c>
      <c r="C25" s="571">
        <v>260535519.86000001</v>
      </c>
      <c r="D25" s="571">
        <v>-1962100.4</v>
      </c>
      <c r="E25" s="583">
        <f t="shared" si="0"/>
        <v>258573419.46000001</v>
      </c>
      <c r="F25" s="571">
        <v>256240698.55999982</v>
      </c>
      <c r="G25" s="571">
        <v>0</v>
      </c>
      <c r="H25" s="583">
        <f t="shared" si="1"/>
        <v>256240698.55999982</v>
      </c>
    </row>
    <row r="26" spans="1:8">
      <c r="A26" s="302">
        <v>11</v>
      </c>
      <c r="B26" s="308" t="s">
        <v>601</v>
      </c>
      <c r="C26" s="571">
        <v>2431042.4299999997</v>
      </c>
      <c r="D26" s="571">
        <v>0</v>
      </c>
      <c r="E26" s="583">
        <f t="shared" si="0"/>
        <v>2431042.4299999997</v>
      </c>
      <c r="F26" s="571">
        <v>1293406.5000000002</v>
      </c>
      <c r="G26" s="571">
        <v>0</v>
      </c>
      <c r="H26" s="583">
        <f t="shared" si="1"/>
        <v>1293406.5000000002</v>
      </c>
    </row>
    <row r="27" spans="1:8">
      <c r="A27" s="302">
        <v>12</v>
      </c>
      <c r="B27" s="306" t="s">
        <v>602</v>
      </c>
      <c r="C27" s="571">
        <v>1466758.96</v>
      </c>
      <c r="D27" s="571">
        <v>594600.6</v>
      </c>
      <c r="E27" s="583">
        <f t="shared" si="0"/>
        <v>2061359.56</v>
      </c>
      <c r="F27" s="571">
        <v>1034630.6600000001</v>
      </c>
      <c r="G27" s="571">
        <v>333902.63</v>
      </c>
      <c r="H27" s="583">
        <f t="shared" si="1"/>
        <v>1368533.29</v>
      </c>
    </row>
    <row r="28" spans="1:8">
      <c r="A28" s="302">
        <v>13</v>
      </c>
      <c r="B28" s="309" t="s">
        <v>603</v>
      </c>
      <c r="C28" s="571">
        <v>-72927358.439999983</v>
      </c>
      <c r="D28" s="571">
        <v>-43583223.719999984</v>
      </c>
      <c r="E28" s="583">
        <f t="shared" si="0"/>
        <v>-116510582.15999997</v>
      </c>
      <c r="F28" s="571">
        <v>-52071674.649999999</v>
      </c>
      <c r="G28" s="571">
        <v>-30285363.489999991</v>
      </c>
      <c r="H28" s="583">
        <f t="shared" si="1"/>
        <v>-82357038.139999986</v>
      </c>
    </row>
    <row r="29" spans="1:8">
      <c r="A29" s="302">
        <v>14</v>
      </c>
      <c r="B29" s="310" t="s">
        <v>604</v>
      </c>
      <c r="C29" s="571">
        <v>-351560816.67999989</v>
      </c>
      <c r="D29" s="571">
        <v>-18672326.460000001</v>
      </c>
      <c r="E29" s="583">
        <f t="shared" si="0"/>
        <v>-370233143.13999987</v>
      </c>
      <c r="F29" s="571">
        <v>-310087340.90999997</v>
      </c>
      <c r="G29" s="571">
        <v>-20002638.229999997</v>
      </c>
      <c r="H29" s="583">
        <f t="shared" si="1"/>
        <v>-330089979.13999999</v>
      </c>
    </row>
    <row r="30" spans="1:8">
      <c r="A30" s="302">
        <v>14.1</v>
      </c>
      <c r="B30" s="286" t="s">
        <v>605</v>
      </c>
      <c r="C30" s="571">
        <v>-309780467.27999991</v>
      </c>
      <c r="D30" s="571">
        <v>0</v>
      </c>
      <c r="E30" s="583">
        <f t="shared" si="0"/>
        <v>-309780467.27999991</v>
      </c>
      <c r="F30" s="571">
        <v>-285083726.84999996</v>
      </c>
      <c r="G30" s="571">
        <v>0</v>
      </c>
      <c r="H30" s="583">
        <f t="shared" si="1"/>
        <v>-285083726.84999996</v>
      </c>
    </row>
    <row r="31" spans="1:8">
      <c r="A31" s="302">
        <v>14.2</v>
      </c>
      <c r="B31" s="286" t="s">
        <v>606</v>
      </c>
      <c r="C31" s="571">
        <v>-41780349.399999999</v>
      </c>
      <c r="D31" s="571">
        <v>-18672326.460000001</v>
      </c>
      <c r="E31" s="583">
        <f t="shared" si="0"/>
        <v>-60452675.859999999</v>
      </c>
      <c r="F31" s="571">
        <v>-25003614.059999999</v>
      </c>
      <c r="G31" s="571">
        <v>-20002638.229999997</v>
      </c>
      <c r="H31" s="583">
        <f t="shared" si="1"/>
        <v>-45006252.289999992</v>
      </c>
    </row>
    <row r="32" spans="1:8">
      <c r="A32" s="302">
        <v>15</v>
      </c>
      <c r="B32" s="306" t="s">
        <v>607</v>
      </c>
      <c r="C32" s="571">
        <v>-86626322.019999996</v>
      </c>
      <c r="D32" s="571">
        <v>0</v>
      </c>
      <c r="E32" s="583">
        <f t="shared" si="0"/>
        <v>-86626322.019999996</v>
      </c>
      <c r="F32" s="571">
        <v>-80282478.700000003</v>
      </c>
      <c r="G32" s="571">
        <v>0</v>
      </c>
      <c r="H32" s="583">
        <f t="shared" si="1"/>
        <v>-80282478.700000003</v>
      </c>
    </row>
    <row r="33" spans="1:8" ht="22.5" customHeight="1">
      <c r="A33" s="302">
        <v>16</v>
      </c>
      <c r="B33" s="284" t="s">
        <v>608</v>
      </c>
      <c r="C33" s="571">
        <v>396891.27999999985</v>
      </c>
      <c r="D33" s="571">
        <v>318130.02999999997</v>
      </c>
      <c r="E33" s="583">
        <f t="shared" si="0"/>
        <v>715021.30999999982</v>
      </c>
      <c r="F33" s="571">
        <v>509256.07000000018</v>
      </c>
      <c r="G33" s="571">
        <v>443282.48</v>
      </c>
      <c r="H33" s="583">
        <f t="shared" si="1"/>
        <v>952538.55000000016</v>
      </c>
    </row>
    <row r="34" spans="1:8">
      <c r="A34" s="302">
        <v>17</v>
      </c>
      <c r="B34" s="306" t="s">
        <v>609</v>
      </c>
      <c r="C34" s="571">
        <v>774766.05999999982</v>
      </c>
      <c r="D34" s="571">
        <v>116075.41999999987</v>
      </c>
      <c r="E34" s="583">
        <f t="shared" si="0"/>
        <v>890841.47999999975</v>
      </c>
      <c r="F34" s="571">
        <v>-249084.42999999988</v>
      </c>
      <c r="G34" s="571">
        <v>2563036.63</v>
      </c>
      <c r="H34" s="583">
        <f t="shared" si="1"/>
        <v>2313952.2000000002</v>
      </c>
    </row>
    <row r="35" spans="1:8">
      <c r="A35" s="302">
        <v>17.100000000000001</v>
      </c>
      <c r="B35" s="286" t="s">
        <v>610</v>
      </c>
      <c r="C35" s="571">
        <v>774766.05999999982</v>
      </c>
      <c r="D35" s="571">
        <v>116075.41999999987</v>
      </c>
      <c r="E35" s="583">
        <f t="shared" si="0"/>
        <v>890841.47999999975</v>
      </c>
      <c r="F35" s="571">
        <v>-249084.42999999988</v>
      </c>
      <c r="G35" s="571">
        <v>2563036.63</v>
      </c>
      <c r="H35" s="583">
        <f t="shared" si="1"/>
        <v>2313952.2000000002</v>
      </c>
    </row>
    <row r="36" spans="1:8">
      <c r="A36" s="302">
        <v>17.2</v>
      </c>
      <c r="B36" s="286" t="s">
        <v>611</v>
      </c>
      <c r="C36" s="571">
        <v>0</v>
      </c>
      <c r="D36" s="571">
        <v>0</v>
      </c>
      <c r="E36" s="583">
        <f t="shared" si="0"/>
        <v>0</v>
      </c>
      <c r="F36" s="571">
        <v>0</v>
      </c>
      <c r="G36" s="571">
        <v>0</v>
      </c>
      <c r="H36" s="583">
        <f t="shared" si="1"/>
        <v>0</v>
      </c>
    </row>
    <row r="37" spans="1:8" ht="41.45" customHeight="1">
      <c r="A37" s="302">
        <v>18</v>
      </c>
      <c r="B37" s="311" t="s">
        <v>612</v>
      </c>
      <c r="C37" s="571">
        <v>-147568179.78000003</v>
      </c>
      <c r="D37" s="571">
        <v>-12644544.650000013</v>
      </c>
      <c r="E37" s="583">
        <f t="shared" si="0"/>
        <v>-160212724.43000004</v>
      </c>
      <c r="F37" s="571">
        <v>-78526256.330000058</v>
      </c>
      <c r="G37" s="574">
        <v>-2937597.3600000087</v>
      </c>
      <c r="H37" s="583">
        <f t="shared" si="1"/>
        <v>-81463853.690000072</v>
      </c>
    </row>
    <row r="38" spans="1:8">
      <c r="A38" s="302">
        <v>18.100000000000001</v>
      </c>
      <c r="B38" s="312" t="s">
        <v>613</v>
      </c>
      <c r="C38" s="571">
        <v>2085058.6599999997</v>
      </c>
      <c r="D38" s="571">
        <v>90559.43</v>
      </c>
      <c r="E38" s="583">
        <f t="shared" si="0"/>
        <v>2175618.09</v>
      </c>
      <c r="F38" s="571">
        <v>-512510.56999999995</v>
      </c>
      <c r="G38" s="571">
        <v>94992.04</v>
      </c>
      <c r="H38" s="583">
        <f t="shared" si="1"/>
        <v>-417518.52999999997</v>
      </c>
    </row>
    <row r="39" spans="1:8">
      <c r="A39" s="302">
        <v>18.2</v>
      </c>
      <c r="B39" s="312" t="s">
        <v>614</v>
      </c>
      <c r="C39" s="571">
        <v>-149653238.44000003</v>
      </c>
      <c r="D39" s="571">
        <v>-12735104.080000013</v>
      </c>
      <c r="E39" s="583">
        <f t="shared" si="0"/>
        <v>-162388342.52000004</v>
      </c>
      <c r="F39" s="571">
        <v>-78013745.760000065</v>
      </c>
      <c r="G39" s="571">
        <v>-3032589.4000000088</v>
      </c>
      <c r="H39" s="583">
        <f t="shared" si="1"/>
        <v>-81046335.160000071</v>
      </c>
    </row>
    <row r="40" spans="1:8" ht="24.6" customHeight="1">
      <c r="A40" s="302">
        <v>19</v>
      </c>
      <c r="B40" s="311" t="s">
        <v>615</v>
      </c>
      <c r="C40" s="571">
        <v>-454272.20999999996</v>
      </c>
      <c r="D40" s="571">
        <v>0</v>
      </c>
      <c r="E40" s="583">
        <f t="shared" si="0"/>
        <v>-454272.20999999996</v>
      </c>
      <c r="F40" s="571">
        <v>0</v>
      </c>
      <c r="G40" s="571">
        <v>0</v>
      </c>
      <c r="H40" s="583">
        <f t="shared" si="1"/>
        <v>0</v>
      </c>
    </row>
    <row r="41" spans="1:8" ht="17.45" customHeight="1">
      <c r="A41" s="302">
        <v>20</v>
      </c>
      <c r="B41" s="311" t="s">
        <v>616</v>
      </c>
      <c r="C41" s="571">
        <v>0</v>
      </c>
      <c r="D41" s="571">
        <v>0</v>
      </c>
      <c r="E41" s="583">
        <f t="shared" si="0"/>
        <v>0</v>
      </c>
      <c r="F41" s="571">
        <v>0</v>
      </c>
      <c r="G41" s="571">
        <v>0</v>
      </c>
      <c r="H41" s="583">
        <f t="shared" si="1"/>
        <v>0</v>
      </c>
    </row>
    <row r="42" spans="1:8" ht="26.45" customHeight="1">
      <c r="A42" s="302">
        <v>21</v>
      </c>
      <c r="B42" s="311" t="s">
        <v>617</v>
      </c>
      <c r="C42" s="571">
        <v>0</v>
      </c>
      <c r="D42" s="571">
        <v>0</v>
      </c>
      <c r="E42" s="583">
        <f t="shared" si="0"/>
        <v>0</v>
      </c>
      <c r="F42" s="571">
        <v>0</v>
      </c>
      <c r="G42" s="571">
        <v>0</v>
      </c>
      <c r="H42" s="583">
        <f t="shared" si="1"/>
        <v>0</v>
      </c>
    </row>
    <row r="43" spans="1:8">
      <c r="A43" s="302">
        <v>22</v>
      </c>
      <c r="B43" s="313" t="s">
        <v>618</v>
      </c>
      <c r="C43" s="571">
        <v>624106191.93000221</v>
      </c>
      <c r="D43" s="571">
        <v>428358845.37000018</v>
      </c>
      <c r="E43" s="583">
        <f t="shared" si="0"/>
        <v>1052465037.3000023</v>
      </c>
      <c r="F43" s="571">
        <v>587665457.55000103</v>
      </c>
      <c r="G43" s="571">
        <v>466625961.24000037</v>
      </c>
      <c r="H43" s="583">
        <f t="shared" si="1"/>
        <v>1054291418.7900014</v>
      </c>
    </row>
    <row r="44" spans="1:8">
      <c r="A44" s="302">
        <v>23</v>
      </c>
      <c r="B44" s="313" t="s">
        <v>619</v>
      </c>
      <c r="C44" s="571">
        <v>-148086463.01000002</v>
      </c>
      <c r="D44" s="571">
        <v>0</v>
      </c>
      <c r="E44" s="583">
        <f t="shared" si="0"/>
        <v>-148086463.01000002</v>
      </c>
      <c r="F44" s="571">
        <v>-159513880</v>
      </c>
      <c r="G44" s="571">
        <v>0</v>
      </c>
      <c r="H44" s="583">
        <f t="shared" si="1"/>
        <v>-159513880</v>
      </c>
    </row>
    <row r="45" spans="1:8">
      <c r="A45" s="302">
        <v>24</v>
      </c>
      <c r="B45" s="314" t="s">
        <v>620</v>
      </c>
      <c r="C45" s="571">
        <v>476019728.92000222</v>
      </c>
      <c r="D45" s="571">
        <v>428358845.37000018</v>
      </c>
      <c r="E45" s="584">
        <f t="shared" si="0"/>
        <v>904378574.29000235</v>
      </c>
      <c r="F45" s="571">
        <v>428151577.55000103</v>
      </c>
      <c r="G45" s="571">
        <v>466625961.24000037</v>
      </c>
      <c r="H45" s="583">
        <f t="shared" si="1"/>
        <v>894777538.79000139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0" zoomScaleNormal="80" workbookViewId="0">
      <selection activeCell="B1" sqref="B1"/>
    </sheetView>
  </sheetViews>
  <sheetFormatPr defaultColWidth="8.85546875" defaultRowHeight="15"/>
  <cols>
    <col min="1" max="1" width="8.85546875" style="508"/>
    <col min="2" max="2" width="87.5703125" style="475" bestFit="1" customWidth="1"/>
    <col min="3" max="4" width="13.5703125" style="579" bestFit="1" customWidth="1"/>
    <col min="5" max="5" width="14.85546875" style="579" bestFit="1" customWidth="1"/>
    <col min="6" max="7" width="13.5703125" style="579" bestFit="1" customWidth="1"/>
    <col min="8" max="8" width="14.85546875" style="579" bestFit="1" customWidth="1"/>
    <col min="9" max="16384" width="8.85546875" style="475"/>
  </cols>
  <sheetData>
    <row r="1" spans="1:8">
      <c r="A1" s="185" t="s">
        <v>30</v>
      </c>
      <c r="B1" s="474" t="str">
        <f>'Info '!C2</f>
        <v>JSC TBC Bank</v>
      </c>
      <c r="C1" s="578"/>
    </row>
    <row r="2" spans="1:8">
      <c r="A2" s="185" t="s">
        <v>31</v>
      </c>
      <c r="B2" s="476">
        <f>'1. key ratios '!B2</f>
        <v>45930</v>
      </c>
      <c r="C2" s="580"/>
      <c r="D2" s="581"/>
      <c r="E2" s="581"/>
      <c r="F2" s="581"/>
      <c r="G2" s="581"/>
      <c r="H2" s="581"/>
    </row>
    <row r="3" spans="1:8" ht="15.75" thickBot="1">
      <c r="A3" s="475"/>
    </row>
    <row r="4" spans="1:8">
      <c r="A4" s="719" t="s">
        <v>6</v>
      </c>
      <c r="B4" s="720" t="s">
        <v>94</v>
      </c>
      <c r="C4" s="721" t="s">
        <v>522</v>
      </c>
      <c r="D4" s="721"/>
      <c r="E4" s="721"/>
      <c r="F4" s="721" t="s">
        <v>523</v>
      </c>
      <c r="G4" s="721"/>
      <c r="H4" s="722"/>
    </row>
    <row r="5" spans="1:8">
      <c r="A5" s="719"/>
      <c r="B5" s="720"/>
      <c r="C5" s="589" t="s">
        <v>32</v>
      </c>
      <c r="D5" s="589" t="s">
        <v>33</v>
      </c>
      <c r="E5" s="589" t="s">
        <v>34</v>
      </c>
      <c r="F5" s="589" t="s">
        <v>32</v>
      </c>
      <c r="G5" s="589" t="s">
        <v>33</v>
      </c>
      <c r="H5" s="589" t="s">
        <v>34</v>
      </c>
    </row>
    <row r="6" spans="1:8">
      <c r="A6" s="335">
        <v>1</v>
      </c>
      <c r="B6" s="316" t="s">
        <v>621</v>
      </c>
      <c r="C6" s="575">
        <v>0</v>
      </c>
      <c r="D6" s="575">
        <v>135440000</v>
      </c>
      <c r="E6" s="593">
        <f t="shared" ref="E6:E43" si="0">C6+D6</f>
        <v>135440000</v>
      </c>
      <c r="F6" s="575">
        <v>0</v>
      </c>
      <c r="G6" s="575">
        <v>0</v>
      </c>
      <c r="H6" s="596">
        <f t="shared" ref="H6:H43" si="1">F6+G6</f>
        <v>0</v>
      </c>
    </row>
    <row r="7" spans="1:8">
      <c r="A7" s="335">
        <v>2</v>
      </c>
      <c r="B7" s="316" t="s">
        <v>183</v>
      </c>
      <c r="C7" s="575">
        <v>0</v>
      </c>
      <c r="D7" s="575">
        <v>0</v>
      </c>
      <c r="E7" s="593">
        <f t="shared" si="0"/>
        <v>0</v>
      </c>
      <c r="F7" s="575">
        <v>0</v>
      </c>
      <c r="G7" s="575">
        <v>0</v>
      </c>
      <c r="H7" s="596">
        <f t="shared" si="1"/>
        <v>0</v>
      </c>
    </row>
    <row r="8" spans="1:8">
      <c r="A8" s="335">
        <v>3</v>
      </c>
      <c r="B8" s="316" t="s">
        <v>193</v>
      </c>
      <c r="C8" s="575">
        <v>4970763028.46842</v>
      </c>
      <c r="D8" s="575">
        <v>6752214043.2690248</v>
      </c>
      <c r="E8" s="593">
        <f t="shared" si="0"/>
        <v>11722977071.737446</v>
      </c>
      <c r="F8" s="575">
        <v>4801158122.2814398</v>
      </c>
      <c r="G8" s="575">
        <v>6165697901.8703918</v>
      </c>
      <c r="H8" s="596">
        <f t="shared" si="1"/>
        <v>10966856024.151833</v>
      </c>
    </row>
    <row r="9" spans="1:8">
      <c r="A9" s="335">
        <v>3.1</v>
      </c>
      <c r="B9" s="315" t="s">
        <v>184</v>
      </c>
      <c r="C9" s="575">
        <v>4492347887.4153204</v>
      </c>
      <c r="D9" s="575">
        <v>6462529021.88873</v>
      </c>
      <c r="E9" s="593">
        <f t="shared" si="0"/>
        <v>10954876909.30405</v>
      </c>
      <c r="F9" s="575">
        <v>4303040279.5450401</v>
      </c>
      <c r="G9" s="575">
        <v>5957181828.8696899</v>
      </c>
      <c r="H9" s="596">
        <f t="shared" si="1"/>
        <v>10260222108.41473</v>
      </c>
    </row>
    <row r="10" spans="1:8">
      <c r="A10" s="335">
        <v>3.2</v>
      </c>
      <c r="B10" s="315" t="s">
        <v>180</v>
      </c>
      <c r="C10" s="575">
        <v>478415141.05309999</v>
      </c>
      <c r="D10" s="575">
        <v>289685021.38029498</v>
      </c>
      <c r="E10" s="593">
        <f t="shared" si="0"/>
        <v>768100162.43339491</v>
      </c>
      <c r="F10" s="575">
        <v>498117842.73640001</v>
      </c>
      <c r="G10" s="575">
        <v>208516073.00070199</v>
      </c>
      <c r="H10" s="596">
        <f t="shared" si="1"/>
        <v>706633915.73710203</v>
      </c>
    </row>
    <row r="11" spans="1:8">
      <c r="A11" s="335">
        <v>4</v>
      </c>
      <c r="B11" s="316" t="s">
        <v>182</v>
      </c>
      <c r="C11" s="575">
        <v>0</v>
      </c>
      <c r="D11" s="575">
        <v>0</v>
      </c>
      <c r="E11" s="593">
        <f t="shared" si="0"/>
        <v>0</v>
      </c>
      <c r="F11" s="575">
        <v>0</v>
      </c>
      <c r="G11" s="575">
        <v>0</v>
      </c>
      <c r="H11" s="596">
        <f t="shared" si="1"/>
        <v>0</v>
      </c>
    </row>
    <row r="12" spans="1:8">
      <c r="A12" s="335">
        <v>4.0999999999999996</v>
      </c>
      <c r="B12" s="315" t="s">
        <v>166</v>
      </c>
      <c r="C12" s="575">
        <v>0</v>
      </c>
      <c r="D12" s="575">
        <v>0</v>
      </c>
      <c r="E12" s="593">
        <f t="shared" si="0"/>
        <v>0</v>
      </c>
      <c r="F12" s="575">
        <v>0</v>
      </c>
      <c r="G12" s="575">
        <v>0</v>
      </c>
      <c r="H12" s="596">
        <f t="shared" si="1"/>
        <v>0</v>
      </c>
    </row>
    <row r="13" spans="1:8">
      <c r="A13" s="335">
        <v>4.2</v>
      </c>
      <c r="B13" s="315" t="s">
        <v>167</v>
      </c>
      <c r="C13" s="575">
        <v>0</v>
      </c>
      <c r="D13" s="575">
        <v>0</v>
      </c>
      <c r="E13" s="593">
        <f t="shared" si="0"/>
        <v>0</v>
      </c>
      <c r="F13" s="575">
        <v>0</v>
      </c>
      <c r="G13" s="575">
        <v>0</v>
      </c>
      <c r="H13" s="596">
        <f t="shared" si="1"/>
        <v>0</v>
      </c>
    </row>
    <row r="14" spans="1:8">
      <c r="A14" s="335">
        <v>5</v>
      </c>
      <c r="B14" s="316" t="s">
        <v>192</v>
      </c>
      <c r="C14" s="575">
        <v>40334614398.593185</v>
      </c>
      <c r="D14" s="575">
        <v>35489396352.322296</v>
      </c>
      <c r="E14" s="593">
        <f t="shared" si="0"/>
        <v>75824010750.915482</v>
      </c>
      <c r="F14" s="575">
        <v>24764190243.973576</v>
      </c>
      <c r="G14" s="575">
        <v>26405449755.09631</v>
      </c>
      <c r="H14" s="596">
        <f t="shared" si="1"/>
        <v>51169639999.069885</v>
      </c>
    </row>
    <row r="15" spans="1:8">
      <c r="A15" s="335">
        <v>5.0999999999999996</v>
      </c>
      <c r="B15" s="317" t="s">
        <v>170</v>
      </c>
      <c r="C15" s="575">
        <v>362595277.89235502</v>
      </c>
      <c r="D15" s="575">
        <v>498096451.80545801</v>
      </c>
      <c r="E15" s="593">
        <f t="shared" si="0"/>
        <v>860691729.69781303</v>
      </c>
      <c r="F15" s="575">
        <v>421336027.37928998</v>
      </c>
      <c r="G15" s="575">
        <v>437124923.47574699</v>
      </c>
      <c r="H15" s="596">
        <f t="shared" si="1"/>
        <v>858460950.85503697</v>
      </c>
    </row>
    <row r="16" spans="1:8">
      <c r="A16" s="335">
        <v>5.2</v>
      </c>
      <c r="B16" s="317" t="s">
        <v>169</v>
      </c>
      <c r="C16" s="575">
        <v>387024431.8204</v>
      </c>
      <c r="D16" s="575">
        <v>848449.87575200002</v>
      </c>
      <c r="E16" s="593">
        <f t="shared" si="0"/>
        <v>387872881.69615197</v>
      </c>
      <c r="F16" s="575">
        <v>295665207.79398</v>
      </c>
      <c r="G16" s="575">
        <v>1375146.9227499999</v>
      </c>
      <c r="H16" s="596">
        <f t="shared" si="1"/>
        <v>297040354.71673</v>
      </c>
    </row>
    <row r="17" spans="1:8">
      <c r="A17" s="335">
        <v>5.3</v>
      </c>
      <c r="B17" s="317" t="s">
        <v>168</v>
      </c>
      <c r="C17" s="575">
        <v>19383158834.157501</v>
      </c>
      <c r="D17" s="575">
        <v>21283601127.86729</v>
      </c>
      <c r="E17" s="593">
        <f t="shared" si="0"/>
        <v>40666759962.024796</v>
      </c>
      <c r="F17" s="575">
        <v>17559286219.330902</v>
      </c>
      <c r="G17" s="575">
        <v>20549419862.851891</v>
      </c>
      <c r="H17" s="596">
        <f t="shared" si="1"/>
        <v>38108706082.182793</v>
      </c>
    </row>
    <row r="18" spans="1:8">
      <c r="A18" s="335" t="s">
        <v>15</v>
      </c>
      <c r="B18" s="318" t="s">
        <v>36</v>
      </c>
      <c r="C18" s="575">
        <v>11777807099.901501</v>
      </c>
      <c r="D18" s="575">
        <v>6347875025.8723001</v>
      </c>
      <c r="E18" s="593">
        <f t="shared" si="0"/>
        <v>18125682125.7738</v>
      </c>
      <c r="F18" s="575">
        <v>10433046884.049101</v>
      </c>
      <c r="G18" s="575">
        <v>6771131147.6082802</v>
      </c>
      <c r="H18" s="596">
        <f t="shared" si="1"/>
        <v>17204178031.657379</v>
      </c>
    </row>
    <row r="19" spans="1:8">
      <c r="A19" s="335" t="s">
        <v>16</v>
      </c>
      <c r="B19" s="318" t="s">
        <v>37</v>
      </c>
      <c r="C19" s="575">
        <v>2981385536.15734</v>
      </c>
      <c r="D19" s="575">
        <v>6987365217.2779598</v>
      </c>
      <c r="E19" s="593">
        <f t="shared" si="0"/>
        <v>9968750753.4352989</v>
      </c>
      <c r="F19" s="575">
        <v>2662576085.0518198</v>
      </c>
      <c r="G19" s="575">
        <v>5978172872.5248604</v>
      </c>
      <c r="H19" s="596">
        <f t="shared" si="1"/>
        <v>8640748957.5766792</v>
      </c>
    </row>
    <row r="20" spans="1:8">
      <c r="A20" s="335" t="s">
        <v>17</v>
      </c>
      <c r="B20" s="318" t="s">
        <v>38</v>
      </c>
      <c r="C20" s="575">
        <v>0</v>
      </c>
      <c r="D20" s="575">
        <v>0</v>
      </c>
      <c r="E20" s="593">
        <f t="shared" si="0"/>
        <v>0</v>
      </c>
      <c r="F20" s="575">
        <v>0</v>
      </c>
      <c r="G20" s="575">
        <v>0</v>
      </c>
      <c r="H20" s="596">
        <f t="shared" si="1"/>
        <v>0</v>
      </c>
    </row>
    <row r="21" spans="1:8">
      <c r="A21" s="335" t="s">
        <v>18</v>
      </c>
      <c r="B21" s="318" t="s">
        <v>39</v>
      </c>
      <c r="C21" s="575">
        <v>2242357704.6066599</v>
      </c>
      <c r="D21" s="575">
        <v>4801870215.1301699</v>
      </c>
      <c r="E21" s="593">
        <f t="shared" si="0"/>
        <v>7044227919.7368298</v>
      </c>
      <c r="F21" s="575">
        <v>2599271270.38938</v>
      </c>
      <c r="G21" s="575">
        <v>5301788087.5780897</v>
      </c>
      <c r="H21" s="596">
        <f t="shared" si="1"/>
        <v>7901059357.9674702</v>
      </c>
    </row>
    <row r="22" spans="1:8">
      <c r="A22" s="335" t="s">
        <v>19</v>
      </c>
      <c r="B22" s="318" t="s">
        <v>40</v>
      </c>
      <c r="C22" s="575">
        <v>2381608493.4920001</v>
      </c>
      <c r="D22" s="575">
        <v>3146490669.5868602</v>
      </c>
      <c r="E22" s="593">
        <f t="shared" si="0"/>
        <v>5528099163.0788603</v>
      </c>
      <c r="F22" s="575">
        <v>1864391979.8406</v>
      </c>
      <c r="G22" s="575">
        <v>2498327755.1406598</v>
      </c>
      <c r="H22" s="596">
        <f t="shared" si="1"/>
        <v>4362719734.9812603</v>
      </c>
    </row>
    <row r="23" spans="1:8">
      <c r="A23" s="335">
        <v>5.4</v>
      </c>
      <c r="B23" s="317" t="s">
        <v>171</v>
      </c>
      <c r="C23" s="575">
        <v>9460133914.5685291</v>
      </c>
      <c r="D23" s="575">
        <v>5833874800.6273098</v>
      </c>
      <c r="E23" s="593">
        <f t="shared" si="0"/>
        <v>15294008715.195839</v>
      </c>
      <c r="F23" s="575">
        <v>4748197787.2963896</v>
      </c>
      <c r="G23" s="575">
        <v>4154519441.0755601</v>
      </c>
      <c r="H23" s="596">
        <f t="shared" si="1"/>
        <v>8902717228.3719501</v>
      </c>
    </row>
    <row r="24" spans="1:8">
      <c r="A24" s="335">
        <v>5.5</v>
      </c>
      <c r="B24" s="317" t="s">
        <v>172</v>
      </c>
      <c r="C24" s="575">
        <v>9277851465.0078506</v>
      </c>
      <c r="D24" s="575">
        <v>6974786273.32551</v>
      </c>
      <c r="E24" s="593">
        <f t="shared" si="0"/>
        <v>16252637738.333361</v>
      </c>
      <c r="F24" s="575">
        <v>134359854.892555</v>
      </c>
      <c r="G24" s="575">
        <v>61391427.956727996</v>
      </c>
      <c r="H24" s="596">
        <f t="shared" si="1"/>
        <v>195751282.84928298</v>
      </c>
    </row>
    <row r="25" spans="1:8">
      <c r="A25" s="335">
        <v>5.6</v>
      </c>
      <c r="B25" s="317" t="s">
        <v>173</v>
      </c>
      <c r="C25" s="575">
        <v>6981513.5916799996</v>
      </c>
      <c r="D25" s="575">
        <v>9751680</v>
      </c>
      <c r="E25" s="593">
        <f t="shared" si="0"/>
        <v>16733193.59168</v>
      </c>
      <c r="F25" s="575">
        <v>11966356.777217001</v>
      </c>
      <c r="G25" s="575">
        <v>9895162.4999989998</v>
      </c>
      <c r="H25" s="596">
        <f t="shared" si="1"/>
        <v>21861519.277216002</v>
      </c>
    </row>
    <row r="26" spans="1:8">
      <c r="A26" s="335">
        <v>5.7</v>
      </c>
      <c r="B26" s="317" t="s">
        <v>40</v>
      </c>
      <c r="C26" s="575">
        <v>1456868961.5548699</v>
      </c>
      <c r="D26" s="575">
        <v>888437568.82097697</v>
      </c>
      <c r="E26" s="593">
        <f t="shared" si="0"/>
        <v>2345306530.3758469</v>
      </c>
      <c r="F26" s="575">
        <v>1593378790.5032401</v>
      </c>
      <c r="G26" s="575">
        <v>1191723790.3136301</v>
      </c>
      <c r="H26" s="596">
        <f t="shared" si="1"/>
        <v>2785102580.8168702</v>
      </c>
    </row>
    <row r="27" spans="1:8">
      <c r="A27" s="335">
        <v>6</v>
      </c>
      <c r="B27" s="510" t="s">
        <v>622</v>
      </c>
      <c r="C27" s="575">
        <v>307345730.36000001</v>
      </c>
      <c r="D27" s="575">
        <v>220080092.21485099</v>
      </c>
      <c r="E27" s="593">
        <f t="shared" si="0"/>
        <v>527425822.57485104</v>
      </c>
      <c r="F27" s="575">
        <v>345931676.13999999</v>
      </c>
      <c r="G27" s="575">
        <v>304793356.21019101</v>
      </c>
      <c r="H27" s="596">
        <f t="shared" si="1"/>
        <v>650725032.350191</v>
      </c>
    </row>
    <row r="28" spans="1:8">
      <c r="A28" s="335">
        <v>7</v>
      </c>
      <c r="B28" s="510" t="s">
        <v>623</v>
      </c>
      <c r="C28" s="575">
        <v>1195933121.8499999</v>
      </c>
      <c r="D28" s="575">
        <v>1223933842.4356501</v>
      </c>
      <c r="E28" s="593">
        <f t="shared" si="0"/>
        <v>2419866964.2856503</v>
      </c>
      <c r="F28" s="575">
        <v>1273955576.4400001</v>
      </c>
      <c r="G28" s="575">
        <v>1044999484.51993</v>
      </c>
      <c r="H28" s="596">
        <f t="shared" si="1"/>
        <v>2318955060.9599299</v>
      </c>
    </row>
    <row r="29" spans="1:8">
      <c r="A29" s="335">
        <v>8</v>
      </c>
      <c r="B29" s="510" t="s">
        <v>181</v>
      </c>
      <c r="C29" s="575">
        <v>47504449.979999997</v>
      </c>
      <c r="D29" s="575">
        <v>60817365.184743002</v>
      </c>
      <c r="E29" s="593">
        <f t="shared" si="0"/>
        <v>108321815.16474301</v>
      </c>
      <c r="F29" s="575">
        <v>59841774.200000003</v>
      </c>
      <c r="G29" s="575">
        <v>161886605.52866301</v>
      </c>
      <c r="H29" s="596">
        <f t="shared" si="1"/>
        <v>221728379.72866303</v>
      </c>
    </row>
    <row r="30" spans="1:8">
      <c r="A30" s="335">
        <v>9</v>
      </c>
      <c r="B30" s="511" t="s">
        <v>198</v>
      </c>
      <c r="C30" s="575">
        <v>1892050993.1482</v>
      </c>
      <c r="D30" s="575">
        <v>6501407647.7804508</v>
      </c>
      <c r="E30" s="593">
        <f t="shared" si="0"/>
        <v>8393458640.9286509</v>
      </c>
      <c r="F30" s="575">
        <v>2914635936.8839002</v>
      </c>
      <c r="G30" s="575">
        <v>7747866969.6513405</v>
      </c>
      <c r="H30" s="596">
        <f t="shared" si="1"/>
        <v>10662502906.53524</v>
      </c>
    </row>
    <row r="31" spans="1:8">
      <c r="A31" s="335">
        <v>9.1</v>
      </c>
      <c r="B31" s="319" t="s">
        <v>188</v>
      </c>
      <c r="C31" s="575">
        <v>1077326274.845</v>
      </c>
      <c r="D31" s="575">
        <v>3065696671.1914201</v>
      </c>
      <c r="E31" s="593">
        <f t="shared" si="0"/>
        <v>4143022946.0364199</v>
      </c>
      <c r="F31" s="575">
        <v>2442199375.8719001</v>
      </c>
      <c r="G31" s="575">
        <v>2885179153.0506101</v>
      </c>
      <c r="H31" s="596">
        <f t="shared" si="1"/>
        <v>5327378528.9225101</v>
      </c>
    </row>
    <row r="32" spans="1:8">
      <c r="A32" s="335">
        <v>9.1999999999999993</v>
      </c>
      <c r="B32" s="319" t="s">
        <v>189</v>
      </c>
      <c r="C32" s="575">
        <v>814724718.30320001</v>
      </c>
      <c r="D32" s="575">
        <v>3409282989.2530298</v>
      </c>
      <c r="E32" s="593">
        <f t="shared" si="0"/>
        <v>4224007707.5562296</v>
      </c>
      <c r="F32" s="575">
        <v>472436561.01200002</v>
      </c>
      <c r="G32" s="575">
        <v>4842571016.6007299</v>
      </c>
      <c r="H32" s="596">
        <f t="shared" si="1"/>
        <v>5315007577.61273</v>
      </c>
    </row>
    <row r="33" spans="1:8">
      <c r="A33" s="335">
        <v>9.3000000000000007</v>
      </c>
      <c r="B33" s="319" t="s">
        <v>185</v>
      </c>
      <c r="C33" s="575">
        <v>0</v>
      </c>
      <c r="D33" s="575">
        <v>26427987.335999999</v>
      </c>
      <c r="E33" s="593">
        <f t="shared" si="0"/>
        <v>26427987.335999999</v>
      </c>
      <c r="F33" s="575">
        <v>0</v>
      </c>
      <c r="G33" s="575">
        <v>20116800</v>
      </c>
      <c r="H33" s="596">
        <f t="shared" si="1"/>
        <v>20116800</v>
      </c>
    </row>
    <row r="34" spans="1:8">
      <c r="A34" s="335">
        <v>9.4</v>
      </c>
      <c r="B34" s="319" t="s">
        <v>186</v>
      </c>
      <c r="C34" s="575">
        <v>0</v>
      </c>
      <c r="D34" s="575">
        <v>0</v>
      </c>
      <c r="E34" s="593">
        <f t="shared" si="0"/>
        <v>0</v>
      </c>
      <c r="F34" s="575">
        <v>0</v>
      </c>
      <c r="G34" s="575">
        <v>0</v>
      </c>
      <c r="H34" s="596">
        <f t="shared" si="1"/>
        <v>0</v>
      </c>
    </row>
    <row r="35" spans="1:8">
      <c r="A35" s="335">
        <v>9.5</v>
      </c>
      <c r="B35" s="319" t="s">
        <v>187</v>
      </c>
      <c r="C35" s="575">
        <v>0</v>
      </c>
      <c r="D35" s="575">
        <v>0</v>
      </c>
      <c r="E35" s="593">
        <f t="shared" si="0"/>
        <v>0</v>
      </c>
      <c r="F35" s="575">
        <v>0</v>
      </c>
      <c r="G35" s="575">
        <v>0</v>
      </c>
      <c r="H35" s="596">
        <f t="shared" si="1"/>
        <v>0</v>
      </c>
    </row>
    <row r="36" spans="1:8">
      <c r="A36" s="335">
        <v>9.6</v>
      </c>
      <c r="B36" s="319" t="s">
        <v>190</v>
      </c>
      <c r="C36" s="575">
        <v>0</v>
      </c>
      <c r="D36" s="575">
        <v>0</v>
      </c>
      <c r="E36" s="593">
        <f t="shared" si="0"/>
        <v>0</v>
      </c>
      <c r="F36" s="575">
        <v>0</v>
      </c>
      <c r="G36" s="575">
        <v>0</v>
      </c>
      <c r="H36" s="596">
        <f t="shared" si="1"/>
        <v>0</v>
      </c>
    </row>
    <row r="37" spans="1:8">
      <c r="A37" s="335">
        <v>9.6999999999999993</v>
      </c>
      <c r="B37" s="319" t="s">
        <v>191</v>
      </c>
      <c r="C37" s="575">
        <v>0</v>
      </c>
      <c r="D37" s="575">
        <v>0</v>
      </c>
      <c r="E37" s="593">
        <f t="shared" si="0"/>
        <v>0</v>
      </c>
      <c r="F37" s="575">
        <v>0</v>
      </c>
      <c r="G37" s="575">
        <v>0</v>
      </c>
      <c r="H37" s="596">
        <f t="shared" si="1"/>
        <v>0</v>
      </c>
    </row>
    <row r="38" spans="1:8">
      <c r="A38" s="335">
        <v>10</v>
      </c>
      <c r="B38" s="316" t="s">
        <v>194</v>
      </c>
      <c r="C38" s="575">
        <v>275138739.65999997</v>
      </c>
      <c r="D38" s="575">
        <v>175367478.34944701</v>
      </c>
      <c r="E38" s="594">
        <f t="shared" si="0"/>
        <v>450506218.00944698</v>
      </c>
      <c r="F38" s="575">
        <v>453571109.67000002</v>
      </c>
      <c r="G38" s="575">
        <v>1111046706.9873419</v>
      </c>
      <c r="H38" s="596">
        <f t="shared" si="1"/>
        <v>1564617816.657342</v>
      </c>
    </row>
    <row r="39" spans="1:8">
      <c r="A39" s="335">
        <v>10.1</v>
      </c>
      <c r="B39" s="319" t="s">
        <v>195</v>
      </c>
      <c r="C39" s="575">
        <v>31566738.16</v>
      </c>
      <c r="D39" s="575">
        <v>745784.54845100001</v>
      </c>
      <c r="E39" s="593">
        <f t="shared" si="0"/>
        <v>32312522.708450999</v>
      </c>
      <c r="F39" s="575">
        <v>31373334.16</v>
      </c>
      <c r="G39" s="575">
        <v>5356449.2864579996</v>
      </c>
      <c r="H39" s="596">
        <f t="shared" si="1"/>
        <v>36729783.446457997</v>
      </c>
    </row>
    <row r="40" spans="1:8">
      <c r="A40" s="335">
        <v>10.199999999999999</v>
      </c>
      <c r="B40" s="319" t="s">
        <v>196</v>
      </c>
      <c r="C40" s="575">
        <v>80483360.459999993</v>
      </c>
      <c r="D40" s="575">
        <v>109786526.254042</v>
      </c>
      <c r="E40" s="593">
        <f t="shared" si="0"/>
        <v>190269886.71404201</v>
      </c>
      <c r="F40" s="575">
        <v>62119157.82</v>
      </c>
      <c r="G40" s="575">
        <v>90840540.863526106</v>
      </c>
      <c r="H40" s="596">
        <f t="shared" si="1"/>
        <v>152959698.6835261</v>
      </c>
    </row>
    <row r="41" spans="1:8">
      <c r="A41" s="335">
        <v>10.3</v>
      </c>
      <c r="B41" s="319" t="s">
        <v>199</v>
      </c>
      <c r="C41" s="575">
        <v>146517399.25</v>
      </c>
      <c r="D41" s="575">
        <v>41802768.921732001</v>
      </c>
      <c r="E41" s="593">
        <f t="shared" si="0"/>
        <v>188320168.17173201</v>
      </c>
      <c r="F41" s="575">
        <v>125986109.38</v>
      </c>
      <c r="G41" s="575">
        <v>43927657.899336003</v>
      </c>
      <c r="H41" s="596">
        <f t="shared" si="1"/>
        <v>169913767.27933601</v>
      </c>
    </row>
    <row r="42" spans="1:8" ht="25.5">
      <c r="A42" s="335">
        <v>10.4</v>
      </c>
      <c r="B42" s="319" t="s">
        <v>200</v>
      </c>
      <c r="C42" s="575">
        <v>128621340.41</v>
      </c>
      <c r="D42" s="575">
        <v>133564709.427715</v>
      </c>
      <c r="E42" s="593">
        <f t="shared" si="0"/>
        <v>262186049.837715</v>
      </c>
      <c r="F42" s="575">
        <v>115910799.84999999</v>
      </c>
      <c r="G42" s="575">
        <v>135170198.94861901</v>
      </c>
      <c r="H42" s="596">
        <f t="shared" si="1"/>
        <v>251080998.798619</v>
      </c>
    </row>
    <row r="43" spans="1:8" ht="15.75" thickBot="1">
      <c r="A43" s="335">
        <v>11</v>
      </c>
      <c r="B43" s="95" t="s">
        <v>197</v>
      </c>
      <c r="C43" s="575">
        <v>2176348.44</v>
      </c>
      <c r="D43" s="575">
        <v>62097907.961623393</v>
      </c>
      <c r="E43" s="593">
        <f t="shared" si="0"/>
        <v>64274256.401623391</v>
      </c>
      <c r="F43" s="575">
        <v>2553718.0699999998</v>
      </c>
      <c r="G43" s="575">
        <v>63696274.828223996</v>
      </c>
      <c r="H43" s="596">
        <f t="shared" si="1"/>
        <v>66249992.898223996</v>
      </c>
    </row>
    <row r="44" spans="1:8">
      <c r="C44" s="595"/>
      <c r="D44" s="595"/>
      <c r="E44" s="595"/>
      <c r="F44" s="595"/>
      <c r="G44" s="595"/>
      <c r="H44" s="595"/>
    </row>
    <row r="45" spans="1:8">
      <c r="C45" s="595"/>
      <c r="D45" s="595"/>
      <c r="E45" s="595"/>
      <c r="F45" s="595"/>
      <c r="G45" s="595"/>
      <c r="H45" s="595"/>
    </row>
    <row r="46" spans="1:8">
      <c r="C46" s="595"/>
      <c r="D46" s="595"/>
      <c r="E46" s="595"/>
      <c r="F46" s="595"/>
      <c r="G46" s="595"/>
      <c r="H46" s="595"/>
    </row>
    <row r="47" spans="1:8">
      <c r="C47" s="595"/>
      <c r="D47" s="595"/>
      <c r="E47" s="595"/>
      <c r="F47" s="595"/>
      <c r="G47" s="595"/>
      <c r="H47" s="59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140625" style="586" bestFit="1" customWidth="1"/>
    <col min="5" max="7" width="13.140625" style="597" bestFit="1" customWidth="1"/>
    <col min="8" max="11" width="9.85546875" style="17" customWidth="1"/>
    <col min="12" max="16384" width="9.140625" style="17"/>
  </cols>
  <sheetData>
    <row r="1" spans="1:8">
      <c r="A1" s="2" t="s">
        <v>30</v>
      </c>
      <c r="B1" s="3" t="str">
        <f>'Info '!C2</f>
        <v>JSC TBC Bank</v>
      </c>
      <c r="C1" s="585"/>
    </row>
    <row r="2" spans="1:8">
      <c r="A2" s="2" t="s">
        <v>31</v>
      </c>
      <c r="B2" s="234">
        <f>'1. key ratios '!B2</f>
        <v>45930</v>
      </c>
      <c r="C2" s="587"/>
      <c r="D2" s="588"/>
      <c r="E2" s="598"/>
      <c r="F2" s="598"/>
      <c r="G2" s="598"/>
      <c r="H2" s="20"/>
    </row>
    <row r="3" spans="1:8">
      <c r="A3" s="2"/>
      <c r="B3" s="3"/>
      <c r="C3" s="587"/>
      <c r="D3" s="588"/>
      <c r="E3" s="598"/>
      <c r="F3" s="598"/>
      <c r="G3" s="598"/>
      <c r="H3" s="20"/>
    </row>
    <row r="4" spans="1:8" ht="15" customHeight="1" thickBot="1">
      <c r="A4" s="7" t="s">
        <v>96</v>
      </c>
      <c r="B4" s="77" t="s">
        <v>174</v>
      </c>
      <c r="C4" s="599" t="s">
        <v>35</v>
      </c>
    </row>
    <row r="5" spans="1:8" ht="15" customHeight="1">
      <c r="A5" s="114" t="s">
        <v>6</v>
      </c>
      <c r="B5" s="115"/>
      <c r="C5" s="600" t="str">
        <f>INT((MONTH($B$2))/3)&amp;"Q"&amp;"-"&amp;YEAR($B$2)</f>
        <v>3Q-2025</v>
      </c>
      <c r="D5" s="600" t="str">
        <f>IF(INT(MONTH($B$2))=3, "4"&amp;"Q"&amp;"-"&amp;YEAR($B$2)-1, IF(INT(MONTH($B$2))=6, "1"&amp;"Q"&amp;"-"&amp;YEAR($B$2), IF(INT(MONTH($B$2))=9, "2"&amp;"Q"&amp;"-"&amp;YEAR($B$2),IF(INT(MONTH($B$2))=12, "3"&amp;"Q"&amp;"-"&amp;YEAR($B$2), 0))))</f>
        <v>2Q-2025</v>
      </c>
      <c r="E5" s="600" t="str">
        <f>IF(INT(MONTH($B$2))=3, "3"&amp;"Q"&amp;"-"&amp;YEAR($B$2)-1, IF(INT(MONTH($B$2))=6, "4"&amp;"Q"&amp;"-"&amp;YEAR($B$2)-1, IF(INT(MONTH($B$2))=9, "1"&amp;"Q"&amp;"-"&amp;YEAR($B$2),IF(INT(MONTH($B$2))=12, "2"&amp;"Q"&amp;"-"&amp;YEAR($B$2), 0))))</f>
        <v>1Q-2025</v>
      </c>
      <c r="F5" s="600" t="str">
        <f>IF(INT(MONTH($B$2))=3, "2"&amp;"Q"&amp;"-"&amp;YEAR($B$2)-1, IF(INT(MONTH($B$2))=6, "3"&amp;"Q"&amp;"-"&amp;YEAR($B$2)-1, IF(INT(MONTH($B$2))=9, "4"&amp;"Q"&amp;"-"&amp;YEAR($B$2)-1,IF(INT(MONTH($B$2))=12, "1"&amp;"Q"&amp;"-"&amp;YEAR($B$2), 0))))</f>
        <v>4Q-2024</v>
      </c>
      <c r="G5" s="601" t="str">
        <f>IF(INT(MONTH($B$2))=3, "1"&amp;"Q"&amp;"-"&amp;YEAR($B$2)-1, IF(INT(MONTH($B$2))=6, "2"&amp;"Q"&amp;"-"&amp;YEAR($B$2)-1, IF(INT(MONTH($B$2))=9, "3"&amp;"Q"&amp;"-"&amp;YEAR($B$2)-1,IF(INT(MONTH($B$2))=12, "4"&amp;"Q"&amp;"-"&amp;YEAR($B$2)-1, 0))))</f>
        <v>3Q-2024</v>
      </c>
    </row>
    <row r="6" spans="1:8" ht="15" customHeight="1">
      <c r="A6" s="21">
        <v>1</v>
      </c>
      <c r="B6" s="197" t="s">
        <v>178</v>
      </c>
      <c r="C6" s="602">
        <f>C7+C9+C10</f>
        <v>25982442633.218735</v>
      </c>
      <c r="D6" s="603">
        <f>D7+D9+D10</f>
        <v>25985506705.635128</v>
      </c>
      <c r="E6" s="604">
        <f t="shared" ref="E6:G6" si="0">E7+E9+E10</f>
        <v>25259746533.333851</v>
      </c>
      <c r="F6" s="602">
        <f t="shared" si="0"/>
        <v>24948192840.51062</v>
      </c>
      <c r="G6" s="605">
        <f t="shared" si="0"/>
        <v>23952435808.887138</v>
      </c>
    </row>
    <row r="7" spans="1:8" ht="15" customHeight="1">
      <c r="A7" s="21">
        <v>1.1000000000000001</v>
      </c>
      <c r="B7" s="197" t="s">
        <v>745</v>
      </c>
      <c r="C7" s="576">
        <v>24603521475.283283</v>
      </c>
      <c r="D7" s="576">
        <v>24502663587.026764</v>
      </c>
      <c r="E7" s="576">
        <v>23829551987.061119</v>
      </c>
      <c r="F7" s="576">
        <v>23440926238.242039</v>
      </c>
      <c r="G7" s="576">
        <v>22588933671.612495</v>
      </c>
    </row>
    <row r="8" spans="1:8">
      <c r="A8" s="21" t="s">
        <v>14</v>
      </c>
      <c r="B8" s="197" t="s">
        <v>95</v>
      </c>
      <c r="C8" s="576">
        <v>16348820.109999999</v>
      </c>
      <c r="D8" s="576">
        <v>26556743.758000001</v>
      </c>
      <c r="E8" s="576">
        <v>26556743.758000001</v>
      </c>
      <c r="F8" s="576">
        <v>26556743.758000001</v>
      </c>
      <c r="G8" s="576">
        <v>26556743.758000001</v>
      </c>
    </row>
    <row r="9" spans="1:8" ht="15" customHeight="1">
      <c r="A9" s="21">
        <v>1.2</v>
      </c>
      <c r="B9" s="198" t="s">
        <v>94</v>
      </c>
      <c r="C9" s="576">
        <v>1217768761.1764164</v>
      </c>
      <c r="D9" s="576">
        <v>1347029859.7021906</v>
      </c>
      <c r="E9" s="576">
        <v>1337847586.9683013</v>
      </c>
      <c r="F9" s="576">
        <v>1368493667.9269674</v>
      </c>
      <c r="G9" s="576">
        <v>1244284964.2416201</v>
      </c>
    </row>
    <row r="10" spans="1:8" ht="15" customHeight="1">
      <c r="A10" s="21">
        <v>1.3</v>
      </c>
      <c r="B10" s="197" t="s">
        <v>28</v>
      </c>
      <c r="C10" s="576">
        <v>161152396.75903311</v>
      </c>
      <c r="D10" s="576">
        <v>135813258.90617421</v>
      </c>
      <c r="E10" s="576">
        <v>92346959.304431513</v>
      </c>
      <c r="F10" s="576">
        <v>138772934.34161443</v>
      </c>
      <c r="G10" s="576">
        <v>119217173.0330238</v>
      </c>
    </row>
    <row r="11" spans="1:8" ht="15" customHeight="1">
      <c r="A11" s="21">
        <v>2</v>
      </c>
      <c r="B11" s="197" t="s">
        <v>175</v>
      </c>
      <c r="C11" s="576">
        <v>209759815.21838444</v>
      </c>
      <c r="D11" s="576">
        <v>159393012.56365746</v>
      </c>
      <c r="E11" s="576">
        <v>283429785.00090438</v>
      </c>
      <c r="F11" s="576">
        <v>96835313.551387355</v>
      </c>
      <c r="G11" s="576">
        <v>113549754.35623619</v>
      </c>
    </row>
    <row r="12" spans="1:8" ht="15" customHeight="1">
      <c r="A12" s="21">
        <v>3</v>
      </c>
      <c r="B12" s="197" t="s">
        <v>176</v>
      </c>
      <c r="C12" s="576">
        <v>3794626459.8384366</v>
      </c>
      <c r="D12" s="576">
        <v>3794626459.8384366</v>
      </c>
      <c r="E12" s="576">
        <v>3794626459.8384366</v>
      </c>
      <c r="F12" s="576">
        <v>3797799419.4259367</v>
      </c>
      <c r="G12" s="576">
        <v>3248364960.2509365</v>
      </c>
    </row>
    <row r="13" spans="1:8" ht="15" customHeight="1" thickBot="1">
      <c r="A13" s="23">
        <v>4</v>
      </c>
      <c r="B13" s="24" t="s">
        <v>177</v>
      </c>
      <c r="C13" s="606">
        <f>C6+C11+C12</f>
        <v>29986828908.275555</v>
      </c>
      <c r="D13" s="607">
        <f>D6+D11+D12</f>
        <v>29939526178.03722</v>
      </c>
      <c r="E13" s="608">
        <f t="shared" ref="E13:G13" si="1">E6+E11+E12</f>
        <v>29337802778.173191</v>
      </c>
      <c r="F13" s="606">
        <f t="shared" si="1"/>
        <v>28842827573.487946</v>
      </c>
      <c r="G13" s="609">
        <f t="shared" si="1"/>
        <v>27314350523.494308</v>
      </c>
    </row>
    <row r="14" spans="1:8">
      <c r="B14" s="27"/>
    </row>
    <row r="15" spans="1:8">
      <c r="B15" s="28"/>
    </row>
    <row r="16" spans="1:8">
      <c r="B16" s="28"/>
    </row>
    <row r="17" spans="3:7" s="17" customFormat="1" ht="11.25">
      <c r="C17" s="597"/>
      <c r="D17" s="597"/>
      <c r="E17" s="597"/>
      <c r="F17" s="597"/>
      <c r="G17" s="597"/>
    </row>
    <row r="18" spans="3:7" s="17" customFormat="1" ht="11.25">
      <c r="C18" s="597"/>
      <c r="D18" s="597"/>
      <c r="E18" s="597"/>
      <c r="F18" s="597"/>
      <c r="G18" s="597"/>
    </row>
    <row r="19" spans="3:7" s="17" customFormat="1" ht="11.25">
      <c r="C19" s="597"/>
      <c r="D19" s="597"/>
      <c r="E19" s="597"/>
      <c r="F19" s="597"/>
      <c r="G19" s="597"/>
    </row>
    <row r="20" spans="3:7" s="17" customFormat="1" ht="11.25">
      <c r="C20" s="597"/>
      <c r="D20" s="597"/>
      <c r="E20" s="597"/>
      <c r="F20" s="597"/>
      <c r="G20" s="597"/>
    </row>
    <row r="21" spans="3:7" s="17" customFormat="1" ht="11.25">
      <c r="C21" s="597"/>
      <c r="D21" s="597"/>
      <c r="E21" s="597"/>
      <c r="F21" s="597"/>
      <c r="G21" s="597"/>
    </row>
    <row r="22" spans="3:7" s="17" customFormat="1" ht="11.25">
      <c r="C22" s="597"/>
      <c r="D22" s="597"/>
      <c r="E22" s="597"/>
      <c r="F22" s="597"/>
      <c r="G22" s="597"/>
    </row>
    <row r="23" spans="3:7" s="17" customFormat="1" ht="11.25">
      <c r="C23" s="597"/>
      <c r="D23" s="597"/>
      <c r="E23" s="597"/>
      <c r="F23" s="597"/>
      <c r="G23" s="597"/>
    </row>
    <row r="24" spans="3:7" s="17" customFormat="1" ht="11.25">
      <c r="C24" s="597"/>
      <c r="D24" s="597"/>
      <c r="E24" s="597"/>
      <c r="F24" s="597"/>
      <c r="G24" s="597"/>
    </row>
    <row r="25" spans="3:7" s="17" customFormat="1" ht="11.25">
      <c r="C25" s="597"/>
      <c r="D25" s="597"/>
      <c r="E25" s="597"/>
      <c r="F25" s="597"/>
      <c r="G25" s="597"/>
    </row>
    <row r="26" spans="3:7" s="17" customFormat="1" ht="11.25">
      <c r="C26" s="597"/>
      <c r="D26" s="597"/>
      <c r="E26" s="597"/>
      <c r="F26" s="597"/>
      <c r="G26" s="597"/>
    </row>
    <row r="27" spans="3:7" s="17" customFormat="1" ht="11.25">
      <c r="C27" s="597"/>
      <c r="D27" s="597"/>
      <c r="E27" s="597"/>
      <c r="F27" s="597"/>
      <c r="G27" s="597"/>
    </row>
    <row r="28" spans="3:7" s="17" customFormat="1" ht="11.25">
      <c r="C28" s="597"/>
      <c r="D28" s="597"/>
      <c r="E28" s="597"/>
      <c r="F28" s="597"/>
      <c r="G28" s="597"/>
    </row>
    <row r="29" spans="3:7" s="17" customFormat="1" ht="11.25">
      <c r="C29" s="597"/>
      <c r="D29" s="597"/>
      <c r="E29" s="597"/>
      <c r="F29" s="597"/>
      <c r="G29" s="59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35" sqref="C35"/>
    </sheetView>
  </sheetViews>
  <sheetFormatPr defaultColWidth="9.140625" defaultRowHeight="14.25"/>
  <cols>
    <col min="1" max="1" width="9.5703125" style="4" bestFit="1" customWidth="1"/>
    <col min="2" max="2" width="65.5703125" style="4" customWidth="1"/>
    <col min="3" max="3" width="40.140625" style="4" bestFit="1" customWidth="1"/>
    <col min="4" max="16384" width="9.140625" style="5"/>
  </cols>
  <sheetData>
    <row r="1" spans="1:8">
      <c r="A1" s="2" t="s">
        <v>30</v>
      </c>
      <c r="B1" s="3" t="str">
        <f>'Info '!C2</f>
        <v>JSC TBC Bank</v>
      </c>
    </row>
    <row r="2" spans="1:8">
      <c r="A2" s="2" t="s">
        <v>31</v>
      </c>
      <c r="B2" s="234">
        <f>'1. key ratios '!B2</f>
        <v>45930</v>
      </c>
    </row>
    <row r="4" spans="1:8" ht="27.95" customHeight="1" thickBot="1">
      <c r="A4" s="29" t="s">
        <v>41</v>
      </c>
      <c r="B4" s="30" t="s">
        <v>151</v>
      </c>
      <c r="C4" s="31"/>
    </row>
    <row r="5" spans="1:8">
      <c r="A5" s="32"/>
      <c r="B5" s="226" t="s">
        <v>42</v>
      </c>
      <c r="C5" s="227" t="s">
        <v>335</v>
      </c>
    </row>
    <row r="6" spans="1:8">
      <c r="A6" s="33">
        <v>1</v>
      </c>
      <c r="B6" s="556" t="s">
        <v>756</v>
      </c>
      <c r="C6" s="557" t="s">
        <v>757</v>
      </c>
    </row>
    <row r="7" spans="1:8">
      <c r="A7" s="33">
        <v>2</v>
      </c>
      <c r="B7" s="556" t="s">
        <v>758</v>
      </c>
      <c r="C7" s="557" t="s">
        <v>759</v>
      </c>
    </row>
    <row r="8" spans="1:8">
      <c r="A8" s="33">
        <v>3</v>
      </c>
      <c r="B8" s="556" t="s">
        <v>760</v>
      </c>
      <c r="C8" s="557" t="s">
        <v>759</v>
      </c>
    </row>
    <row r="9" spans="1:8">
      <c r="A9" s="33">
        <v>4</v>
      </c>
      <c r="B9" s="556" t="s">
        <v>761</v>
      </c>
      <c r="C9" s="557" t="s">
        <v>759</v>
      </c>
    </row>
    <row r="10" spans="1:8">
      <c r="A10" s="33">
        <v>5</v>
      </c>
      <c r="B10" s="556" t="s">
        <v>762</v>
      </c>
      <c r="C10" s="557" t="s">
        <v>759</v>
      </c>
    </row>
    <row r="11" spans="1:8">
      <c r="A11" s="33">
        <v>6</v>
      </c>
      <c r="B11" s="556" t="s">
        <v>763</v>
      </c>
      <c r="C11" s="557" t="s">
        <v>759</v>
      </c>
    </row>
    <row r="12" spans="1:8">
      <c r="A12" s="33">
        <v>7</v>
      </c>
      <c r="B12" s="556" t="s">
        <v>764</v>
      </c>
      <c r="C12" s="557" t="s">
        <v>759</v>
      </c>
      <c r="H12" s="36"/>
    </row>
    <row r="13" spans="1:8">
      <c r="A13" s="33">
        <v>8</v>
      </c>
      <c r="B13" s="556" t="s">
        <v>765</v>
      </c>
      <c r="C13" s="557" t="s">
        <v>759</v>
      </c>
    </row>
    <row r="14" spans="1:8">
      <c r="A14" s="33">
        <v>9</v>
      </c>
      <c r="B14" s="34"/>
      <c r="C14" s="35"/>
    </row>
    <row r="15" spans="1:8">
      <c r="A15" s="33">
        <v>10</v>
      </c>
      <c r="B15" s="34"/>
      <c r="C15" s="35"/>
    </row>
    <row r="16" spans="1:8">
      <c r="A16" s="33"/>
      <c r="B16" s="228"/>
      <c r="C16" s="229"/>
    </row>
    <row r="17" spans="1:3">
      <c r="A17" s="33"/>
      <c r="B17" s="230" t="s">
        <v>43</v>
      </c>
      <c r="C17" s="231" t="s">
        <v>336</v>
      </c>
    </row>
    <row r="18" spans="1:3">
      <c r="A18" s="33">
        <v>1</v>
      </c>
      <c r="B18" s="556" t="s">
        <v>754</v>
      </c>
      <c r="C18" s="558" t="s">
        <v>766</v>
      </c>
    </row>
    <row r="19" spans="1:3">
      <c r="A19" s="33">
        <v>2</v>
      </c>
      <c r="B19" s="556" t="s">
        <v>767</v>
      </c>
      <c r="C19" s="558" t="s">
        <v>768</v>
      </c>
    </row>
    <row r="20" spans="1:3">
      <c r="A20" s="33">
        <v>3</v>
      </c>
      <c r="B20" s="556" t="s">
        <v>769</v>
      </c>
      <c r="C20" s="558" t="s">
        <v>770</v>
      </c>
    </row>
    <row r="21" spans="1:3">
      <c r="A21" s="33">
        <v>4</v>
      </c>
      <c r="B21" s="556" t="s">
        <v>771</v>
      </c>
      <c r="C21" s="558" t="s">
        <v>772</v>
      </c>
    </row>
    <row r="22" spans="1:3">
      <c r="A22" s="33">
        <v>5</v>
      </c>
      <c r="B22" s="556" t="s">
        <v>773</v>
      </c>
      <c r="C22" s="558" t="s">
        <v>774</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723" t="s">
        <v>44</v>
      </c>
      <c r="C29" s="724"/>
    </row>
    <row r="30" spans="1:3" ht="15.75">
      <c r="A30" s="33">
        <v>1</v>
      </c>
      <c r="B30" s="559" t="s">
        <v>775</v>
      </c>
      <c r="C30" s="560">
        <v>0.99878075215747519</v>
      </c>
    </row>
    <row r="31" spans="1:3" ht="15.75" customHeight="1">
      <c r="A31" s="33"/>
      <c r="B31" s="34"/>
      <c r="C31" s="35"/>
    </row>
    <row r="32" spans="1:3" ht="29.25" customHeight="1">
      <c r="A32" s="33"/>
      <c r="B32" s="723" t="s">
        <v>45</v>
      </c>
      <c r="C32" s="724"/>
    </row>
    <row r="33" spans="1:3" ht="15.75">
      <c r="A33" s="561">
        <v>1</v>
      </c>
      <c r="B33" s="556" t="s">
        <v>776</v>
      </c>
      <c r="C33" s="560">
        <v>9.5526560150973314E-2</v>
      </c>
    </row>
    <row r="34" spans="1:3" ht="15.75">
      <c r="A34" s="561">
        <v>2</v>
      </c>
      <c r="B34" s="556" t="s">
        <v>779</v>
      </c>
      <c r="C34" s="560">
        <v>6.7048793629351761E-2</v>
      </c>
    </row>
    <row r="35" spans="1:3" ht="15.75">
      <c r="A35" s="561">
        <v>3</v>
      </c>
      <c r="B35" s="556" t="s">
        <v>778</v>
      </c>
      <c r="C35" s="560">
        <v>5.7047236475878033E-2</v>
      </c>
    </row>
    <row r="36" spans="1:3" ht="15.75">
      <c r="A36" s="561">
        <v>4</v>
      </c>
      <c r="B36" s="556" t="s">
        <v>777</v>
      </c>
      <c r="C36" s="560">
        <v>5.5980667080915904E-2</v>
      </c>
    </row>
    <row r="37" spans="1:3" ht="15.75">
      <c r="A37" s="561">
        <v>5</v>
      </c>
      <c r="B37" s="556" t="s">
        <v>780</v>
      </c>
      <c r="C37" s="560">
        <v>5.132614740232621E-2</v>
      </c>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4.25"/>
  <cols>
    <col min="1" max="1" width="9.5703125" style="4" bestFit="1" customWidth="1"/>
    <col min="2" max="2" width="54.140625" style="4" customWidth="1"/>
    <col min="3" max="3" width="74.5703125" style="586" bestFit="1" customWidth="1"/>
    <col min="4" max="4" width="21.85546875" style="586" bestFit="1" customWidth="1"/>
    <col min="5" max="5" width="19.42578125" style="586" bestFit="1" customWidth="1"/>
    <col min="6" max="6" width="12" style="5" bestFit="1" customWidth="1"/>
    <col min="7" max="7" width="12.5703125" style="5" bestFit="1" customWidth="1"/>
    <col min="8" max="16384" width="9.140625" style="5"/>
  </cols>
  <sheetData>
    <row r="1" spans="1:7">
      <c r="A1" s="149" t="s">
        <v>30</v>
      </c>
      <c r="B1" s="3" t="str">
        <f>'Info '!C2</f>
        <v>JSC TBC Bank</v>
      </c>
      <c r="C1" s="610"/>
      <c r="D1" s="610"/>
      <c r="E1" s="610"/>
      <c r="F1" s="15"/>
    </row>
    <row r="2" spans="1:7" s="39" customFormat="1" ht="15.75" customHeight="1">
      <c r="A2" s="149" t="s">
        <v>31</v>
      </c>
      <c r="B2" s="234">
        <f>'1. key ratios '!B2</f>
        <v>45930</v>
      </c>
      <c r="C2" s="611"/>
      <c r="D2" s="611"/>
      <c r="E2" s="611"/>
    </row>
    <row r="3" spans="1:7" s="39" customFormat="1" ht="15.75" customHeight="1">
      <c r="A3" s="149"/>
      <c r="C3" s="611"/>
      <c r="D3" s="611"/>
      <c r="E3" s="611"/>
    </row>
    <row r="4" spans="1:7" s="39" customFormat="1" ht="15.75" customHeight="1" thickBot="1">
      <c r="A4" s="150" t="s">
        <v>99</v>
      </c>
      <c r="B4" s="730" t="s">
        <v>212</v>
      </c>
      <c r="C4" s="731"/>
      <c r="D4" s="731"/>
      <c r="E4" s="618" t="s">
        <v>781</v>
      </c>
    </row>
    <row r="5" spans="1:7" s="40" customFormat="1" ht="17.45" customHeight="1">
      <c r="A5" s="104"/>
      <c r="B5" s="105"/>
      <c r="C5" s="612" t="s">
        <v>0</v>
      </c>
      <c r="D5" s="612" t="s">
        <v>1</v>
      </c>
      <c r="E5" s="613" t="s">
        <v>2</v>
      </c>
    </row>
    <row r="6" spans="1:7" s="15" customFormat="1" ht="14.45" customHeight="1">
      <c r="A6" s="151"/>
      <c r="B6" s="725" t="s">
        <v>219</v>
      </c>
      <c r="C6" s="727" t="s">
        <v>624</v>
      </c>
      <c r="D6" s="728" t="s">
        <v>98</v>
      </c>
      <c r="E6" s="729"/>
      <c r="G6" s="5"/>
    </row>
    <row r="7" spans="1:7" s="15" customFormat="1" ht="99.6" customHeight="1">
      <c r="A7" s="151"/>
      <c r="B7" s="726"/>
      <c r="C7" s="727"/>
      <c r="D7" s="614" t="s">
        <v>97</v>
      </c>
      <c r="E7" s="615" t="s">
        <v>220</v>
      </c>
      <c r="G7" s="5"/>
    </row>
    <row r="8" spans="1:7" ht="21">
      <c r="A8" s="278">
        <v>1</v>
      </c>
      <c r="B8" s="279" t="s">
        <v>525</v>
      </c>
      <c r="C8" s="577">
        <v>5890816483.9896011</v>
      </c>
      <c r="D8" s="577">
        <v>0</v>
      </c>
      <c r="E8" s="577">
        <v>5890816483.9896011</v>
      </c>
      <c r="F8" s="15"/>
    </row>
    <row r="9" spans="1:7" ht="15">
      <c r="A9" s="278">
        <v>1.1000000000000001</v>
      </c>
      <c r="B9" s="280" t="s">
        <v>526</v>
      </c>
      <c r="C9" s="577">
        <v>769644969.03250003</v>
      </c>
      <c r="D9" s="577">
        <v>0</v>
      </c>
      <c r="E9" s="577">
        <v>769644969.03250003</v>
      </c>
      <c r="F9" s="15"/>
    </row>
    <row r="10" spans="1:7" ht="15">
      <c r="A10" s="278">
        <v>1.2</v>
      </c>
      <c r="B10" s="280" t="s">
        <v>527</v>
      </c>
      <c r="C10" s="577">
        <v>2598545041.4397001</v>
      </c>
      <c r="D10" s="577">
        <v>0</v>
      </c>
      <c r="E10" s="577">
        <v>2598545041.4397001</v>
      </c>
      <c r="F10" s="15"/>
    </row>
    <row r="11" spans="1:7" ht="15">
      <c r="A11" s="278">
        <v>1.3</v>
      </c>
      <c r="B11" s="280" t="s">
        <v>528</v>
      </c>
      <c r="C11" s="577">
        <v>2522626473.5174003</v>
      </c>
      <c r="D11" s="577">
        <v>0</v>
      </c>
      <c r="E11" s="577">
        <v>2522626473.5174003</v>
      </c>
      <c r="F11" s="15"/>
    </row>
    <row r="12" spans="1:7" ht="15">
      <c r="A12" s="278">
        <v>2</v>
      </c>
      <c r="B12" s="281" t="s">
        <v>529</v>
      </c>
      <c r="C12" s="577">
        <v>62457042.702999994</v>
      </c>
      <c r="D12" s="577">
        <v>0</v>
      </c>
      <c r="E12" s="577">
        <v>62457042.702999994</v>
      </c>
      <c r="F12" s="15"/>
    </row>
    <row r="13" spans="1:7" ht="15">
      <c r="A13" s="278">
        <v>2.1</v>
      </c>
      <c r="B13" s="282" t="s">
        <v>530</v>
      </c>
      <c r="C13" s="577">
        <v>62457042.702999994</v>
      </c>
      <c r="D13" s="577">
        <v>0</v>
      </c>
      <c r="E13" s="577">
        <v>62457042.702999994</v>
      </c>
      <c r="F13" s="15"/>
    </row>
    <row r="14" spans="1:7" ht="21">
      <c r="A14" s="278">
        <v>3</v>
      </c>
      <c r="B14" s="283" t="s">
        <v>531</v>
      </c>
      <c r="C14" s="577">
        <v>0</v>
      </c>
      <c r="D14" s="577">
        <v>0</v>
      </c>
      <c r="E14" s="577">
        <v>0</v>
      </c>
      <c r="F14" s="15"/>
    </row>
    <row r="15" spans="1:7" ht="21">
      <c r="A15" s="278">
        <v>4</v>
      </c>
      <c r="B15" s="284" t="s">
        <v>532</v>
      </c>
      <c r="C15" s="577">
        <v>0</v>
      </c>
      <c r="D15" s="577">
        <v>0</v>
      </c>
      <c r="E15" s="577">
        <v>0</v>
      </c>
      <c r="F15" s="15"/>
    </row>
    <row r="16" spans="1:7" ht="21">
      <c r="A16" s="278">
        <v>5</v>
      </c>
      <c r="B16" s="285" t="s">
        <v>533</v>
      </c>
      <c r="C16" s="577">
        <v>5735438922.0696001</v>
      </c>
      <c r="D16" s="577">
        <v>0</v>
      </c>
      <c r="E16" s="577">
        <v>5735438922.0696001</v>
      </c>
      <c r="F16" s="15"/>
    </row>
    <row r="17" spans="1:6" ht="15">
      <c r="A17" s="278">
        <v>5.0999999999999996</v>
      </c>
      <c r="B17" s="286" t="s">
        <v>534</v>
      </c>
      <c r="C17" s="577">
        <v>1157229.78</v>
      </c>
      <c r="D17" s="577">
        <v>0</v>
      </c>
      <c r="E17" s="577">
        <v>1157229.78</v>
      </c>
      <c r="F17" s="15"/>
    </row>
    <row r="18" spans="1:6" ht="15">
      <c r="A18" s="278">
        <v>5.2</v>
      </c>
      <c r="B18" s="286" t="s">
        <v>535</v>
      </c>
      <c r="C18" s="577">
        <v>5734281692.2896004</v>
      </c>
      <c r="D18" s="577">
        <v>0</v>
      </c>
      <c r="E18" s="577">
        <v>5734281692.2896004</v>
      </c>
      <c r="F18" s="15"/>
    </row>
    <row r="19" spans="1:6" ht="15">
      <c r="A19" s="278">
        <v>5.3</v>
      </c>
      <c r="B19" s="287" t="s">
        <v>536</v>
      </c>
      <c r="C19" s="577">
        <v>0</v>
      </c>
      <c r="D19" s="577">
        <v>0</v>
      </c>
      <c r="E19" s="577">
        <v>0</v>
      </c>
      <c r="F19" s="15"/>
    </row>
    <row r="20" spans="1:6" ht="15">
      <c r="A20" s="278">
        <v>6</v>
      </c>
      <c r="B20" s="283" t="s">
        <v>537</v>
      </c>
      <c r="C20" s="577">
        <v>25388489213.796997</v>
      </c>
      <c r="D20" s="577">
        <v>0</v>
      </c>
      <c r="E20" s="577">
        <v>25388489213.796997</v>
      </c>
      <c r="F20" s="15"/>
    </row>
    <row r="21" spans="1:6" ht="15">
      <c r="A21" s="278">
        <v>6.1</v>
      </c>
      <c r="B21" s="286" t="s">
        <v>535</v>
      </c>
      <c r="C21" s="577">
        <v>0</v>
      </c>
      <c r="D21" s="577">
        <v>0</v>
      </c>
      <c r="E21" s="577">
        <v>0</v>
      </c>
      <c r="F21" s="15"/>
    </row>
    <row r="22" spans="1:6" ht="15">
      <c r="A22" s="278">
        <v>6.2</v>
      </c>
      <c r="B22" s="287" t="s">
        <v>536</v>
      </c>
      <c r="C22" s="577">
        <v>25388489213.796997</v>
      </c>
      <c r="D22" s="577">
        <v>0</v>
      </c>
      <c r="E22" s="577">
        <v>25388489213.796997</v>
      </c>
      <c r="F22" s="15"/>
    </row>
    <row r="23" spans="1:6" ht="21">
      <c r="A23" s="278">
        <v>7</v>
      </c>
      <c r="B23" s="281" t="s">
        <v>538</v>
      </c>
      <c r="C23" s="577">
        <v>24074277.469999999</v>
      </c>
      <c r="D23" s="577">
        <v>7947457.2999999998</v>
      </c>
      <c r="E23" s="577">
        <v>16126820.169999998</v>
      </c>
      <c r="F23" s="15"/>
    </row>
    <row r="24" spans="1:6" ht="21">
      <c r="A24" s="278">
        <v>8</v>
      </c>
      <c r="B24" s="288" t="s">
        <v>539</v>
      </c>
      <c r="C24" s="577">
        <v>0</v>
      </c>
      <c r="D24" s="577">
        <v>0</v>
      </c>
      <c r="E24" s="577">
        <v>0</v>
      </c>
      <c r="F24" s="15"/>
    </row>
    <row r="25" spans="1:6" ht="15">
      <c r="A25" s="278">
        <v>9</v>
      </c>
      <c r="B25" s="284" t="s">
        <v>540</v>
      </c>
      <c r="C25" s="616">
        <v>716086356.95230007</v>
      </c>
      <c r="D25" s="616">
        <v>0</v>
      </c>
      <c r="E25" s="616">
        <v>716086356.95230007</v>
      </c>
      <c r="F25" s="15"/>
    </row>
    <row r="26" spans="1:6" ht="15">
      <c r="A26" s="278">
        <v>9.1</v>
      </c>
      <c r="B26" s="286" t="s">
        <v>541</v>
      </c>
      <c r="C26" s="577">
        <v>704618412.07230008</v>
      </c>
      <c r="D26" s="577">
        <v>0</v>
      </c>
      <c r="E26" s="577">
        <v>704618412.07230008</v>
      </c>
      <c r="F26" s="15"/>
    </row>
    <row r="27" spans="1:6" ht="15">
      <c r="A27" s="278">
        <v>9.1999999999999993</v>
      </c>
      <c r="B27" s="286" t="s">
        <v>542</v>
      </c>
      <c r="C27" s="577">
        <v>11467944.879999999</v>
      </c>
      <c r="D27" s="577">
        <v>0</v>
      </c>
      <c r="E27" s="577">
        <v>11467944.879999999</v>
      </c>
      <c r="F27" s="15"/>
    </row>
    <row r="28" spans="1:6" ht="15">
      <c r="A28" s="278">
        <v>10</v>
      </c>
      <c r="B28" s="284" t="s">
        <v>543</v>
      </c>
      <c r="C28" s="616">
        <v>423513541.17000002</v>
      </c>
      <c r="D28" s="616">
        <v>423513541.17000002</v>
      </c>
      <c r="E28" s="616">
        <v>0</v>
      </c>
      <c r="F28" s="15"/>
    </row>
    <row r="29" spans="1:6" ht="15">
      <c r="A29" s="278">
        <v>10.1</v>
      </c>
      <c r="B29" s="286" t="s">
        <v>544</v>
      </c>
      <c r="C29" s="577">
        <v>27502089.170000002</v>
      </c>
      <c r="D29" s="577">
        <v>27502089.170000002</v>
      </c>
      <c r="E29" s="577">
        <v>0</v>
      </c>
      <c r="F29" s="15"/>
    </row>
    <row r="30" spans="1:6" ht="15">
      <c r="A30" s="278">
        <v>10.199999999999999</v>
      </c>
      <c r="B30" s="286" t="s">
        <v>545</v>
      </c>
      <c r="C30" s="577">
        <v>396011452</v>
      </c>
      <c r="D30" s="577">
        <v>396011452</v>
      </c>
      <c r="E30" s="577">
        <v>0</v>
      </c>
      <c r="F30" s="15"/>
    </row>
    <row r="31" spans="1:6" ht="15">
      <c r="A31" s="278">
        <v>11</v>
      </c>
      <c r="B31" s="284" t="s">
        <v>546</v>
      </c>
      <c r="C31" s="616">
        <v>39696058.32</v>
      </c>
      <c r="D31" s="616">
        <v>0</v>
      </c>
      <c r="E31" s="616">
        <v>39696058.32</v>
      </c>
      <c r="F31" s="15"/>
    </row>
    <row r="32" spans="1:6" ht="15">
      <c r="A32" s="278">
        <v>11.1</v>
      </c>
      <c r="B32" s="286" t="s">
        <v>547</v>
      </c>
      <c r="C32" s="577">
        <v>39696058.380000003</v>
      </c>
      <c r="D32" s="577">
        <v>0</v>
      </c>
      <c r="E32" s="577">
        <v>39696058.380000003</v>
      </c>
      <c r="F32" s="15"/>
    </row>
    <row r="33" spans="1:7" ht="15">
      <c r="A33" s="278">
        <v>11.2</v>
      </c>
      <c r="B33" s="286" t="s">
        <v>548</v>
      </c>
      <c r="C33" s="577">
        <v>-0.06</v>
      </c>
      <c r="D33" s="577">
        <v>0</v>
      </c>
      <c r="E33" s="577">
        <v>-0.06</v>
      </c>
      <c r="F33" s="15"/>
    </row>
    <row r="34" spans="1:7" ht="15">
      <c r="A34" s="278">
        <v>13</v>
      </c>
      <c r="B34" s="284" t="s">
        <v>549</v>
      </c>
      <c r="C34" s="577">
        <v>748048656.73979998</v>
      </c>
      <c r="D34" s="577">
        <v>62457042.703000002</v>
      </c>
      <c r="E34" s="577">
        <v>685591614.03680003</v>
      </c>
      <c r="F34" s="15"/>
    </row>
    <row r="35" spans="1:7" ht="15">
      <c r="A35" s="278">
        <v>13.1</v>
      </c>
      <c r="B35" s="289" t="s">
        <v>550</v>
      </c>
      <c r="C35" s="577">
        <v>402380174.95000005</v>
      </c>
      <c r="D35" s="577">
        <v>0</v>
      </c>
      <c r="E35" s="577">
        <v>402380174.95000005</v>
      </c>
      <c r="F35" s="15"/>
    </row>
    <row r="36" spans="1:7" ht="15">
      <c r="A36" s="278">
        <v>13.2</v>
      </c>
      <c r="B36" s="289" t="s">
        <v>551</v>
      </c>
      <c r="C36" s="577">
        <v>0</v>
      </c>
      <c r="D36" s="577">
        <v>0</v>
      </c>
      <c r="E36" s="577">
        <v>0</v>
      </c>
      <c r="F36" s="15"/>
    </row>
    <row r="37" spans="1:7" ht="26.25" thickBot="1">
      <c r="A37" s="92"/>
      <c r="B37" s="152" t="s">
        <v>221</v>
      </c>
      <c r="C37" s="617">
        <f>SUM(C8,C12,C14,C15,C16,C20,C23,C24,C25,C28,C31,C34)</f>
        <v>39028620553.211296</v>
      </c>
      <c r="D37" s="617">
        <f>SUM(D8,D12,D14,D15,D16,D20,D23,D24,D25,D28,D31,D34)</f>
        <v>493918041.17300004</v>
      </c>
      <c r="E37" s="617">
        <f>SUM(E8,E12,E14,E15,E16,E20,E23,E24,E25,E28,E31,E34)</f>
        <v>38534702512.038292</v>
      </c>
    </row>
    <row r="38" spans="1:7">
      <c r="A38" s="5"/>
      <c r="B38" s="5"/>
      <c r="C38" s="591"/>
      <c r="D38" s="591"/>
      <c r="E38" s="591"/>
    </row>
    <row r="39" spans="1:7">
      <c r="A39" s="5"/>
      <c r="B39" s="5"/>
      <c r="C39" s="591"/>
      <c r="D39" s="591"/>
      <c r="E39" s="591"/>
    </row>
    <row r="41" spans="1:7" s="4" customFormat="1">
      <c r="B41" s="41"/>
      <c r="C41" s="586"/>
      <c r="D41" s="586"/>
      <c r="E41" s="586"/>
      <c r="F41" s="5"/>
      <c r="G41" s="5"/>
    </row>
    <row r="42" spans="1:7" s="4" customFormat="1">
      <c r="B42" s="41"/>
      <c r="C42" s="586"/>
      <c r="D42" s="586"/>
      <c r="E42" s="586"/>
      <c r="F42" s="5"/>
      <c r="G42" s="5"/>
    </row>
    <row r="43" spans="1:7" s="4" customFormat="1">
      <c r="B43" s="41"/>
      <c r="C43" s="586"/>
      <c r="D43" s="586"/>
      <c r="E43" s="586"/>
      <c r="F43" s="5"/>
      <c r="G43" s="5"/>
    </row>
    <row r="44" spans="1:7" s="4" customFormat="1">
      <c r="B44" s="41"/>
      <c r="C44" s="586"/>
      <c r="D44" s="586"/>
      <c r="E44" s="586"/>
      <c r="F44" s="5"/>
      <c r="G44" s="5"/>
    </row>
    <row r="45" spans="1:7" s="4" customFormat="1">
      <c r="B45" s="41"/>
      <c r="C45" s="586"/>
      <c r="D45" s="586"/>
      <c r="E45" s="586"/>
      <c r="F45" s="5"/>
      <c r="G45" s="5"/>
    </row>
    <row r="46" spans="1:7" s="4" customFormat="1">
      <c r="B46" s="41"/>
      <c r="C46" s="586"/>
      <c r="D46" s="586"/>
      <c r="E46" s="586"/>
      <c r="F46" s="5"/>
      <c r="G46" s="5"/>
    </row>
    <row r="47" spans="1:7" s="4" customFormat="1">
      <c r="B47" s="41"/>
      <c r="C47" s="586"/>
      <c r="D47" s="586"/>
      <c r="E47" s="586"/>
      <c r="F47" s="5"/>
      <c r="G47" s="5"/>
    </row>
    <row r="48" spans="1:7" s="4" customFormat="1">
      <c r="B48" s="41"/>
      <c r="C48" s="586"/>
      <c r="D48" s="586"/>
      <c r="E48" s="586"/>
      <c r="F48" s="5"/>
      <c r="G48" s="5"/>
    </row>
    <row r="49" spans="2:7" s="4" customFormat="1">
      <c r="B49" s="41"/>
      <c r="C49" s="586"/>
      <c r="D49" s="586"/>
      <c r="E49" s="586"/>
      <c r="F49" s="5"/>
      <c r="G49" s="5"/>
    </row>
    <row r="50" spans="2:7" s="4" customFormat="1">
      <c r="B50" s="41"/>
      <c r="C50" s="586"/>
      <c r="D50" s="586"/>
      <c r="E50" s="586"/>
      <c r="F50" s="5"/>
      <c r="G50" s="5"/>
    </row>
    <row r="51" spans="2:7" s="4" customFormat="1">
      <c r="B51" s="41"/>
      <c r="C51" s="586"/>
      <c r="D51" s="586"/>
      <c r="E51" s="586"/>
      <c r="F51" s="5"/>
      <c r="G51" s="5"/>
    </row>
    <row r="52" spans="2:7" s="4" customFormat="1">
      <c r="B52" s="41"/>
      <c r="C52" s="586"/>
      <c r="D52" s="586"/>
      <c r="E52" s="586"/>
      <c r="F52" s="5"/>
      <c r="G52" s="5"/>
    </row>
    <row r="53" spans="2:7" s="4" customFormat="1">
      <c r="B53" s="41"/>
      <c r="C53" s="586"/>
      <c r="D53" s="586"/>
      <c r="E53" s="586"/>
      <c r="F53" s="5"/>
      <c r="G53" s="5"/>
    </row>
  </sheetData>
  <mergeCells count="4">
    <mergeCell ref="B6:B7"/>
    <mergeCell ref="C6:C7"/>
    <mergeCell ref="D6:E6"/>
    <mergeCell ref="B4:D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 sqref="B1"/>
    </sheetView>
  </sheetViews>
  <sheetFormatPr defaultColWidth="9.140625" defaultRowHeight="12.75" outlineLevelRow="1"/>
  <cols>
    <col min="1" max="1" width="9.5703125" style="4" bestFit="1" customWidth="1"/>
    <col min="2" max="2" width="155.42578125" style="4" customWidth="1"/>
    <col min="3" max="3" width="14.85546875" style="586" bestFit="1"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TBC Bank</v>
      </c>
    </row>
    <row r="2" spans="1:6" s="39" customFormat="1" ht="15.75" customHeight="1">
      <c r="A2" s="2" t="s">
        <v>31</v>
      </c>
      <c r="B2" s="234">
        <f>'1. key ratios '!B2</f>
        <v>45930</v>
      </c>
      <c r="C2" s="586"/>
      <c r="D2" s="4"/>
      <c r="E2" s="4"/>
      <c r="F2" s="4"/>
    </row>
    <row r="3" spans="1:6" s="39" customFormat="1" ht="15.75" customHeight="1">
      <c r="C3" s="586"/>
      <c r="D3" s="4"/>
      <c r="E3" s="4"/>
      <c r="F3" s="4"/>
    </row>
    <row r="4" spans="1:6" s="39" customFormat="1" ht="13.5" thickBot="1">
      <c r="A4" s="39" t="s">
        <v>46</v>
      </c>
      <c r="B4" s="153" t="s">
        <v>518</v>
      </c>
      <c r="C4" s="619" t="s">
        <v>35</v>
      </c>
      <c r="D4" s="4"/>
      <c r="E4" s="4"/>
      <c r="F4" s="4"/>
    </row>
    <row r="5" spans="1:6">
      <c r="A5" s="110">
        <v>1</v>
      </c>
      <c r="B5" s="154" t="s">
        <v>520</v>
      </c>
      <c r="C5" s="620">
        <f>'7. LI1 '!E37</f>
        <v>38534702512.038292</v>
      </c>
    </row>
    <row r="6" spans="1:6" s="111" customFormat="1" ht="15">
      <c r="A6" s="42">
        <v>2.1</v>
      </c>
      <c r="B6" s="107" t="s">
        <v>201</v>
      </c>
      <c r="C6" s="621">
        <v>3048504198.9300003</v>
      </c>
    </row>
    <row r="7" spans="1:6" s="27" customFormat="1" ht="15" outlineLevel="1">
      <c r="A7" s="21">
        <v>2.2000000000000002</v>
      </c>
      <c r="B7" s="22" t="s">
        <v>202</v>
      </c>
      <c r="C7" s="621">
        <v>4245967579.260797</v>
      </c>
    </row>
    <row r="8" spans="1:6" s="27" customFormat="1">
      <c r="A8" s="21">
        <v>3</v>
      </c>
      <c r="B8" s="108" t="s">
        <v>519</v>
      </c>
      <c r="C8" s="622">
        <f>SUM(C5:C7)</f>
        <v>45829174290.229088</v>
      </c>
    </row>
    <row r="9" spans="1:6" s="111" customFormat="1" ht="15">
      <c r="A9" s="42">
        <v>4</v>
      </c>
      <c r="B9" s="44" t="s">
        <v>48</v>
      </c>
      <c r="C9" s="621">
        <v>0</v>
      </c>
    </row>
    <row r="10" spans="1:6" s="27" customFormat="1" ht="15" outlineLevel="1">
      <c r="A10" s="21">
        <v>5.0999999999999996</v>
      </c>
      <c r="B10" s="22" t="s">
        <v>203</v>
      </c>
      <c r="C10" s="621">
        <v>-1534074844.9579084</v>
      </c>
    </row>
    <row r="11" spans="1:6" s="27" customFormat="1" ht="15" outlineLevel="1">
      <c r="A11" s="21">
        <v>5.2</v>
      </c>
      <c r="B11" s="22" t="s">
        <v>204</v>
      </c>
      <c r="C11" s="621">
        <v>-4245967579.260797</v>
      </c>
    </row>
    <row r="12" spans="1:6" s="27" customFormat="1" ht="15">
      <c r="A12" s="21">
        <v>6</v>
      </c>
      <c r="B12" s="106" t="s">
        <v>746</v>
      </c>
      <c r="C12" s="621">
        <v>0</v>
      </c>
    </row>
    <row r="13" spans="1:6" s="27" customFormat="1" ht="13.5" thickBot="1">
      <c r="A13" s="23">
        <v>7</v>
      </c>
      <c r="B13" s="109" t="s">
        <v>164</v>
      </c>
      <c r="C13" s="623">
        <f>SUM(C8:C12)</f>
        <v>40049131866.010384</v>
      </c>
    </row>
    <row r="15" spans="1:6">
      <c r="A15" s="121"/>
      <c r="B15" s="28"/>
    </row>
    <row r="16" spans="1:6">
      <c r="A16" s="121"/>
      <c r="B16" s="121"/>
    </row>
    <row r="17" spans="1:5" ht="15">
      <c r="A17" s="116"/>
      <c r="B17" s="117"/>
      <c r="C17" s="624"/>
      <c r="D17" s="121"/>
      <c r="E17" s="121"/>
    </row>
    <row r="18" spans="1:5" ht="15">
      <c r="A18" s="122"/>
      <c r="B18" s="123"/>
      <c r="C18" s="624"/>
      <c r="D18" s="121"/>
      <c r="E18" s="121"/>
    </row>
    <row r="19" spans="1:5">
      <c r="A19" s="124"/>
      <c r="B19" s="118"/>
      <c r="C19" s="624"/>
      <c r="D19" s="121"/>
      <c r="E19" s="121"/>
    </row>
    <row r="20" spans="1:5">
      <c r="A20" s="125"/>
      <c r="B20" s="119"/>
      <c r="C20" s="624"/>
      <c r="D20" s="121"/>
      <c r="E20" s="121"/>
    </row>
    <row r="21" spans="1:5">
      <c r="A21" s="125"/>
      <c r="B21" s="123"/>
      <c r="C21" s="624"/>
      <c r="D21" s="121"/>
      <c r="E21" s="121"/>
    </row>
    <row r="22" spans="1:5">
      <c r="A22" s="124"/>
      <c r="B22" s="120"/>
      <c r="C22" s="624"/>
      <c r="D22" s="121"/>
      <c r="E22" s="121"/>
    </row>
    <row r="23" spans="1:5">
      <c r="A23" s="125"/>
      <c r="B23" s="119"/>
      <c r="C23" s="624"/>
      <c r="D23" s="121"/>
      <c r="E23" s="121"/>
    </row>
    <row r="24" spans="1:5">
      <c r="A24" s="125"/>
      <c r="B24" s="119"/>
      <c r="C24" s="624"/>
      <c r="D24" s="121"/>
      <c r="E24" s="121"/>
    </row>
    <row r="25" spans="1:5">
      <c r="A25" s="125"/>
      <c r="B25" s="126"/>
      <c r="C25" s="624"/>
      <c r="D25" s="121"/>
      <c r="E25" s="121"/>
    </row>
    <row r="26" spans="1:5">
      <c r="A26" s="125"/>
      <c r="B26" s="123"/>
      <c r="C26" s="624"/>
      <c r="D26" s="121"/>
      <c r="E26" s="121"/>
    </row>
    <row r="27" spans="1:5">
      <c r="A27" s="121"/>
      <c r="B27" s="127"/>
      <c r="C27" s="624"/>
      <c r="D27" s="121"/>
      <c r="E27" s="121"/>
    </row>
    <row r="28" spans="1:5">
      <c r="A28" s="121"/>
      <c r="B28" s="127"/>
      <c r="C28" s="624"/>
      <c r="D28" s="121"/>
      <c r="E28" s="121"/>
    </row>
    <row r="29" spans="1:5">
      <c r="A29" s="121"/>
      <c r="B29" s="127"/>
      <c r="C29" s="624"/>
      <c r="D29" s="121"/>
      <c r="E29" s="121"/>
    </row>
    <row r="30" spans="1:5">
      <c r="A30" s="121"/>
      <c r="B30" s="127"/>
      <c r="C30" s="624"/>
      <c r="D30" s="121"/>
      <c r="E30" s="121"/>
    </row>
    <row r="31" spans="1:5">
      <c r="A31" s="121"/>
      <c r="B31" s="127"/>
      <c r="C31" s="624"/>
      <c r="D31" s="121"/>
      <c r="E31" s="121"/>
    </row>
    <row r="32" spans="1:5">
      <c r="A32" s="121"/>
      <c r="B32" s="127"/>
      <c r="C32" s="624"/>
      <c r="D32" s="121"/>
      <c r="E32" s="121"/>
    </row>
    <row r="33" spans="1:5">
      <c r="A33" s="121"/>
      <c r="B33" s="127"/>
      <c r="C33" s="624"/>
      <c r="D33" s="121"/>
      <c r="E33" s="12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2025-11-05T10:41:25Z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