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201_{65749576-7696-456F-A1A3-63312D764419}" xr6:coauthVersionLast="47" xr6:coauthVersionMax="47" xr10:uidLastSave="{00000000-0000-0000-0000-000000000000}"/>
  <bookViews>
    <workbookView xWindow="-120" yWindow="-120" windowWidth="29040" windowHeight="15720" tabRatio="919" activeTab="10" xr2:uid="{00000000-000D-0000-FFFF-FFFF00000000}"/>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91" l="1"/>
  <c r="D22" i="91"/>
  <c r="E22" i="91"/>
  <c r="F22" i="91"/>
  <c r="G22" i="91"/>
  <c r="D24" i="108"/>
  <c r="C24" i="108"/>
  <c r="B2" i="97" l="1"/>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C62" i="69" l="1"/>
  <c r="C67" i="69" s="1"/>
  <c r="C58" i="69"/>
  <c r="C46" i="69"/>
  <c r="C40" i="69"/>
  <c r="C52" i="69" s="1"/>
  <c r="C29" i="69"/>
  <c r="C26" i="69"/>
  <c r="C23" i="69"/>
  <c r="C18" i="69"/>
  <c r="C14" i="69"/>
  <c r="C6" i="69"/>
  <c r="E8" i="88"/>
  <c r="E16" i="88"/>
  <c r="E20" i="88"/>
  <c r="E25" i="88"/>
  <c r="E28" i="88"/>
  <c r="E31" i="88"/>
  <c r="D8" i="88"/>
  <c r="D16" i="88"/>
  <c r="D20" i="88"/>
  <c r="D25" i="88"/>
  <c r="D28" i="88"/>
  <c r="D31" i="88"/>
  <c r="C31" i="88"/>
  <c r="C28" i="88"/>
  <c r="C25" i="88"/>
  <c r="C20" i="88"/>
  <c r="C16" i="88"/>
  <c r="C8" i="88"/>
  <c r="C37" i="88" l="1"/>
  <c r="D37" i="88"/>
  <c r="C35" i="69"/>
  <c r="C68" i="69"/>
  <c r="E37" i="88"/>
  <c r="H43" i="110"/>
  <c r="E43" i="110"/>
  <c r="H42" i="110"/>
  <c r="E42" i="110"/>
  <c r="H41" i="110"/>
  <c r="E41" i="110"/>
  <c r="H40" i="110"/>
  <c r="E40" i="110"/>
  <c r="H39" i="110"/>
  <c r="E39" i="110"/>
  <c r="D38" i="110"/>
  <c r="C38" i="110"/>
  <c r="H37" i="110"/>
  <c r="E37" i="110"/>
  <c r="H36" i="110"/>
  <c r="E36" i="110"/>
  <c r="H35" i="110"/>
  <c r="E35" i="110"/>
  <c r="H34" i="110"/>
  <c r="E34" i="110"/>
  <c r="H33" i="110"/>
  <c r="E33" i="110"/>
  <c r="H32" i="110"/>
  <c r="E32" i="110"/>
  <c r="H31" i="110"/>
  <c r="E31" i="110"/>
  <c r="D30" i="110"/>
  <c r="C30" i="110"/>
  <c r="H29" i="110"/>
  <c r="E29" i="110"/>
  <c r="H28" i="110"/>
  <c r="E28" i="110"/>
  <c r="H27" i="110"/>
  <c r="E27" i="110"/>
  <c r="H26" i="110"/>
  <c r="E26" i="110"/>
  <c r="H25" i="110"/>
  <c r="E25" i="110"/>
  <c r="H24" i="110"/>
  <c r="E24" i="110"/>
  <c r="H23" i="110"/>
  <c r="E23" i="110"/>
  <c r="H22" i="110"/>
  <c r="E22" i="110"/>
  <c r="H21" i="110"/>
  <c r="E21" i="110"/>
  <c r="H20" i="110"/>
  <c r="E20" i="110"/>
  <c r="H19" i="110"/>
  <c r="E19" i="110"/>
  <c r="H18" i="110"/>
  <c r="E18" i="110"/>
  <c r="H17" i="110"/>
  <c r="D17" i="110"/>
  <c r="D14" i="110" s="1"/>
  <c r="C17" i="110"/>
  <c r="C14" i="110" s="1"/>
  <c r="H16" i="110"/>
  <c r="E16" i="110"/>
  <c r="H15" i="110"/>
  <c r="E15" i="110"/>
  <c r="H13" i="110"/>
  <c r="E13" i="110"/>
  <c r="H12" i="110"/>
  <c r="E12" i="110"/>
  <c r="H11" i="110"/>
  <c r="D11" i="110"/>
  <c r="C11" i="110"/>
  <c r="E11" i="110" s="1"/>
  <c r="H10" i="110"/>
  <c r="E10" i="110"/>
  <c r="H9" i="110"/>
  <c r="E9" i="110"/>
  <c r="H8" i="110"/>
  <c r="D8" i="110"/>
  <c r="C8" i="110"/>
  <c r="H7" i="110"/>
  <c r="E7" i="110"/>
  <c r="H6" i="110"/>
  <c r="E6" i="110"/>
  <c r="G68" i="108"/>
  <c r="G69" i="108" s="1"/>
  <c r="F68" i="108"/>
  <c r="H67" i="108"/>
  <c r="E67" i="108"/>
  <c r="H66" i="108"/>
  <c r="E66" i="108"/>
  <c r="H65" i="108"/>
  <c r="E65" i="108"/>
  <c r="H64" i="108"/>
  <c r="E64" i="108"/>
  <c r="H63" i="108"/>
  <c r="D63" i="108"/>
  <c r="C63" i="108"/>
  <c r="E63" i="108" s="1"/>
  <c r="H62" i="108"/>
  <c r="E62" i="108"/>
  <c r="H61" i="108"/>
  <c r="E61" i="108"/>
  <c r="H60" i="108"/>
  <c r="E60" i="108"/>
  <c r="H59" i="108"/>
  <c r="D59" i="108"/>
  <c r="C59" i="108"/>
  <c r="H58" i="108"/>
  <c r="E58" i="108"/>
  <c r="H57" i="108"/>
  <c r="E57" i="108"/>
  <c r="H56" i="108"/>
  <c r="E56" i="108"/>
  <c r="H55" i="108"/>
  <c r="E55" i="108"/>
  <c r="H35" i="108"/>
  <c r="E35" i="108"/>
  <c r="H34" i="108"/>
  <c r="E34" i="108"/>
  <c r="H33" i="108"/>
  <c r="E33" i="108"/>
  <c r="H32" i="108"/>
  <c r="E32" i="108"/>
  <c r="H31" i="108"/>
  <c r="E31" i="108"/>
  <c r="G30" i="108"/>
  <c r="F30" i="108"/>
  <c r="D30" i="108"/>
  <c r="C30" i="108"/>
  <c r="H29" i="108"/>
  <c r="E29" i="108"/>
  <c r="H28" i="108"/>
  <c r="E28" i="108"/>
  <c r="G27" i="108"/>
  <c r="F27" i="108"/>
  <c r="D27" i="108"/>
  <c r="C27" i="108"/>
  <c r="E27" i="108" s="1"/>
  <c r="H26" i="108"/>
  <c r="E26" i="108"/>
  <c r="H25" i="108"/>
  <c r="E25" i="108"/>
  <c r="G24" i="108"/>
  <c r="F24" i="108"/>
  <c r="E24" i="108"/>
  <c r="H23" i="108"/>
  <c r="E23" i="108"/>
  <c r="H22" i="108"/>
  <c r="E22" i="108"/>
  <c r="H21" i="108"/>
  <c r="E21" i="108"/>
  <c r="H20" i="108"/>
  <c r="E20" i="108"/>
  <c r="G19" i="108"/>
  <c r="F19" i="108"/>
  <c r="H19" i="108" s="1"/>
  <c r="D19" i="108"/>
  <c r="C19" i="108"/>
  <c r="H18" i="108"/>
  <c r="E18" i="108"/>
  <c r="H17" i="108"/>
  <c r="E17" i="108"/>
  <c r="H16" i="108"/>
  <c r="E16" i="108"/>
  <c r="G15" i="108"/>
  <c r="F15" i="108"/>
  <c r="D15" i="108"/>
  <c r="C15" i="108"/>
  <c r="H14" i="108"/>
  <c r="E14" i="108"/>
  <c r="H13" i="108"/>
  <c r="E13" i="108"/>
  <c r="H12" i="108"/>
  <c r="E12" i="108"/>
  <c r="H11" i="108"/>
  <c r="E11" i="108"/>
  <c r="H10" i="108"/>
  <c r="E10" i="108"/>
  <c r="H9" i="108"/>
  <c r="E9" i="108"/>
  <c r="H8" i="108"/>
  <c r="E8" i="108"/>
  <c r="G7" i="108"/>
  <c r="F7" i="108"/>
  <c r="D7" i="108"/>
  <c r="C7" i="108"/>
  <c r="E30" i="108" l="1"/>
  <c r="H30" i="108"/>
  <c r="C68" i="108"/>
  <c r="D68" i="108"/>
  <c r="D36" i="108"/>
  <c r="E15" i="108"/>
  <c r="F36" i="108"/>
  <c r="E8" i="110"/>
  <c r="F69" i="108"/>
  <c r="H69" i="108" s="1"/>
  <c r="H24" i="108"/>
  <c r="H15" i="108"/>
  <c r="E30" i="110"/>
  <c r="E38" i="110"/>
  <c r="H14" i="110"/>
  <c r="H30" i="110"/>
  <c r="H38" i="110"/>
  <c r="E14" i="110"/>
  <c r="E59" i="108"/>
  <c r="H27" i="108"/>
  <c r="G36" i="108"/>
  <c r="E19" i="108"/>
  <c r="H7" i="108"/>
  <c r="C36" i="108"/>
  <c r="E7" i="108"/>
  <c r="E17" i="110"/>
  <c r="C69" i="108"/>
  <c r="D69" i="108"/>
  <c r="H68" i="108"/>
  <c r="E36" i="108" l="1"/>
  <c r="H36" i="108"/>
  <c r="E68" i="108"/>
  <c r="E69" i="108"/>
  <c r="B1" i="97" l="1"/>
  <c r="B1" i="95" l="1"/>
  <c r="B1" i="92"/>
  <c r="B1" i="93"/>
  <c r="B1" i="64"/>
  <c r="B1" i="90"/>
  <c r="B1" i="69"/>
  <c r="B1" i="94"/>
  <c r="B1" i="89"/>
  <c r="B1" i="73"/>
  <c r="B1" i="88"/>
  <c r="B1" i="52"/>
  <c r="B1" i="86"/>
  <c r="G5" i="86"/>
  <c r="F5" i="86"/>
  <c r="E5" i="86"/>
  <c r="D5" i="86"/>
  <c r="G5" i="84"/>
  <c r="L5" i="84" s="1"/>
  <c r="F5" i="84"/>
  <c r="K5" i="84" s="1"/>
  <c r="E5" i="84"/>
  <c r="J5" i="84" s="1"/>
  <c r="D5" i="84"/>
  <c r="I5" i="84" s="1"/>
  <c r="C5" i="84"/>
  <c r="E6" i="86" l="1"/>
  <c r="E13" i="86" s="1"/>
  <c r="F6" i="86"/>
  <c r="F13" i="86" s="1"/>
  <c r="G6" i="86"/>
  <c r="G13" i="86" s="1"/>
  <c r="H22" i="91" l="1"/>
  <c r="B1" i="91" l="1"/>
  <c r="B1" i="84"/>
  <c r="C30" i="95" l="1"/>
  <c r="C26" i="95"/>
  <c r="C18" i="95"/>
  <c r="C8" i="95"/>
  <c r="C36" i="95" l="1"/>
  <c r="C38" i="95" s="1"/>
  <c r="D6" i="86"/>
  <c r="D13" i="86" s="1"/>
  <c r="N20" i="92" l="1"/>
  <c r="N19" i="92"/>
  <c r="E19" i="92"/>
  <c r="N18" i="92"/>
  <c r="E18" i="92"/>
  <c r="N17" i="92"/>
  <c r="E17" i="92"/>
  <c r="N16" i="92"/>
  <c r="E16" i="92"/>
  <c r="N15" i="92"/>
  <c r="E15" i="92"/>
  <c r="M14" i="92"/>
  <c r="L14" i="92"/>
  <c r="K14" i="92"/>
  <c r="J14" i="92"/>
  <c r="I14" i="92"/>
  <c r="H14" i="92"/>
  <c r="G14" i="92"/>
  <c r="F14" i="92"/>
  <c r="C14" i="92"/>
  <c r="N13" i="92"/>
  <c r="N12" i="92"/>
  <c r="E12" i="92"/>
  <c r="N11" i="92"/>
  <c r="E11" i="92"/>
  <c r="N10" i="92"/>
  <c r="E10" i="92"/>
  <c r="N9" i="92"/>
  <c r="E9" i="92"/>
  <c r="N8" i="92"/>
  <c r="E8" i="92"/>
  <c r="E7" i="92" s="1"/>
  <c r="M7" i="92"/>
  <c r="M21" i="92" s="1"/>
  <c r="L7" i="92"/>
  <c r="K7" i="92"/>
  <c r="J7" i="92"/>
  <c r="I7" i="92"/>
  <c r="H7" i="92"/>
  <c r="G7" i="92"/>
  <c r="F7" i="92"/>
  <c r="F21" i="92" s="1"/>
  <c r="C7" i="92"/>
  <c r="K21" i="92" l="1"/>
  <c r="L21" i="92"/>
  <c r="N14" i="92"/>
  <c r="E14" i="92"/>
  <c r="N7" i="92"/>
  <c r="N21" i="92" s="1"/>
  <c r="G21" i="92"/>
  <c r="H21" i="92"/>
  <c r="I21" i="92"/>
  <c r="J21" i="92"/>
  <c r="C21" i="92"/>
  <c r="E21" i="92"/>
  <c r="T21" i="64"/>
  <c r="U21" i="64"/>
  <c r="S21" i="64"/>
  <c r="C21" i="64"/>
  <c r="H21" i="91"/>
  <c r="H18" i="91"/>
  <c r="H17" i="91"/>
  <c r="H16" i="91"/>
  <c r="H15" i="91"/>
  <c r="H14" i="91"/>
  <c r="H13" i="91"/>
  <c r="H11" i="91"/>
  <c r="H10" i="91"/>
  <c r="H8" i="91"/>
  <c r="K22" i="90" l="1"/>
  <c r="L22" i="90"/>
  <c r="M22" i="90"/>
  <c r="N22" i="90"/>
  <c r="O22" i="90"/>
  <c r="P22" i="90"/>
  <c r="Q22" i="90"/>
  <c r="R22" i="90"/>
  <c r="S22" i="90"/>
  <c r="C5" i="73" l="1"/>
  <c r="C22" i="90" l="1"/>
  <c r="D22" i="90" l="1"/>
  <c r="E22" i="90"/>
  <c r="F22" i="90"/>
  <c r="G22" i="90"/>
  <c r="H22" i="90"/>
  <c r="I22" i="90"/>
  <c r="J22" i="90"/>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 r="C6" i="86" l="1"/>
  <c r="C13" i="86" s="1"/>
  <c r="C8" i="73" l="1"/>
  <c r="C13" i="73" s="1"/>
</calcChain>
</file>

<file path=xl/sharedStrings.xml><?xml version="1.0" encoding="utf-8"?>
<sst xmlns="http://schemas.openxmlformats.org/spreadsheetml/2006/main" count="1204" uniqueCount="747">
  <si>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</si>
  <si>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</si>
  <si>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</si>
  <si>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</si>
  <si>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</si>
  <si>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</si>
  <si>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</si>
  <si>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</si>
  <si>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</si>
  <si>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</si>
  <si>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</si>
  <si>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</si>
  <si>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</si>
  <si>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</si>
  <si>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</si>
  <si>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</si>
  <si>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</si>
  <si>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</si>
  <si>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</si>
  <si>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</si>
  <si>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</si>
  <si>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</si>
  <si>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</si>
  <si>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</si>
  <si>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</si>
  <si>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</si>
  <si>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</si>
  <si>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</si>
  <si>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</si>
  <si>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</si>
  <si>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</si>
  <si>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</si>
  <si>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</si>
  <si>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</si>
  <si>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</si>
  <si>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</si>
  <si>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</si>
  <si>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</si>
  <si>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</si>
  <si>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</si>
  <si>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</si>
  <si>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</si>
  <si>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</si>
  <si>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</si>
  <si>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</si>
  <si>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</si>
  <si>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</si>
  <si>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</si>
  <si>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</si>
  <si>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</si>
  <si>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</si>
  <si>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</si>
  <si>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</si>
  <si>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</si>
  <si>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</si>
  <si>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</si>
  <si>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</si>
  <si>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</si>
  <si>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</si>
  <si>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</si>
  <si>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</si>
  <si>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</si>
  <si>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</si>
  <si>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</si>
  <si>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</si>
  <si>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</si>
  <si>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</si>
  <si>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</si>
  <si>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</si>
  <si>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</si>
  <si>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</si>
  <si>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</si>
  <si>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</si>
  <si>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</si>
  <si>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</si>
  <si>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</si>
  <si>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</si>
  <si>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</si>
  <si>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</si>
  <si>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</si>
  <si>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</si>
  <si>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</si>
  <si>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</si>
  <si>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</si>
  <si>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</si>
  <si>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</si>
  <si>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</si>
  <si>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</si>
  <si>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</si>
  <si>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</si>
  <si>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</si>
  <si>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</si>
  <si>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</si>
  <si>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</si>
  <si>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</si>
  <si>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</si>
  <si>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</si>
  <si>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</si>
  <si>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</si>
  <si>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</si>
  <si>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</si>
  <si>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</si>
  <si>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</si>
  <si>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</si>
  <si>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</si>
  <si>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</si>
  <si>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</si>
  <si>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</si>
  <si>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</si>
  <si>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</si>
  <si>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</si>
  <si>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</si>
  <si>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</si>
  <si>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</si>
  <si>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</si>
  <si>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</si>
  <si>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</si>
  <si>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</si>
  <si>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</si>
  <si>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</si>
  <si>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</si>
  <si>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</si>
  <si>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</si>
  <si>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</si>
  <si>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</si>
  <si>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</si>
  <si>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</si>
  <si>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</si>
  <si>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</si>
  <si>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</si>
  <si>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</si>
  <si>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</si>
  <si>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</si>
  <si>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</si>
  <si>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</si>
  <si>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</si>
  <si>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</si>
  <si>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</si>
  <si>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</si>
  <si>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</si>
  <si>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</si>
  <si>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</si>
  <si>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</si>
  <si>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</si>
  <si>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</si>
  <si>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</si>
  <si>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</si>
  <si>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</si>
  <si>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</si>
  <si>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</si>
  <si>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</si>
  <si>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</si>
  <si>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</si>
  <si>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</si>
  <si>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</si>
  <si>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</si>
  <si>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</si>
  <si>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</si>
  <si>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</si>
  <si>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</si>
  <si>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</si>
  <si>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</si>
  <si>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</si>
  <si>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</si>
  <si>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</si>
  <si>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</si>
  <si>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</si>
  <si>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</si>
  <si>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</si>
  <si>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</si>
  <si>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</si>
  <si>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</si>
  <si>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</si>
  <si>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</si>
  <si>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</si>
  <si>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</si>
  <si>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</si>
  <si>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</si>
  <si>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</si>
  <si>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</si>
  <si>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</si>
  <si>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</si>
  <si>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</si>
  <si>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</si>
  <si>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</si>
  <si>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</si>
  <si>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</si>
  <si>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</si>
  <si>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</si>
  <si>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</si>
  <si>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</si>
  <si>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</si>
  <si>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</si>
  <si>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</si>
  <si>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</si>
  <si>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</si>
  <si>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</si>
  <si>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</si>
  <si>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</si>
  <si>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</si>
  <si>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</si>
  <si>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</si>
  <si>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</si>
  <si>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</si>
  <si>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</si>
  <si>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</si>
  <si>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</si>
  <si>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</si>
  <si>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</si>
  <si>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</si>
  <si>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</si>
  <si>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</si>
  <si>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</si>
  <si>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</si>
  <si>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</si>
  <si>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</si>
  <si>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</si>
  <si>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</si>
  <si>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</si>
  <si>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</si>
  <si>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</si>
  <si>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</si>
  <si>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</si>
  <si>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</si>
  <si>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</si>
  <si>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</si>
  <si>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</si>
  <si>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</si>
  <si>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</si>
  <si>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</si>
  <si>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</si>
  <si>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</si>
  <si>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</si>
  <si>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</si>
  <si>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</si>
  <si>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</si>
  <si>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</si>
  <si>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</si>
  <si>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</si>
  <si>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</si>
  <si>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</si>
  <si>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</si>
  <si>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</si>
  <si>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</si>
  <si>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</si>
  <si>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</si>
  <si>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</si>
  <si>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</si>
  <si>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</si>
  <si>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</si>
  <si>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</si>
  <si>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</si>
  <si>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</si>
  <si>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</si>
  <si>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</si>
  <si>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</si>
  <si>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</si>
  <si>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</si>
  <si>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</si>
  <si>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</si>
  <si>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</si>
  <si>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</si>
  <si>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</si>
  <si>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</si>
  <si>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</si>
  <si>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</si>
  <si>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</si>
  <si>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</si>
  <si>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</si>
  <si>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</si>
  <si>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</si>
  <si>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</si>
  <si>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</si>
  <si>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</si>
  <si>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</si>
  <si>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</si>
  <si>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</si>
  <si>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</si>
  <si>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</si>
  <si>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</si>
  <si>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</si>
  <si>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</si>
  <si>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</si>
  <si>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</si>
  <si>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</si>
  <si>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</si>
  <si>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</si>
  <si>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</si>
  <si>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</si>
  <si>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</si>
  <si>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</si>
  <si>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</si>
  <si>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</si>
  <si>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</si>
  <si>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</si>
  <si>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</si>
  <si>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</si>
  <si>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</si>
  <si>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</si>
  <si>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</si>
  <si>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</si>
  <si>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</si>
  <si>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</si>
  <si>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</si>
  <si>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</si>
  <si>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</si>
  <si>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</si>
  <si>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</si>
  <si>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</si>
  <si>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</si>
  <si>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</si>
  <si>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</si>
  <si>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</si>
  <si>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</si>
  <si>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</si>
  <si>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</si>
  <si>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</si>
  <si>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</si>
  <si>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</si>
  <si>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</si>
  <si>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</si>
  <si>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</si>
  <si>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</si>
  <si>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</si>
  <si>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</si>
  <si>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</si>
  <si>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</si>
  <si>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</si>
  <si>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</si>
  <si>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</si>
  <si>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</si>
  <si>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</si>
  <si>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</si>
  <si>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</si>
  <si>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</si>
  <si>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</si>
  <si>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</si>
  <si>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</si>
  <si>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</si>
  <si>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</si>
  <si>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</si>
  <si>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</si>
  <si>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</si>
  <si>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</si>
  <si>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</si>
  <si>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</si>
  <si>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</si>
  <si>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</si>
  <si>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</si>
  <si>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</si>
  <si>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</si>
  <si>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</si>
  <si>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</si>
  <si>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</si>
  <si>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</si>
  <si>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</si>
  <si>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</si>
  <si>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</si>
  <si>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</si>
  <si>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</si>
  <si>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</si>
  <si>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</si>
  <si>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</si>
  <si>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</si>
  <si>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</si>
  <si>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</si>
  <si>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</si>
  <si>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</si>
  <si>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</si>
  <si>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</si>
  <si>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</si>
  <si>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</si>
  <si>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</si>
  <si>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</si>
  <si>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</si>
  <si>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</si>
  <si>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</si>
  <si>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</si>
  <si>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</si>
  <si>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</si>
  <si>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</si>
  <si>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</si>
  <si>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</si>
  <si>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</si>
  <si>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</si>
  <si>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</si>
  <si>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</si>
  <si>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</si>
  <si>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</si>
  <si>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</si>
  <si>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</si>
  <si>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</si>
  <si>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</si>
  <si>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</si>
  <si>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</si>
  <si>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</si>
  <si>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</si>
  <si>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</si>
  <si>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</si>
  <si>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</si>
  <si>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</si>
  <si>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</si>
  <si>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</si>
  <si>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</si>
  <si>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</si>
  <si>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</si>
  <si>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</si>
  <si>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</si>
  <si>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</si>
  <si>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</si>
  <si>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</si>
  <si>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</si>
  <si>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</si>
  <si>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</si>
  <si>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</si>
  <si>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</si>
  <si>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</si>
  <si>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</si>
  <si>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</si>
  <si>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</si>
  <si>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</si>
  <si>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</si>
  <si>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</si>
  <si>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</si>
  <si>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</si>
  <si>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</si>
  <si>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</si>
  <si>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</si>
  <si>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</si>
  <si>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</si>
  <si>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</si>
  <si>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</si>
  <si>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</si>
  <si>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</si>
  <si>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</si>
  <si>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</si>
  <si>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</si>
  <si>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</si>
  <si>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</si>
  <si>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</si>
  <si>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</si>
  <si>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</si>
  <si>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</si>
  <si>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</si>
  <si>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</si>
  <si>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</si>
  <si>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</si>
  <si>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</si>
  <si>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</si>
  <si>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</si>
  <si>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</si>
  <si>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</si>
  <si>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</si>
  <si>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</si>
  <si>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</si>
  <si>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</si>
  <si>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</si>
  <si>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</si>
  <si>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</si>
  <si>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</si>
  <si>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</si>
  <si>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</si>
  <si>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</si>
  <si>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</si>
  <si>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</si>
  <si>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</si>
  <si>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</si>
  <si>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</si>
  <si>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</si>
  <si>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</si>
  <si>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</si>
  <si>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</si>
  <si>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</si>
  <si>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</si>
  <si>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</si>
  <si>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</si>
  <si>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</si>
  <si>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</si>
  <si>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</si>
  <si>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</si>
  <si>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</si>
  <si>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</si>
  <si>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</si>
  <si>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</si>
  <si>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</si>
  <si>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</si>
  <si>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</si>
  <si>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</si>
  <si>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</si>
  <si>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</si>
  <si>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</si>
  <si>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</si>
  <si>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</si>
  <si>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</si>
  <si>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</si>
  <si>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</si>
  <si>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</si>
  <si>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</si>
  <si>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</si>
  <si>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</si>
  <si>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</si>
  <si>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</si>
  <si>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</si>
  <si>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</si>
  <si>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</si>
  <si>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</si>
  <si>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</si>
  <si>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</si>
  <si>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</si>
  <si>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</si>
  <si>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</si>
  <si>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</si>
  <si>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</si>
  <si>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</si>
  <si>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</si>
  <si>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</si>
  <si>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</si>
  <si>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</si>
  <si>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</si>
  <si>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</si>
  <si>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</si>
  <si>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</si>
  <si>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</si>
  <si>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</si>
  <si>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</si>
  <si>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</si>
  <si>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</si>
  <si>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</si>
  <si>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</si>
  <si>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</si>
  <si>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</si>
  <si>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</si>
  <si>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</si>
  <si>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</si>
  <si>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</si>
  <si>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</si>
  <si>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</si>
  <si>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</si>
  <si>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</si>
  <si>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</si>
  <si>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</si>
  <si>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</si>
  <si>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</si>
  <si>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</si>
  <si>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</si>
  <si>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</si>
  <si>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</si>
  <si>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</si>
  <si>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</si>
  <si>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</si>
  <si>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</si>
  <si>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</si>
  <si>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</si>
  <si>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</si>
  <si>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</si>
  <si>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</si>
  <si>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</si>
  <si>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</si>
  <si>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</si>
  <si>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</si>
  <si>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</si>
  <si>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</si>
  <si>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</si>
  <si>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</si>
  <si>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</si>
  <si>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</si>
  <si>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</si>
  <si>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</si>
  <si>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</si>
  <si>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</si>
  <si>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</si>
  <si>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</si>
  <si>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</si>
  <si>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</si>
  <si>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</si>
  <si>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</si>
  <si>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</si>
  <si>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</si>
  <si>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</si>
  <si>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</si>
  <si>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</si>
  <si>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</si>
  <si>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</si>
  <si>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</si>
  <si>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</si>
  <si>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</si>
  <si>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</si>
  <si>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</si>
  <si>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</si>
  <si>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</si>
  <si>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</si>
  <si>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</si>
  <si>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</si>
  <si>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</si>
  <si>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</si>
  <si>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</si>
  <si>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</si>
  <si>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</si>
  <si>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</si>
  <si>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</si>
  <si>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</si>
  <si>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</si>
  <si>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</si>
  <si>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</si>
  <si>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</si>
  <si>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</si>
  <si>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</si>
  <si>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</si>
  <si>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</si>
  <si>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</si>
  <si>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</si>
  <si>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</si>
  <si>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</si>
  <si>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</si>
  <si>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</si>
  <si>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</si>
  <si>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</si>
  <si>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</si>
  <si>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</si>
  <si>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</si>
  <si>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</si>
  <si>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</si>
  <si>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</si>
  <si>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</si>
  <si>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</si>
  <si>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</si>
  <si>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</si>
  <si>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</si>
  <si>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</si>
  <si>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</si>
  <si>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</si>
  <si>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</si>
  <si>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</si>
  <si>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</si>
  <si>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</si>
  <si>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</si>
  <si>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</si>
  <si>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</si>
  <si>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</si>
  <si>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</si>
  <si>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</si>
  <si>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</si>
  <si>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</si>
  <si>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</si>
  <si>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</si>
  <si>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</si>
  <si>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</si>
  <si>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</si>
  <si>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</si>
  <si>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</si>
  <si>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</si>
  <si>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</si>
  <si>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</si>
  <si>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</si>
  <si>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</si>
  <si>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</si>
  <si>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</si>
  <si>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</si>
  <si>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</si>
  <si>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</si>
  <si>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</si>
  <si>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</si>
  <si>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</si>
  <si>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</si>
  <si>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</si>
  <si>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</si>
  <si>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</si>
  <si>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</si>
  <si>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</si>
  <si>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</si>
  <si>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</si>
  <si>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</si>
  <si>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</si>
  <si>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</si>
  <si>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</si>
  <si>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</si>
  <si>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</si>
  <si>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</si>
  <si>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</si>
  <si>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</si>
  <si>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</si>
  <si>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</si>
  <si>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</si>
  <si>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</si>
  <si>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</si>
  <si>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</si>
  <si>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</si>
  <si>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</si>
  <si>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</si>
  <si>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</si>
  <si>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</si>
  <si>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</si>
  <si>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</si>
  <si>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</si>
  <si>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</si>
  <si>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</si>
  <si>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</si>
  <si>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</si>
  <si>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</si>
  <si>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</si>
  <si>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</si>
  <si>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Accoring to local GAAP</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</si>
  <si>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</si>
  <si>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</si>
  <si>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</si>
  <si>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</si>
  <si>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</si>
  <si>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</si>
  <si>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</si>
  <si>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</si>
  <si>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</si>
  <si>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</si>
  <si>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</si>
  <si>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Sten Arne Berggren</t>
  </si>
  <si>
    <t>Independent chair</t>
  </si>
  <si>
    <t>Tsira Kemularia</t>
  </si>
  <si>
    <t>Independent member</t>
  </si>
  <si>
    <t xml:space="preserve">Efthymios Kyriakopoulos </t>
  </si>
  <si>
    <t>Eran Klein</t>
  </si>
  <si>
    <t>Per Anders Jorgen Fasth</t>
  </si>
  <si>
    <t>Venera Suknidze</t>
  </si>
  <si>
    <t>Rajeev Lochan Sawhey</t>
  </si>
  <si>
    <t>Vakhtang Butskhrikidze</t>
  </si>
  <si>
    <t>CEO</t>
  </si>
  <si>
    <t>Tornike Gogichaishvili</t>
  </si>
  <si>
    <t>Deputy CEO, Retail and MSME Banking</t>
  </si>
  <si>
    <t>Nino Masurashvili</t>
  </si>
  <si>
    <t>Deputy CEO, Chief Risk Officer</t>
  </si>
  <si>
    <t>Giorgi Megrelishvili</t>
  </si>
  <si>
    <t>Deputy CEO, Chief Financial Officer</t>
  </si>
  <si>
    <t>Nikoloz Kurdiani</t>
  </si>
  <si>
    <t>Deputy CEO, Brand Experience and Marketing</t>
  </si>
  <si>
    <t>George Tkhelidze</t>
  </si>
  <si>
    <t>Deputy CEO, Corporate and Investment Banking</t>
  </si>
  <si>
    <t>TBC Bank Group PLC</t>
  </si>
  <si>
    <t>Mamuka Khazaradze</t>
  </si>
  <si>
    <t>Badri Japaridze</t>
  </si>
  <si>
    <t>Dunross &amp; Co.</t>
  </si>
  <si>
    <t>Allan Gray Investment Management</t>
  </si>
  <si>
    <t>JSC TBC Bank</t>
  </si>
  <si>
    <t>Arne Berggren</t>
  </si>
  <si>
    <t>www.tbcbank.com.ge</t>
  </si>
  <si>
    <t>Table 9 (Capital), N11</t>
  </si>
  <si>
    <t>Table 9 (Capital), N2</t>
  </si>
  <si>
    <t>Table 9 (Capital), N3</t>
  </si>
  <si>
    <t>Table 9 (Capital), N5</t>
  </si>
  <si>
    <t>Table 9 (Capital), N4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</si>
</sst>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s>
  <fonts count="140">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i/>
      <sz val="11"/>
      <color theme="1"/>
      <name val="Arial"/>
      <family val="2"/>
    </font>
    <font>
      <i/>
      <sz val="10"/>
      <color theme="1"/>
      <name val="Sylfaen"/>
      <family val="1"/>
    </font>
    <font>
      <b/>
      <sz val="10"/>
      <color theme="1"/>
      <name val="Sylfaen"/>
      <family val="1"/>
    </font>
    <font>
      <sz val="10"/>
      <color theme="1"/>
      <name val="Sylfaen"/>
      <family val="1"/>
    </font>
    <font>
      <b/>
      <i/>
      <sz val="10"/>
      <color theme="1"/>
      <name val="Sylfaen"/>
      <family val="1"/>
    </font>
    <font>
      <i/>
      <sz val="10"/>
      <name val="Sylfaen"/>
      <family val="1"/>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s>
  <borders count="142">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68"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68"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69"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68" fontId="23" fillId="64" borderId="38" applyNumberFormat="0" applyAlignment="0" applyProtection="0"/>
    <xf numFmtId="169" fontId="23" fillId="64" borderId="38" applyNumberFormat="0" applyAlignment="0" applyProtection="0"/>
    <xf numFmtId="168" fontId="23" fillId="64" borderId="38" applyNumberFormat="0" applyAlignment="0" applyProtection="0"/>
    <xf numFmtId="168" fontId="23" fillId="64" borderId="38" applyNumberFormat="0" applyAlignment="0" applyProtection="0"/>
    <xf numFmtId="169" fontId="23" fillId="64" borderId="38" applyNumberFormat="0" applyAlignment="0" applyProtection="0"/>
    <xf numFmtId="168" fontId="23" fillId="64" borderId="38" applyNumberFormat="0" applyAlignment="0" applyProtection="0"/>
    <xf numFmtId="168" fontId="23" fillId="64" borderId="38" applyNumberFormat="0" applyAlignment="0" applyProtection="0"/>
    <xf numFmtId="169" fontId="23" fillId="64" borderId="38" applyNumberFormat="0" applyAlignment="0" applyProtection="0"/>
    <xf numFmtId="168" fontId="23" fillId="64" borderId="38" applyNumberFormat="0" applyAlignment="0" applyProtection="0"/>
    <xf numFmtId="168" fontId="23" fillId="64" borderId="38" applyNumberFormat="0" applyAlignment="0" applyProtection="0"/>
    <xf numFmtId="169" fontId="23" fillId="64" borderId="38" applyNumberFormat="0" applyAlignment="0" applyProtection="0"/>
    <xf numFmtId="168" fontId="23" fillId="64" borderId="38" applyNumberFormat="0" applyAlignment="0" applyProtection="0"/>
    <xf numFmtId="0" fontId="21" fillId="64" borderId="38" applyNumberFormat="0" applyAlignment="0" applyProtection="0"/>
    <xf numFmtId="0" fontId="24" fillId="65" borderId="39" applyNumberFormat="0" applyAlignment="0" applyProtection="0"/>
    <xf numFmtId="0" fontId="25" fillId="10" borderId="34" applyNumberFormat="0" applyAlignment="0" applyProtection="0"/>
    <xf numFmtId="168"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0" fontId="24"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0" fontId="25" fillId="10" borderId="34"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0" fontId="24" fillId="65"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29" applyNumberFormat="0" applyAlignment="0" applyProtection="0">
      <alignment horizontal="left" vertical="center"/>
    </xf>
    <xf numFmtId="0" fontId="37" fillId="0" borderId="29" applyNumberFormat="0" applyAlignment="0" applyProtection="0">
      <alignment horizontal="left" vertical="center"/>
    </xf>
    <xf numFmtId="168" fontId="37" fillId="0" borderId="29"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1" applyNumberFormat="0" applyFill="0" applyAlignment="0" applyProtection="0"/>
    <xf numFmtId="169" fontId="38" fillId="0" borderId="41" applyNumberFormat="0" applyFill="0" applyAlignment="0" applyProtection="0"/>
    <xf numFmtId="0" fontId="38" fillId="0" borderId="41" applyNumberFormat="0" applyFill="0" applyAlignment="0" applyProtection="0"/>
    <xf numFmtId="168" fontId="38" fillId="0" borderId="41" applyNumberFormat="0" applyFill="0" applyAlignment="0" applyProtection="0"/>
    <xf numFmtId="168" fontId="38" fillId="0" borderId="41" applyNumberFormat="0" applyFill="0" applyAlignment="0" applyProtection="0"/>
    <xf numFmtId="168" fontId="38" fillId="0" borderId="41" applyNumberFormat="0" applyFill="0" applyAlignment="0" applyProtection="0"/>
    <xf numFmtId="169" fontId="38" fillId="0" borderId="41" applyNumberFormat="0" applyFill="0" applyAlignment="0" applyProtection="0"/>
    <xf numFmtId="168" fontId="38" fillId="0" borderId="41" applyNumberFormat="0" applyFill="0" applyAlignment="0" applyProtection="0"/>
    <xf numFmtId="168" fontId="38" fillId="0" borderId="41" applyNumberFormat="0" applyFill="0" applyAlignment="0" applyProtection="0"/>
    <xf numFmtId="169" fontId="38" fillId="0" borderId="41" applyNumberFormat="0" applyFill="0" applyAlignment="0" applyProtection="0"/>
    <xf numFmtId="168" fontId="38" fillId="0" borderId="41" applyNumberFormat="0" applyFill="0" applyAlignment="0" applyProtection="0"/>
    <xf numFmtId="168" fontId="38" fillId="0" borderId="41" applyNumberFormat="0" applyFill="0" applyAlignment="0" applyProtection="0"/>
    <xf numFmtId="169" fontId="38" fillId="0" borderId="41" applyNumberFormat="0" applyFill="0" applyAlignment="0" applyProtection="0"/>
    <xf numFmtId="168" fontId="38" fillId="0" borderId="41" applyNumberFormat="0" applyFill="0" applyAlignment="0" applyProtection="0"/>
    <xf numFmtId="168" fontId="38" fillId="0" borderId="41" applyNumberFormat="0" applyFill="0" applyAlignment="0" applyProtection="0"/>
    <xf numFmtId="169" fontId="38" fillId="0" borderId="41" applyNumberFormat="0" applyFill="0" applyAlignment="0" applyProtection="0"/>
    <xf numFmtId="168" fontId="38" fillId="0" borderId="41" applyNumberFormat="0" applyFill="0" applyAlignment="0" applyProtection="0"/>
    <xf numFmtId="0" fontId="38" fillId="0" borderId="41" applyNumberFormat="0" applyFill="0" applyAlignment="0" applyProtection="0"/>
    <xf numFmtId="0" fontId="39" fillId="0" borderId="42" applyNumberFormat="0" applyFill="0" applyAlignment="0" applyProtection="0"/>
    <xf numFmtId="169" fontId="39" fillId="0" borderId="42" applyNumberFormat="0" applyFill="0" applyAlignment="0" applyProtection="0"/>
    <xf numFmtId="0" fontId="39" fillId="0" borderId="42" applyNumberFormat="0" applyFill="0" applyAlignment="0" applyProtection="0"/>
    <xf numFmtId="168" fontId="39" fillId="0" borderId="42" applyNumberFormat="0" applyFill="0" applyAlignment="0" applyProtection="0"/>
    <xf numFmtId="168" fontId="39" fillId="0" borderId="42" applyNumberFormat="0" applyFill="0" applyAlignment="0" applyProtection="0"/>
    <xf numFmtId="168" fontId="39" fillId="0" borderId="42" applyNumberFormat="0" applyFill="0" applyAlignment="0" applyProtection="0"/>
    <xf numFmtId="169" fontId="39" fillId="0" borderId="42" applyNumberFormat="0" applyFill="0" applyAlignment="0" applyProtection="0"/>
    <xf numFmtId="168" fontId="39" fillId="0" borderId="42" applyNumberFormat="0" applyFill="0" applyAlignment="0" applyProtection="0"/>
    <xf numFmtId="168" fontId="39" fillId="0" borderId="42" applyNumberFormat="0" applyFill="0" applyAlignment="0" applyProtection="0"/>
    <xf numFmtId="169" fontId="39" fillId="0" borderId="42" applyNumberFormat="0" applyFill="0" applyAlignment="0" applyProtection="0"/>
    <xf numFmtId="168" fontId="39" fillId="0" borderId="42" applyNumberFormat="0" applyFill="0" applyAlignment="0" applyProtection="0"/>
    <xf numFmtId="168" fontId="39" fillId="0" borderId="42" applyNumberFormat="0" applyFill="0" applyAlignment="0" applyProtection="0"/>
    <xf numFmtId="169" fontId="39" fillId="0" borderId="42" applyNumberFormat="0" applyFill="0" applyAlignment="0" applyProtection="0"/>
    <xf numFmtId="168" fontId="39" fillId="0" borderId="42" applyNumberFormat="0" applyFill="0" applyAlignment="0" applyProtection="0"/>
    <xf numFmtId="168" fontId="39" fillId="0" borderId="42" applyNumberFormat="0" applyFill="0" applyAlignment="0" applyProtection="0"/>
    <xf numFmtId="169" fontId="39" fillId="0" borderId="42" applyNumberFormat="0" applyFill="0" applyAlignment="0" applyProtection="0"/>
    <xf numFmtId="168" fontId="39" fillId="0" borderId="42" applyNumberFormat="0" applyFill="0" applyAlignment="0" applyProtection="0"/>
    <xf numFmtId="0" fontId="39" fillId="0" borderId="42" applyNumberFormat="0" applyFill="0" applyAlignment="0" applyProtection="0"/>
    <xf numFmtId="0" fontId="40" fillId="0" borderId="43" applyNumberFormat="0" applyFill="0" applyAlignment="0" applyProtection="0"/>
    <xf numFmtId="169" fontId="40" fillId="0" borderId="43" applyNumberFormat="0" applyFill="0" applyAlignment="0" applyProtection="0"/>
    <xf numFmtId="0" fontId="40" fillId="0" borderId="43" applyNumberFormat="0" applyFill="0" applyAlignment="0" applyProtection="0"/>
    <xf numFmtId="168" fontId="40" fillId="0" borderId="43" applyNumberFormat="0" applyFill="0" applyAlignment="0" applyProtection="0"/>
    <xf numFmtId="0" fontId="40" fillId="0" borderId="43" applyNumberFormat="0" applyFill="0" applyAlignment="0" applyProtection="0"/>
    <xf numFmtId="168" fontId="40" fillId="0" borderId="43" applyNumberFormat="0" applyFill="0" applyAlignment="0" applyProtection="0"/>
    <xf numFmtId="0" fontId="40" fillId="0" borderId="43" applyNumberFormat="0" applyFill="0" applyAlignment="0" applyProtection="0"/>
    <xf numFmtId="0" fontId="40" fillId="0" borderId="43" applyNumberFormat="0" applyFill="0" applyAlignment="0" applyProtection="0"/>
    <xf numFmtId="168" fontId="40" fillId="0" borderId="43" applyNumberFormat="0" applyFill="0" applyAlignment="0" applyProtection="0"/>
    <xf numFmtId="169" fontId="40" fillId="0" borderId="43" applyNumberFormat="0" applyFill="0" applyAlignment="0" applyProtection="0"/>
    <xf numFmtId="168" fontId="40" fillId="0" borderId="43" applyNumberFormat="0" applyFill="0" applyAlignment="0" applyProtection="0"/>
    <xf numFmtId="168" fontId="40" fillId="0" borderId="43" applyNumberFormat="0" applyFill="0" applyAlignment="0" applyProtection="0"/>
    <xf numFmtId="169" fontId="40" fillId="0" borderId="43" applyNumberFormat="0" applyFill="0" applyAlignment="0" applyProtection="0"/>
    <xf numFmtId="168" fontId="40" fillId="0" borderId="43" applyNumberFormat="0" applyFill="0" applyAlignment="0" applyProtection="0"/>
    <xf numFmtId="168" fontId="40" fillId="0" borderId="43" applyNumberFormat="0" applyFill="0" applyAlignment="0" applyProtection="0"/>
    <xf numFmtId="169" fontId="40" fillId="0" borderId="43" applyNumberFormat="0" applyFill="0" applyAlignment="0" applyProtection="0"/>
    <xf numFmtId="168" fontId="40" fillId="0" borderId="43" applyNumberFormat="0" applyFill="0" applyAlignment="0" applyProtection="0"/>
    <xf numFmtId="168" fontId="40" fillId="0" borderId="43" applyNumberFormat="0" applyFill="0" applyAlignment="0" applyProtection="0"/>
    <xf numFmtId="169" fontId="40" fillId="0" borderId="43" applyNumberFormat="0" applyFill="0" applyAlignment="0" applyProtection="0"/>
    <xf numFmtId="168" fontId="40" fillId="0" borderId="43" applyNumberFormat="0" applyFill="0" applyAlignment="0" applyProtection="0"/>
    <xf numFmtId="0" fontId="40" fillId="0" borderId="43"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68"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68"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69"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68" fontId="51" fillId="43" borderId="38" applyNumberFormat="0" applyAlignment="0" applyProtection="0"/>
    <xf numFmtId="169" fontId="51" fillId="43" borderId="38" applyNumberFormat="0" applyAlignment="0" applyProtection="0"/>
    <xf numFmtId="168" fontId="51" fillId="43" borderId="38" applyNumberFormat="0" applyAlignment="0" applyProtection="0"/>
    <xf numFmtId="168" fontId="51" fillId="43" borderId="38" applyNumberFormat="0" applyAlignment="0" applyProtection="0"/>
    <xf numFmtId="169" fontId="51" fillId="43" borderId="38" applyNumberFormat="0" applyAlignment="0" applyProtection="0"/>
    <xf numFmtId="168" fontId="51" fillId="43" borderId="38" applyNumberFormat="0" applyAlignment="0" applyProtection="0"/>
    <xf numFmtId="168" fontId="51" fillId="43" borderId="38" applyNumberFormat="0" applyAlignment="0" applyProtection="0"/>
    <xf numFmtId="169" fontId="51" fillId="43" borderId="38" applyNumberFormat="0" applyAlignment="0" applyProtection="0"/>
    <xf numFmtId="168" fontId="51" fillId="43" borderId="38" applyNumberFormat="0" applyAlignment="0" applyProtection="0"/>
    <xf numFmtId="168" fontId="51" fillId="43" borderId="38" applyNumberFormat="0" applyAlignment="0" applyProtection="0"/>
    <xf numFmtId="169" fontId="51" fillId="43" borderId="38" applyNumberFormat="0" applyAlignment="0" applyProtection="0"/>
    <xf numFmtId="168" fontId="51" fillId="43" borderId="38" applyNumberFormat="0" applyAlignment="0" applyProtection="0"/>
    <xf numFmtId="0" fontId="49" fillId="43" borderId="38"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4" applyNumberFormat="0" applyFill="0" applyAlignment="0" applyProtection="0"/>
    <xf numFmtId="0" fontId="53" fillId="0" borderId="33" applyNumberFormat="0" applyFill="0" applyAlignment="0" applyProtection="0"/>
    <xf numFmtId="168" fontId="54" fillId="0" borderId="44" applyNumberFormat="0" applyFill="0" applyAlignment="0" applyProtection="0"/>
    <xf numFmtId="168" fontId="54" fillId="0" borderId="44" applyNumberFormat="0" applyFill="0" applyAlignment="0" applyProtection="0"/>
    <xf numFmtId="169" fontId="54" fillId="0" borderId="44" applyNumberFormat="0" applyFill="0" applyAlignment="0" applyProtection="0"/>
    <xf numFmtId="0" fontId="52" fillId="0" borderId="44"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168" fontId="54" fillId="0" borderId="44" applyNumberFormat="0" applyFill="0" applyAlignment="0" applyProtection="0"/>
    <xf numFmtId="169" fontId="54" fillId="0" borderId="44" applyNumberFormat="0" applyFill="0" applyAlignment="0" applyProtection="0"/>
    <xf numFmtId="168" fontId="54" fillId="0" borderId="44" applyNumberFormat="0" applyFill="0" applyAlignment="0" applyProtection="0"/>
    <xf numFmtId="168" fontId="54" fillId="0" borderId="44" applyNumberFormat="0" applyFill="0" applyAlignment="0" applyProtection="0"/>
    <xf numFmtId="169" fontId="54" fillId="0" borderId="44" applyNumberFormat="0" applyFill="0" applyAlignment="0" applyProtection="0"/>
    <xf numFmtId="168" fontId="54" fillId="0" borderId="44" applyNumberFormat="0" applyFill="0" applyAlignment="0" applyProtection="0"/>
    <xf numFmtId="168" fontId="54" fillId="0" borderId="44" applyNumberFormat="0" applyFill="0" applyAlignment="0" applyProtection="0"/>
    <xf numFmtId="169" fontId="54" fillId="0" borderId="44" applyNumberFormat="0" applyFill="0" applyAlignment="0" applyProtection="0"/>
    <xf numFmtId="168" fontId="54" fillId="0" borderId="44" applyNumberFormat="0" applyFill="0" applyAlignment="0" applyProtection="0"/>
    <xf numFmtId="168" fontId="54" fillId="0" borderId="44" applyNumberFormat="0" applyFill="0" applyAlignment="0" applyProtection="0"/>
    <xf numFmtId="169" fontId="54" fillId="0" borderId="44" applyNumberFormat="0" applyFill="0" applyAlignment="0" applyProtection="0"/>
    <xf numFmtId="168" fontId="54" fillId="0" borderId="44" applyNumberFormat="0" applyFill="0" applyAlignment="0" applyProtection="0"/>
    <xf numFmtId="0" fontId="52"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45"/>
    <xf numFmtId="169" fontId="9" fillId="0" borderId="45"/>
    <xf numFmtId="168" fontId="9"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68"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168" fontId="2" fillId="0" borderId="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69"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69"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0" fontId="2" fillId="74" borderId="46" applyNumberFormat="0" applyFont="0" applyAlignment="0" applyProtection="0"/>
    <xf numFmtId="169" fontId="2" fillId="0" borderId="0"/>
    <xf numFmtId="168"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0" fontId="2" fillId="74" borderId="46" applyNumberFormat="0" applyFont="0" applyAlignment="0" applyProtection="0"/>
    <xf numFmtId="169"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0" fontId="2" fillId="74" borderId="46" applyNumberFormat="0" applyFont="0" applyAlignment="0" applyProtection="0"/>
    <xf numFmtId="169" fontId="2" fillId="0" borderId="0"/>
    <xf numFmtId="168" fontId="2" fillId="0" borderId="0"/>
    <xf numFmtId="168"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68"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68"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69"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68" fontId="68" fillId="64" borderId="47" applyNumberFormat="0" applyAlignment="0" applyProtection="0"/>
    <xf numFmtId="169" fontId="68" fillId="64" borderId="47" applyNumberFormat="0" applyAlignment="0" applyProtection="0"/>
    <xf numFmtId="168" fontId="68" fillId="64" borderId="47" applyNumberFormat="0" applyAlignment="0" applyProtection="0"/>
    <xf numFmtId="168" fontId="68" fillId="64" borderId="47" applyNumberFormat="0" applyAlignment="0" applyProtection="0"/>
    <xf numFmtId="169" fontId="68" fillId="64" borderId="47" applyNumberFormat="0" applyAlignment="0" applyProtection="0"/>
    <xf numFmtId="168" fontId="68" fillId="64" borderId="47" applyNumberFormat="0" applyAlignment="0" applyProtection="0"/>
    <xf numFmtId="168" fontId="68" fillId="64" borderId="47" applyNumberFormat="0" applyAlignment="0" applyProtection="0"/>
    <xf numFmtId="169" fontId="68" fillId="64" borderId="47" applyNumberFormat="0" applyAlignment="0" applyProtection="0"/>
    <xf numFmtId="168" fontId="68" fillId="64" borderId="47" applyNumberFormat="0" applyAlignment="0" applyProtection="0"/>
    <xf numFmtId="168" fontId="68" fillId="64" borderId="47" applyNumberFormat="0" applyAlignment="0" applyProtection="0"/>
    <xf numFmtId="169" fontId="68" fillId="64" borderId="47" applyNumberFormat="0" applyAlignment="0" applyProtection="0"/>
    <xf numFmtId="168" fontId="68" fillId="64" borderId="47" applyNumberFormat="0" applyAlignment="0" applyProtection="0"/>
    <xf numFmtId="0" fontId="66" fillId="64" borderId="47"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68"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68"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69"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68" fontId="77" fillId="0" borderId="48" applyNumberFormat="0" applyFill="0" applyAlignment="0" applyProtection="0"/>
    <xf numFmtId="169" fontId="77" fillId="0" borderId="48" applyNumberFormat="0" applyFill="0" applyAlignment="0" applyProtection="0"/>
    <xf numFmtId="168" fontId="77" fillId="0" borderId="48" applyNumberFormat="0" applyFill="0" applyAlignment="0" applyProtection="0"/>
    <xf numFmtId="168" fontId="77" fillId="0" borderId="48" applyNumberFormat="0" applyFill="0" applyAlignment="0" applyProtection="0"/>
    <xf numFmtId="169" fontId="77" fillId="0" borderId="48" applyNumberFormat="0" applyFill="0" applyAlignment="0" applyProtection="0"/>
    <xf numFmtId="168" fontId="77" fillId="0" borderId="48" applyNumberFormat="0" applyFill="0" applyAlignment="0" applyProtection="0"/>
    <xf numFmtId="168" fontId="77" fillId="0" borderId="48" applyNumberFormat="0" applyFill="0" applyAlignment="0" applyProtection="0"/>
    <xf numFmtId="169" fontId="77" fillId="0" borderId="48" applyNumberFormat="0" applyFill="0" applyAlignment="0" applyProtection="0"/>
    <xf numFmtId="168" fontId="77" fillId="0" borderId="48" applyNumberFormat="0" applyFill="0" applyAlignment="0" applyProtection="0"/>
    <xf numFmtId="168" fontId="77" fillId="0" borderId="48" applyNumberFormat="0" applyFill="0" applyAlignment="0" applyProtection="0"/>
    <xf numFmtId="169" fontId="77" fillId="0" borderId="48" applyNumberFormat="0" applyFill="0" applyAlignment="0" applyProtection="0"/>
    <xf numFmtId="168" fontId="77" fillId="0" borderId="48" applyNumberFormat="0" applyFill="0" applyAlignment="0" applyProtection="0"/>
    <xf numFmtId="0" fontId="30" fillId="0" borderId="48" applyNumberFormat="0" applyFill="0" applyAlignment="0" applyProtection="0"/>
    <xf numFmtId="0" fontId="8" fillId="0" borderId="49"/>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123" fillId="0" borderId="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168" fontId="23"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168" fontId="23"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169" fontId="23"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168" fontId="23" fillId="64" borderId="137" applyNumberFormat="0" applyAlignment="0" applyProtection="0"/>
    <xf numFmtId="169" fontId="23" fillId="64" borderId="137" applyNumberFormat="0" applyAlignment="0" applyProtection="0"/>
    <xf numFmtId="168" fontId="23" fillId="64" borderId="137" applyNumberFormat="0" applyAlignment="0" applyProtection="0"/>
    <xf numFmtId="168" fontId="23" fillId="64" borderId="137" applyNumberFormat="0" applyAlignment="0" applyProtection="0"/>
    <xf numFmtId="169" fontId="23" fillId="64" borderId="137" applyNumberFormat="0" applyAlignment="0" applyProtection="0"/>
    <xf numFmtId="168" fontId="23" fillId="64" borderId="137" applyNumberFormat="0" applyAlignment="0" applyProtection="0"/>
    <xf numFmtId="168" fontId="23" fillId="64" borderId="137" applyNumberFormat="0" applyAlignment="0" applyProtection="0"/>
    <xf numFmtId="169" fontId="23" fillId="64" borderId="137" applyNumberFormat="0" applyAlignment="0" applyProtection="0"/>
    <xf numFmtId="168" fontId="23" fillId="64" borderId="137" applyNumberFormat="0" applyAlignment="0" applyProtection="0"/>
    <xf numFmtId="168" fontId="23" fillId="64" borderId="137" applyNumberFormat="0" applyAlignment="0" applyProtection="0"/>
    <xf numFmtId="169" fontId="23" fillId="64" borderId="137" applyNumberFormat="0" applyAlignment="0" applyProtection="0"/>
    <xf numFmtId="168" fontId="23" fillId="64" borderId="137" applyNumberFormat="0" applyAlignment="0" applyProtection="0"/>
    <xf numFmtId="0" fontId="21" fillId="64" borderId="137" applyNumberFormat="0" applyAlignment="0" applyProtection="0"/>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2" fillId="69" borderId="126" applyNumberFormat="0" applyFont="0" applyBorder="0" applyProtection="0">
      <alignment horizontal="center" vertical="center"/>
    </xf>
    <xf numFmtId="0" fontId="37" fillId="0" borderId="128">
      <alignment horizontal="left" vertical="center"/>
    </xf>
    <xf numFmtId="0" fontId="37" fillId="0" borderId="128">
      <alignment horizontal="left" vertical="center"/>
    </xf>
    <xf numFmtId="168" fontId="37" fillId="0" borderId="128">
      <alignment horizontal="left" vertical="center"/>
    </xf>
    <xf numFmtId="0" fontId="45" fillId="70" borderId="127" applyFont="0" applyBorder="0">
      <alignment horizontal="center" wrapText="1"/>
    </xf>
    <xf numFmtId="3" fontId="2" fillId="71" borderId="126" applyFont="0" applyProtection="0">
      <alignment horizontal="right" vertical="center"/>
    </xf>
    <xf numFmtId="9" fontId="2" fillId="71" borderId="126" applyFont="0" applyProtection="0">
      <alignment horizontal="right" vertical="center"/>
    </xf>
    <xf numFmtId="0" fontId="2" fillId="71" borderId="127" applyNumberFormat="0" applyFont="0" applyBorder="0" applyProtection="0">
      <alignment horizontal="left" vertical="center"/>
    </xf>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168" fontId="51"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168" fontId="51"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169" fontId="51"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168" fontId="51" fillId="43" borderId="137" applyNumberFormat="0" applyAlignment="0" applyProtection="0"/>
    <xf numFmtId="169" fontId="51" fillId="43" borderId="137" applyNumberFormat="0" applyAlignment="0" applyProtection="0"/>
    <xf numFmtId="168" fontId="51" fillId="43" borderId="137" applyNumberFormat="0" applyAlignment="0" applyProtection="0"/>
    <xf numFmtId="168" fontId="51" fillId="43" borderId="137" applyNumberFormat="0" applyAlignment="0" applyProtection="0"/>
    <xf numFmtId="169" fontId="51" fillId="43" borderId="137" applyNumberFormat="0" applyAlignment="0" applyProtection="0"/>
    <xf numFmtId="168" fontId="51" fillId="43" borderId="137" applyNumberFormat="0" applyAlignment="0" applyProtection="0"/>
    <xf numFmtId="168" fontId="51" fillId="43" borderId="137" applyNumberFormat="0" applyAlignment="0" applyProtection="0"/>
    <xf numFmtId="169" fontId="51" fillId="43" borderId="137" applyNumberFormat="0" applyAlignment="0" applyProtection="0"/>
    <xf numFmtId="168" fontId="51" fillId="43" borderId="137" applyNumberFormat="0" applyAlignment="0" applyProtection="0"/>
    <xf numFmtId="168" fontId="51" fillId="43" borderId="137" applyNumberFormat="0" applyAlignment="0" applyProtection="0"/>
    <xf numFmtId="169" fontId="51" fillId="43" borderId="137" applyNumberFormat="0" applyAlignment="0" applyProtection="0"/>
    <xf numFmtId="168" fontId="51" fillId="43" borderId="137" applyNumberFormat="0" applyAlignment="0" applyProtection="0"/>
    <xf numFmtId="0" fontId="49" fillId="43" borderId="137" applyNumberFormat="0" applyAlignment="0" applyProtection="0"/>
    <xf numFmtId="3" fontId="2" fillId="72" borderId="126" applyFont="0">
      <alignment horizontal="right" vertical="center"/>
      <protection locked="0"/>
    </xf>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2"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10" fillId="74" borderId="138" applyNumberFormat="0" applyFont="0" applyAlignment="0" applyProtection="0"/>
    <xf numFmtId="0" fontId="2"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2"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3" fontId="2" fillId="75" borderId="126" applyFont="0">
      <alignment horizontal="right" vertical="center"/>
      <protection locked="0"/>
    </xf>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168" fontId="68"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168" fontId="68"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169" fontId="68"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168" fontId="68" fillId="64" borderId="139" applyNumberFormat="0" applyAlignment="0" applyProtection="0"/>
    <xf numFmtId="169" fontId="68" fillId="64" borderId="139" applyNumberFormat="0" applyAlignment="0" applyProtection="0"/>
    <xf numFmtId="168" fontId="68" fillId="64" borderId="139" applyNumberFormat="0" applyAlignment="0" applyProtection="0"/>
    <xf numFmtId="168" fontId="68" fillId="64" borderId="139" applyNumberFormat="0" applyAlignment="0" applyProtection="0"/>
    <xf numFmtId="169" fontId="68" fillId="64" borderId="139" applyNumberFormat="0" applyAlignment="0" applyProtection="0"/>
    <xf numFmtId="168" fontId="68" fillId="64" borderId="139" applyNumberFormat="0" applyAlignment="0" applyProtection="0"/>
    <xf numFmtId="168" fontId="68" fillId="64" borderId="139" applyNumberFormat="0" applyAlignment="0" applyProtection="0"/>
    <xf numFmtId="169" fontId="68" fillId="64" borderId="139" applyNumberFormat="0" applyAlignment="0" applyProtection="0"/>
    <xf numFmtId="168" fontId="68" fillId="64" borderId="139" applyNumberFormat="0" applyAlignment="0" applyProtection="0"/>
    <xf numFmtId="168" fontId="68" fillId="64" borderId="139" applyNumberFormat="0" applyAlignment="0" applyProtection="0"/>
    <xf numFmtId="169" fontId="68" fillId="64" borderId="139" applyNumberFormat="0" applyAlignment="0" applyProtection="0"/>
    <xf numFmtId="168" fontId="68" fillId="64" borderId="139" applyNumberFormat="0" applyAlignment="0" applyProtection="0"/>
    <xf numFmtId="0" fontId="66" fillId="64" borderId="139" applyNumberFormat="0" applyAlignment="0" applyProtection="0"/>
    <xf numFmtId="3" fontId="2" fillId="70" borderId="126" applyFont="0">
      <alignment horizontal="right" vertical="center"/>
    </xf>
    <xf numFmtId="188" fontId="2" fillId="70" borderId="126" applyFont="0">
      <alignment horizontal="right" vertical="center"/>
    </xf>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168" fontId="77"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168" fontId="77"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169" fontId="77"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168" fontId="77" fillId="0" borderId="140" applyNumberFormat="0" applyFill="0" applyAlignment="0" applyProtection="0"/>
    <xf numFmtId="169" fontId="77" fillId="0" borderId="140" applyNumberFormat="0" applyFill="0" applyAlignment="0" applyProtection="0"/>
    <xf numFmtId="168" fontId="77" fillId="0" borderId="140" applyNumberFormat="0" applyFill="0" applyAlignment="0" applyProtection="0"/>
    <xf numFmtId="168" fontId="77" fillId="0" borderId="140" applyNumberFormat="0" applyFill="0" applyAlignment="0" applyProtection="0"/>
    <xf numFmtId="169" fontId="77" fillId="0" borderId="140" applyNumberFormat="0" applyFill="0" applyAlignment="0" applyProtection="0"/>
    <xf numFmtId="168" fontId="77" fillId="0" borderId="140" applyNumberFormat="0" applyFill="0" applyAlignment="0" applyProtection="0"/>
    <xf numFmtId="168" fontId="77" fillId="0" borderId="140" applyNumberFormat="0" applyFill="0" applyAlignment="0" applyProtection="0"/>
    <xf numFmtId="169" fontId="77" fillId="0" borderId="140" applyNumberFormat="0" applyFill="0" applyAlignment="0" applyProtection="0"/>
    <xf numFmtId="168" fontId="77" fillId="0" borderId="140" applyNumberFormat="0" applyFill="0" applyAlignment="0" applyProtection="0"/>
    <xf numFmtId="168" fontId="77" fillId="0" borderId="140" applyNumberFormat="0" applyFill="0" applyAlignment="0" applyProtection="0"/>
    <xf numFmtId="169" fontId="77" fillId="0" borderId="140" applyNumberFormat="0" applyFill="0" applyAlignment="0" applyProtection="0"/>
    <xf numFmtId="168" fontId="77" fillId="0" borderId="140" applyNumberFormat="0" applyFill="0" applyAlignment="0" applyProtection="0"/>
    <xf numFmtId="0" fontId="30" fillId="0" borderId="140" applyNumberFormat="0" applyFill="0" applyAlignment="0" applyProtection="0"/>
  </cellStyleXfs>
  <cellXfs count="801">
    <xf numFmtId="0" fontId="0" fillId="0" borderId="0" xfId="0"/>
    <xf numFmtId="0" fontId="2" fillId="3" borderId="3" xfId="11" applyFill="1" applyBorder="1" applyAlignment="1">
      <alignment horizontal="left" vertical="center" wrapText="1"/>
    </xf>
    <xf numFmtId="0" fontId="2" fillId="0" borderId="0" xfId="11"/>
    <xf numFmtId="0" fontId="2" fillId="0" borderId="0" xfId="0" applyFont="1"/>
    <xf numFmtId="0" fontId="84" fillId="0" borderId="0" xfId="0" applyFont="1"/>
    <xf numFmtId="0" fontId="85" fillId="0" borderId="0" xfId="0" applyFont="1"/>
    <xf numFmtId="0" fontId="2" fillId="0" borderId="1" xfId="0" applyFont="1" applyBorder="1"/>
    <xf numFmtId="0" fontId="86" fillId="0" borderId="1" xfId="0" applyFont="1" applyBorder="1" applyAlignment="1">
      <alignment horizontal="center" vertical="center"/>
    </xf>
    <xf numFmtId="0" fontId="2" fillId="0" borderId="17" xfId="0" applyFont="1" applyBorder="1" applyAlignment="1">
      <alignment horizontal="right" vertical="center" wrapText="1"/>
    </xf>
    <xf numFmtId="0" fontId="2" fillId="0" borderId="15" xfId="0" applyFont="1" applyBorder="1" applyAlignment="1">
      <alignment vertical="center" wrapText="1"/>
    </xf>
    <xf numFmtId="0" fontId="2" fillId="0" borderId="17" xfId="0" applyFont="1" applyBorder="1" applyAlignment="1">
      <alignment horizontal="center" vertical="center" wrapText="1"/>
    </xf>
    <xf numFmtId="0" fontId="2" fillId="0" borderId="3" xfId="0" applyFont="1" applyBorder="1" applyAlignment="1">
      <alignment vertical="center" wrapText="1"/>
    </xf>
    <xf numFmtId="193" fontId="2" fillId="0" borderId="3" xfId="0" applyNumberFormat="1" applyFont="1" applyBorder="1" applyAlignment="1" applyProtection="1">
      <alignment vertical="center" wrapText="1"/>
      <protection locked="0"/>
    </xf>
    <xf numFmtId="193" fontId="84" fillId="0" borderId="3" xfId="0" applyNumberFormat="1" applyFont="1" applyBorder="1" applyAlignment="1" applyProtection="1">
      <alignment vertical="center" wrapText="1"/>
      <protection locked="0"/>
    </xf>
    <xf numFmtId="193" fontId="84" fillId="0" borderId="18" xfId="0" applyNumberFormat="1" applyFont="1" applyBorder="1" applyAlignment="1" applyProtection="1">
      <alignment vertical="center" wrapText="1"/>
      <protection locked="0"/>
    </xf>
    <xf numFmtId="193" fontId="2" fillId="2" borderId="3" xfId="0" applyNumberFormat="1" applyFont="1" applyFill="1" applyBorder="1" applyAlignment="1" applyProtection="1">
      <alignment vertical="center"/>
      <protection locked="0"/>
    </xf>
    <xf numFmtId="193" fontId="87" fillId="2" borderId="3" xfId="0" applyNumberFormat="1" applyFont="1" applyFill="1" applyBorder="1" applyAlignment="1" applyProtection="1">
      <alignment vertical="center"/>
      <protection locked="0"/>
    </xf>
    <xf numFmtId="193" fontId="87" fillId="2" borderId="18" xfId="0" applyNumberFormat="1" applyFont="1" applyFill="1" applyBorder="1" applyAlignment="1" applyProtection="1">
      <alignment vertical="center"/>
      <protection locked="0"/>
    </xf>
    <xf numFmtId="0" fontId="2" fillId="0" borderId="0" xfId="0" applyFont="1" applyAlignment="1">
      <alignment horizontal="right"/>
    </xf>
    <xf numFmtId="0" fontId="88" fillId="0" borderId="0" xfId="0" applyFont="1"/>
    <xf numFmtId="0" fontId="46" fillId="0" borderId="0" xfId="0" applyFont="1" applyAlignment="1" applyProtection="1">
      <alignment horizontal="right"/>
      <protection locked="0"/>
    </xf>
    <xf numFmtId="0" fontId="2" fillId="0" borderId="3" xfId="0" applyFont="1" applyBorder="1" applyAlignment="1">
      <alignment horizontal="center" vertical="center" wrapText="1"/>
    </xf>
    <xf numFmtId="0" fontId="46" fillId="0" borderId="0" xfId="0" applyFont="1" applyAlignment="1">
      <alignment horizontal="center"/>
    </xf>
    <xf numFmtId="0" fontId="84" fillId="0" borderId="17" xfId="0" applyFont="1" applyBorder="1" applyAlignment="1">
      <alignment horizontal="center" vertical="center" wrapText="1"/>
    </xf>
    <xf numFmtId="0" fontId="84" fillId="0" borderId="3" xfId="0" applyFont="1" applyBorder="1" applyAlignment="1">
      <alignment vertical="center" wrapText="1"/>
    </xf>
    <xf numFmtId="0" fontId="84" fillId="0" borderId="20" xfId="0" applyFont="1" applyBorder="1" applyAlignment="1">
      <alignment horizontal="center" vertical="center" wrapText="1"/>
    </xf>
    <xf numFmtId="0" fontId="86" fillId="0" borderId="21" xfId="0" applyFont="1" applyBorder="1" applyAlignment="1">
      <alignment vertical="center" wrapText="1"/>
    </xf>
    <xf numFmtId="0" fontId="84" fillId="0" borderId="0" xfId="0" applyFont="1" applyAlignment="1">
      <alignment horizontal="center" vertical="center" wrapText="1"/>
    </xf>
    <xf numFmtId="0" fontId="84" fillId="0" borderId="0" xfId="0" applyFont="1" applyAlignment="1">
      <alignment vertical="center" wrapText="1"/>
    </xf>
    <xf numFmtId="0" fontId="84" fillId="0" borderId="0" xfId="0" applyFont="1" applyAlignment="1">
      <alignment wrapText="1"/>
    </xf>
    <xf numFmtId="0" fontId="2" fillId="0" borderId="0" xfId="0" applyFont="1" applyAlignment="1">
      <alignment horizontal="left" wrapText="1"/>
    </xf>
    <xf numFmtId="0" fontId="45" fillId="0" borderId="0" xfId="0" applyFont="1" applyAlignment="1">
      <alignment horizontal="center" vertical="center" wrapText="1"/>
    </xf>
    <xf numFmtId="0" fontId="2" fillId="0" borderId="0" xfId="0" applyFont="1" applyAlignment="1">
      <alignment horizontal="right" wrapText="1"/>
    </xf>
    <xf numFmtId="0" fontId="2" fillId="0" borderId="14" xfId="0" applyFont="1" applyBorder="1"/>
    <xf numFmtId="0" fontId="2" fillId="0" borderId="17" xfId="0" applyFont="1" applyBorder="1" applyAlignment="1">
      <alignment vertical="center"/>
    </xf>
    <xf numFmtId="0" fontId="2" fillId="0" borderId="8" xfId="0" applyFont="1" applyBorder="1" applyAlignment="1">
      <alignment wrapText="1"/>
    </xf>
    <xf numFmtId="0" fontId="84" fillId="0" borderId="19" xfId="0" applyFont="1" applyBorder="1"/>
    <xf numFmtId="0" fontId="85" fillId="0" borderId="0" xfId="0" applyFont="1" applyAlignment="1">
      <alignment wrapText="1"/>
    </xf>
    <xf numFmtId="0" fontId="2" fillId="0" borderId="19" xfId="0" applyFont="1" applyBorder="1"/>
    <xf numFmtId="0" fontId="2" fillId="0" borderId="19" xfId="0" applyFont="1" applyBorder="1" applyAlignment="1">
      <alignment wrapText="1"/>
    </xf>
    <xf numFmtId="0" fontId="2" fillId="0" borderId="23" xfId="0" applyFont="1" applyBorder="1" applyAlignment="1">
      <alignment wrapText="1"/>
    </xf>
    <xf numFmtId="0" fontId="84" fillId="0" borderId="37" xfId="0" applyFont="1" applyBorder="1"/>
    <xf numFmtId="0" fontId="46" fillId="0" borderId="0" xfId="11" applyFont="1" applyAlignment="1">
      <alignment horizontal="right"/>
    </xf>
    <xf numFmtId="0" fontId="45" fillId="0" borderId="15" xfId="11" applyFont="1" applyBorder="1" applyAlignment="1">
      <alignment horizontal="center" vertical="center"/>
    </xf>
    <xf numFmtId="0" fontId="45" fillId="0" borderId="16" xfId="11" applyFont="1" applyBorder="1" applyAlignment="1">
      <alignment horizontal="center" vertical="center"/>
    </xf>
    <xf numFmtId="0" fontId="2" fillId="0" borderId="0" xfId="11" applyAlignment="1">
      <alignment vertical="center"/>
    </xf>
    <xf numFmtId="0" fontId="84" fillId="0" borderId="0" xfId="0" applyFont="1" applyAlignment="1">
      <alignment vertical="center"/>
    </xf>
    <xf numFmtId="0" fontId="84" fillId="0" borderId="17" xfId="0" applyFont="1" applyBorder="1" applyAlignment="1">
      <alignment horizontal="center" vertical="center"/>
    </xf>
    <xf numFmtId="0" fontId="84" fillId="0" borderId="11" xfId="0" applyFont="1" applyBorder="1" applyAlignment="1">
      <alignment wrapText="1"/>
    </xf>
    <xf numFmtId="0" fontId="84" fillId="0" borderId="0" xfId="0" applyFont="1" applyAlignment="1">
      <alignment horizontal="center" vertical="center"/>
    </xf>
    <xf numFmtId="0" fontId="2" fillId="0" borderId="14" xfId="9" applyFont="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16" xfId="2" applyNumberFormat="1" applyFont="1" applyFill="1" applyBorder="1" applyAlignment="1" applyProtection="1">
      <alignment horizontal="center" vertical="center"/>
      <protection locked="0"/>
    </xf>
    <xf numFmtId="0" fontId="2" fillId="0" borderId="17" xfId="9" applyFont="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Alignment="1" applyProtection="1">
      <alignment wrapText="1"/>
      <protection locked="0"/>
    </xf>
    <xf numFmtId="1" fontId="45" fillId="36" borderId="3" xfId="2" applyNumberFormat="1" applyFont="1" applyFill="1" applyBorder="1" applyAlignment="1" applyProtection="1">
      <alignment horizontal="left" vertical="top" wrapText="1"/>
    </xf>
    <xf numFmtId="0" fontId="2" fillId="0" borderId="17" xfId="9" applyFont="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1" xfId="13" applyFont="1" applyFill="1" applyBorder="1" applyAlignment="1" applyProtection="1">
      <alignment vertical="center" wrapText="1"/>
      <protection locked="0"/>
    </xf>
    <xf numFmtId="0" fontId="45" fillId="0" borderId="0" xfId="11" applyFont="1"/>
    <xf numFmtId="0" fontId="84" fillId="0" borderId="4" xfId="0" applyFont="1" applyBorder="1" applyAlignment="1">
      <alignment horizontal="center" vertical="center" wrapText="1"/>
    </xf>
    <xf numFmtId="0" fontId="84" fillId="0" borderId="6" xfId="0" applyFont="1" applyBorder="1" applyAlignment="1">
      <alignment horizontal="center" vertical="center" wrapText="1"/>
    </xf>
    <xf numFmtId="167" fontId="85" fillId="0" borderId="0" xfId="0" applyNumberFormat="1" applyFont="1" applyAlignment="1">
      <alignment horizontal="center"/>
    </xf>
    <xf numFmtId="167" fontId="91" fillId="0" borderId="0" xfId="0" applyNumberFormat="1" applyFont="1" applyAlignment="1">
      <alignment horizontal="center"/>
    </xf>
    <xf numFmtId="167" fontId="89" fillId="0" borderId="0" xfId="0" applyNumberFormat="1" applyFont="1" applyAlignment="1">
      <alignment horizontal="center"/>
    </xf>
    <xf numFmtId="0" fontId="84" fillId="0" borderId="17" xfId="0" applyFont="1" applyBorder="1" applyAlignment="1">
      <alignment vertical="center"/>
    </xf>
    <xf numFmtId="193" fontId="84" fillId="0" borderId="3" xfId="0" applyNumberFormat="1" applyFont="1" applyBorder="1"/>
    <xf numFmtId="0" fontId="2" fillId="3" borderId="20" xfId="9" applyFont="1" applyFill="1" applyBorder="1" applyAlignment="1" applyProtection="1">
      <alignment horizontal="left" vertical="center"/>
      <protection locked="0"/>
    </xf>
    <xf numFmtId="0" fontId="45" fillId="3" borderId="21" xfId="16" applyFont="1" applyFill="1" applyBorder="1" applyProtection="1">
      <protection locked="0"/>
    </xf>
    <xf numFmtId="193" fontId="84" fillId="36" borderId="21" xfId="0" applyNumberFormat="1" applyFont="1" applyFill="1" applyBorder="1"/>
    <xf numFmtId="0" fontId="86" fillId="0" borderId="0" xfId="0" applyFont="1" applyAlignment="1">
      <alignment horizontal="center"/>
    </xf>
    <xf numFmtId="0" fontId="84" fillId="0" borderId="14" xfId="0" applyFont="1" applyBorder="1"/>
    <xf numFmtId="0" fontId="84" fillId="0" borderId="16" xfId="0" applyFont="1" applyBorder="1"/>
    <xf numFmtId="0" fontId="84" fillId="0" borderId="18" xfId="0" applyFont="1" applyBorder="1" applyAlignment="1">
      <alignment horizontal="center" vertical="center"/>
    </xf>
    <xf numFmtId="164" fontId="2" fillId="3" borderId="17"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18" xfId="1" applyNumberFormat="1" applyFont="1" applyFill="1" applyBorder="1" applyAlignment="1" applyProtection="1">
      <alignment horizontal="center" vertical="center" wrapText="1"/>
      <protection locked="0"/>
    </xf>
    <xf numFmtId="0" fontId="2" fillId="3" borderId="17" xfId="5" applyFill="1" applyBorder="1" applyAlignment="1" applyProtection="1">
      <alignment horizontal="right" vertical="center"/>
      <protection locked="0"/>
    </xf>
    <xf numFmtId="193" fontId="84" fillId="0" borderId="18" xfId="0" applyNumberFormat="1" applyFont="1" applyBorder="1"/>
    <xf numFmtId="0" fontId="45" fillId="3" borderId="22" xfId="16" applyFont="1" applyFill="1" applyBorder="1" applyProtection="1">
      <protection locked="0"/>
    </xf>
    <xf numFmtId="0" fontId="84" fillId="0" borderId="15" xfId="0" applyFont="1" applyBorder="1"/>
    <xf numFmtId="0" fontId="88" fillId="0" borderId="0" xfId="0" applyFont="1" applyAlignment="1">
      <alignment wrapText="1"/>
    </xf>
    <xf numFmtId="0" fontId="84" fillId="0" borderId="17" xfId="0" applyFont="1" applyBorder="1"/>
    <xf numFmtId="0" fontId="84" fillId="0" borderId="3" xfId="0" applyFont="1" applyBorder="1"/>
    <xf numFmtId="0" fontId="84" fillId="0" borderId="62" xfId="0" applyFont="1" applyBorder="1" applyAlignment="1">
      <alignment wrapText="1"/>
    </xf>
    <xf numFmtId="0" fontId="84" fillId="0" borderId="20" xfId="0" applyFont="1" applyBorder="1"/>
    <xf numFmtId="0" fontId="86" fillId="0" borderId="21" xfId="0" applyFont="1" applyBorder="1"/>
    <xf numFmtId="193" fontId="45" fillId="36" borderId="21" xfId="16" applyNumberFormat="1" applyFont="1" applyFill="1" applyBorder="1" applyProtection="1">
      <protection locked="0"/>
    </xf>
    <xf numFmtId="0" fontId="84" fillId="0" borderId="53" xfId="0" applyFont="1" applyBorder="1" applyAlignment="1">
      <alignment horizontal="center"/>
    </xf>
    <xf numFmtId="0" fontId="84" fillId="0" borderId="54" xfId="0" applyFont="1" applyBorder="1" applyAlignment="1">
      <alignment horizontal="center"/>
    </xf>
    <xf numFmtId="0" fontId="84" fillId="0" borderId="15" xfId="0" applyFont="1" applyBorder="1" applyAlignment="1">
      <alignment horizontal="center"/>
    </xf>
    <xf numFmtId="0" fontId="84" fillId="0" borderId="16" xfId="0" applyFont="1" applyBorder="1" applyAlignment="1">
      <alignment horizontal="center"/>
    </xf>
    <xf numFmtId="0" fontId="88" fillId="0" borderId="0" xfId="0" applyFont="1" applyAlignment="1">
      <alignment horizontal="center"/>
    </xf>
    <xf numFmtId="0" fontId="2" fillId="3" borderId="17" xfId="5" applyFill="1" applyBorder="1" applyAlignment="1" applyProtection="1">
      <alignment horizontal="left" vertical="center"/>
      <protection locked="0"/>
    </xf>
    <xf numFmtId="0" fontId="2" fillId="3" borderId="3" xfId="5" applyFill="1" applyBorder="1" applyProtection="1">
      <protection locked="0"/>
    </xf>
    <xf numFmtId="0" fontId="2" fillId="0" borderId="3" xfId="13" applyFont="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193" fontId="2" fillId="36" borderId="3" xfId="5" applyNumberFormat="1" applyFill="1" applyBorder="1" applyProtection="1">
      <protection locked="0"/>
    </xf>
    <xf numFmtId="193" fontId="2" fillId="36" borderId="3" xfId="1" applyNumberFormat="1" applyFont="1" applyFill="1" applyBorder="1" applyProtection="1">
      <protection locked="0"/>
    </xf>
    <xf numFmtId="193" fontId="2" fillId="3" borderId="3" xfId="5" applyNumberFormat="1" applyFill="1" applyBorder="1" applyProtection="1">
      <protection locked="0"/>
    </xf>
    <xf numFmtId="3" fontId="2" fillId="36" borderId="18" xfId="5" applyNumberFormat="1" applyFill="1" applyBorder="1" applyProtection="1">
      <protection locked="0"/>
    </xf>
    <xf numFmtId="0" fontId="92"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2" fillId="0" borderId="3" xfId="11" applyFont="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0" fillId="0" borderId="3" xfId="11" applyFont="1" applyBorder="1" applyAlignment="1">
      <alignment wrapText="1"/>
    </xf>
    <xf numFmtId="193" fontId="2" fillId="0" borderId="3" xfId="1" applyNumberFormat="1" applyFont="1" applyFill="1" applyBorder="1" applyProtection="1">
      <protection locked="0"/>
    </xf>
    <xf numFmtId="0" fontId="92" fillId="3" borderId="3" xfId="9" applyFont="1" applyFill="1" applyBorder="1" applyAlignment="1" applyProtection="1">
      <alignment horizontal="left" vertical="center"/>
      <protection locked="0"/>
    </xf>
    <xf numFmtId="0" fontId="90" fillId="3" borderId="3" xfId="20961" applyFont="1" applyFill="1" applyBorder="1"/>
    <xf numFmtId="3" fontId="45" fillId="36" borderId="21" xfId="16" applyNumberFormat="1" applyFont="1" applyFill="1" applyBorder="1" applyProtection="1">
      <protection locked="0"/>
    </xf>
    <xf numFmtId="193" fontId="45" fillId="36" borderId="21" xfId="1" applyNumberFormat="1" applyFont="1" applyFill="1" applyBorder="1" applyAlignment="1" applyProtection="1">
      <protection locked="0"/>
    </xf>
    <xf numFmtId="193" fontId="2" fillId="3" borderId="21" xfId="5" applyNumberFormat="1" applyFill="1" applyBorder="1" applyProtection="1">
      <protection locked="0"/>
    </xf>
    <xf numFmtId="164" fontId="45" fillId="36" borderId="22" xfId="1" applyNumberFormat="1" applyFont="1" applyFill="1" applyBorder="1" applyAlignment="1" applyProtection="1">
      <protection locked="0"/>
    </xf>
    <xf numFmtId="193" fontId="84" fillId="0" borderId="0" xfId="0" applyNumberFormat="1" applyFont="1"/>
    <xf numFmtId="0" fontId="45" fillId="0" borderId="24" xfId="0" applyFont="1" applyBorder="1" applyAlignment="1">
      <alignment vertical="center" wrapText="1"/>
    </xf>
    <xf numFmtId="0" fontId="90" fillId="0" borderId="3" xfId="20960" applyFont="1" applyBorder="1" applyAlignment="1">
      <alignment horizontal="center" vertical="center"/>
    </xf>
    <xf numFmtId="0" fontId="2" fillId="3" borderId="3" xfId="20960" applyFill="1" applyBorder="1" applyAlignment="1">
      <alignment horizontal="right" indent="1"/>
    </xf>
    <xf numFmtId="0" fontId="2" fillId="3" borderId="2" xfId="20960" applyFill="1" applyBorder="1" applyAlignment="1">
      <alignment horizontal="right" indent="1"/>
    </xf>
    <xf numFmtId="0" fontId="93" fillId="0" borderId="0" xfId="0" applyFont="1" applyAlignment="1">
      <alignment wrapText="1"/>
    </xf>
    <xf numFmtId="0" fontId="2" fillId="3" borderId="3" xfId="20960" applyFill="1" applyBorder="1"/>
    <xf numFmtId="0" fontId="45" fillId="0" borderId="3" xfId="0" applyFont="1" applyBorder="1" applyAlignment="1">
      <alignment horizontal="center" vertical="center" wrapText="1"/>
    </xf>
    <xf numFmtId="0" fontId="65" fillId="0" borderId="3" xfId="0" applyFont="1" applyBorder="1" applyAlignment="1">
      <alignment horizontal="left" vertical="center" wrapText="1"/>
    </xf>
    <xf numFmtId="0" fontId="2" fillId="0" borderId="21" xfId="0" applyFont="1" applyBorder="1" applyAlignment="1">
      <alignment vertical="center" wrapText="1"/>
    </xf>
    <xf numFmtId="0" fontId="2" fillId="0" borderId="14" xfId="11" applyBorder="1" applyAlignment="1">
      <alignment vertical="center"/>
    </xf>
    <xf numFmtId="0" fontId="2" fillId="0" borderId="15" xfId="11" applyBorder="1" applyAlignment="1">
      <alignment vertical="center"/>
    </xf>
    <xf numFmtId="193" fontId="86" fillId="36" borderId="21" xfId="0" applyNumberFormat="1" applyFont="1" applyFill="1" applyBorder="1" applyAlignment="1">
      <alignment horizontal="center" vertical="center"/>
    </xf>
    <xf numFmtId="0" fontId="84" fillId="0" borderId="3" xfId="0" applyFont="1" applyBorder="1" applyAlignment="1">
      <alignment wrapText="1"/>
    </xf>
    <xf numFmtId="0" fontId="86" fillId="36" borderId="3" xfId="0" applyFont="1" applyFill="1" applyBorder="1" applyAlignment="1">
      <alignment wrapText="1"/>
    </xf>
    <xf numFmtId="0" fontId="86" fillId="36" borderId="21" xfId="0" applyFont="1" applyFill="1" applyBorder="1" applyAlignment="1">
      <alignment wrapText="1"/>
    </xf>
    <xf numFmtId="0" fontId="84" fillId="0" borderId="14" xfId="0" applyFont="1" applyBorder="1" applyAlignment="1">
      <alignment horizontal="center" vertical="center"/>
    </xf>
    <xf numFmtId="193" fontId="84" fillId="36" borderId="16" xfId="0" applyNumberFormat="1" applyFont="1" applyFill="1" applyBorder="1" applyAlignment="1">
      <alignment horizontal="center" vertical="center"/>
    </xf>
    <xf numFmtId="193" fontId="84" fillId="36" borderId="18" xfId="0" applyNumberFormat="1" applyFont="1" applyFill="1" applyBorder="1" applyAlignment="1">
      <alignment horizontal="center" vertical="center" wrapText="1"/>
    </xf>
    <xf numFmtId="193" fontId="84" fillId="36" borderId="22" xfId="0" applyNumberFormat="1" applyFont="1" applyFill="1" applyBorder="1" applyAlignment="1">
      <alignment horizontal="center" vertical="center" wrapText="1"/>
    </xf>
    <xf numFmtId="0" fontId="45" fillId="0" borderId="0" xfId="11" applyFont="1" applyAlignment="1">
      <alignment horizontal="center"/>
    </xf>
    <xf numFmtId="0" fontId="2" fillId="3" borderId="3" xfId="11" applyFill="1" applyBorder="1" applyAlignment="1">
      <alignment horizontal="center" vertical="center" wrapText="1"/>
    </xf>
    <xf numFmtId="0" fontId="45" fillId="0" borderId="0" xfId="8" applyFont="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4" xfId="0" applyFont="1" applyBorder="1" applyAlignment="1">
      <alignment horizontal="center" vertical="center" wrapText="1"/>
    </xf>
    <xf numFmtId="0" fontId="84" fillId="0" borderId="15" xfId="0" applyFont="1" applyBorder="1" applyAlignment="1">
      <alignment horizontal="left" vertical="center" wrapText="1" indent="2"/>
    </xf>
    <xf numFmtId="0" fontId="94" fillId="0" borderId="0" xfId="11" applyFont="1"/>
    <xf numFmtId="0" fontId="95" fillId="0" borderId="0" xfId="11" applyFont="1" applyAlignment="1">
      <alignment horizontal="center" vertical="center" wrapText="1"/>
    </xf>
    <xf numFmtId="0" fontId="3" fillId="0" borderId="0" xfId="0" applyFont="1"/>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4"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wrapText="1"/>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Border="1" applyAlignment="1">
      <alignment horizontal="center" vertical="center" wrapText="1"/>
    </xf>
    <xf numFmtId="0" fontId="2" fillId="0" borderId="18" xfId="1" applyNumberFormat="1" applyFont="1" applyFill="1" applyBorder="1" applyAlignment="1" applyProtection="1">
      <alignment horizontal="center" vertical="center" wrapText="1"/>
      <protection locked="0"/>
    </xf>
    <xf numFmtId="0" fontId="3" fillId="0" borderId="53" xfId="0" applyFont="1" applyBorder="1"/>
    <xf numFmtId="0" fontId="3" fillId="0" borderId="54" xfId="0" applyFont="1" applyBorder="1"/>
    <xf numFmtId="0" fontId="3" fillId="0" borderId="15"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horizontal="center" vertical="center"/>
    </xf>
    <xf numFmtId="0" fontId="97" fillId="0" borderId="0" xfId="0" applyFont="1"/>
    <xf numFmtId="0" fontId="3" fillId="0" borderId="62" xfId="0" applyFont="1" applyBorder="1"/>
    <xf numFmtId="0" fontId="3" fillId="0" borderId="15" xfId="0" applyFont="1" applyBorder="1" applyAlignment="1">
      <alignment wrapText="1"/>
    </xf>
    <xf numFmtId="0" fontId="3" fillId="0" borderId="25" xfId="0" applyFont="1" applyBorder="1" applyAlignment="1">
      <alignment wrapText="1"/>
    </xf>
    <xf numFmtId="0" fontId="3" fillId="0" borderId="16" xfId="0" applyFont="1" applyBorder="1" applyAlignment="1">
      <alignment wrapText="1"/>
    </xf>
    <xf numFmtId="0" fontId="3" fillId="0" borderId="3" xfId="0" applyFont="1" applyBorder="1" applyAlignment="1">
      <alignment horizontal="center" vertical="center" wrapText="1"/>
    </xf>
    <xf numFmtId="193" fontId="3" fillId="0" borderId="3" xfId="0" applyNumberFormat="1" applyFont="1" applyBorder="1"/>
    <xf numFmtId="193" fontId="3" fillId="0" borderId="8" xfId="0" applyNumberFormat="1" applyFont="1" applyBorder="1"/>
    <xf numFmtId="193" fontId="3" fillId="36" borderId="21" xfId="0" applyNumberFormat="1" applyFont="1" applyFill="1" applyBorder="1"/>
    <xf numFmtId="9" fontId="3" fillId="0" borderId="18" xfId="20962" applyFont="1" applyBorder="1"/>
    <xf numFmtId="9" fontId="3" fillId="36" borderId="22" xfId="20962" applyFont="1" applyFill="1" applyBorder="1"/>
    <xf numFmtId="0" fontId="86" fillId="0" borderId="0" xfId="0" applyFont="1" applyAlignment="1">
      <alignment horizontal="center" wrapText="1"/>
    </xf>
    <xf numFmtId="167" fontId="84" fillId="0" borderId="3" xfId="0" applyNumberFormat="1" applyFont="1" applyBorder="1"/>
    <xf numFmtId="167" fontId="84" fillId="36" borderId="21" xfId="0" applyNumberFormat="1" applyFont="1" applyFill="1" applyBorder="1"/>
    <xf numFmtId="0" fontId="84" fillId="0" borderId="67" xfId="0" applyFont="1" applyBorder="1" applyAlignment="1">
      <alignment vertical="center" wrapText="1"/>
    </xf>
    <xf numFmtId="193" fontId="86" fillId="36" borderId="21"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5" xfId="0" applyFont="1" applyFill="1" applyBorder="1" applyAlignment="1">
      <alignment wrapText="1"/>
    </xf>
    <xf numFmtId="193" fontId="2" fillId="0" borderId="3" xfId="0" applyNumberFormat="1" applyFont="1" applyBorder="1" applyAlignment="1" applyProtection="1">
      <alignment horizontal="right" vertical="center" wrapText="1"/>
      <protection locked="0"/>
    </xf>
    <xf numFmtId="193" fontId="45" fillId="0" borderId="3" xfId="0" applyNumberFormat="1" applyFont="1" applyBorder="1" applyAlignment="1" applyProtection="1">
      <alignment horizontal="right" vertical="center" wrapText="1"/>
      <protection locked="0"/>
    </xf>
    <xf numFmtId="0" fontId="96" fillId="0" borderId="0" xfId="0" applyFont="1" applyAlignment="1">
      <alignment wrapText="1"/>
    </xf>
    <xf numFmtId="0" fontId="2" fillId="0" borderId="0" xfId="0" applyFont="1" applyAlignment="1">
      <alignment wrapText="1"/>
    </xf>
    <xf numFmtId="0" fontId="99" fillId="3" borderId="77" xfId="0" applyFont="1" applyFill="1" applyBorder="1" applyAlignment="1">
      <alignment horizontal="left"/>
    </xf>
    <xf numFmtId="0" fontId="99" fillId="3" borderId="78" xfId="0" applyFont="1" applyFill="1" applyBorder="1" applyAlignment="1">
      <alignment horizontal="left"/>
    </xf>
    <xf numFmtId="0" fontId="4" fillId="3" borderId="81" xfId="0" applyFont="1" applyFill="1" applyBorder="1" applyAlignment="1">
      <alignment vertical="center"/>
    </xf>
    <xf numFmtId="0" fontId="3" fillId="3" borderId="82" xfId="0" applyFont="1" applyFill="1" applyBorder="1" applyAlignment="1">
      <alignment vertical="center"/>
    </xf>
    <xf numFmtId="0" fontId="3" fillId="3" borderId="83" xfId="0" applyFont="1" applyFill="1" applyBorder="1" applyAlignment="1">
      <alignment vertical="center"/>
    </xf>
    <xf numFmtId="0" fontId="3" fillId="0" borderId="66" xfId="0" applyFont="1" applyBorder="1" applyAlignment="1">
      <alignment horizontal="center" vertical="center"/>
    </xf>
    <xf numFmtId="0" fontId="3" fillId="0" borderId="7" xfId="0" applyFont="1" applyBorder="1" applyAlignment="1">
      <alignment vertical="center"/>
    </xf>
    <xf numFmtId="0" fontId="3" fillId="0" borderId="17" xfId="0" applyFont="1" applyBorder="1" applyAlignment="1">
      <alignment horizontal="center" vertical="center"/>
    </xf>
    <xf numFmtId="0" fontId="3" fillId="0" borderId="79" xfId="0" applyFont="1" applyBorder="1" applyAlignment="1">
      <alignment vertical="center"/>
    </xf>
    <xf numFmtId="0" fontId="4" fillId="0" borderId="79" xfId="0" applyFont="1" applyBorder="1" applyAlignment="1">
      <alignment vertical="center"/>
    </xf>
    <xf numFmtId="0" fontId="3" fillId="0" borderId="20" xfId="0" applyFont="1" applyBorder="1" applyAlignment="1">
      <alignment horizontal="center" vertical="center"/>
    </xf>
    <xf numFmtId="0" fontId="4" fillId="0" borderId="21" xfId="0" applyFont="1" applyBorder="1" applyAlignment="1">
      <alignment vertical="center"/>
    </xf>
    <xf numFmtId="0" fontId="3" fillId="3" borderId="62" xfId="0" applyFont="1" applyFill="1" applyBorder="1" applyAlignment="1">
      <alignment horizontal="center" vertical="center"/>
    </xf>
    <xf numFmtId="0" fontId="3" fillId="3" borderId="0" xfId="0" applyFont="1" applyFill="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169" fontId="9" fillId="37" borderId="54" xfId="20" applyBorder="1"/>
    <xf numFmtId="0" fontId="3" fillId="0" borderId="86" xfId="0" applyFont="1" applyBorder="1" applyAlignment="1">
      <alignment horizontal="center" vertical="center"/>
    </xf>
    <xf numFmtId="0" fontId="3" fillId="0" borderId="87" xfId="0" applyFont="1" applyBorder="1" applyAlignment="1">
      <alignment vertical="center"/>
    </xf>
    <xf numFmtId="169" fontId="9" fillId="37" borderId="23" xfId="20" applyBorder="1"/>
    <xf numFmtId="169" fontId="9" fillId="37" borderId="88" xfId="20" applyBorder="1"/>
    <xf numFmtId="169" fontId="9" fillId="37" borderId="24" xfId="20" applyBorder="1"/>
    <xf numFmtId="0" fontId="3" fillId="0" borderId="91" xfId="0" applyFont="1" applyBorder="1" applyAlignment="1">
      <alignment horizontal="center" vertical="center"/>
    </xf>
    <xf numFmtId="0" fontId="3" fillId="0" borderId="92" xfId="0" applyFont="1" applyBorder="1" applyAlignment="1">
      <alignment vertical="center"/>
    </xf>
    <xf numFmtId="169" fontId="9" fillId="37" borderId="29" xfId="20" applyBorder="1"/>
    <xf numFmtId="0" fontId="4" fillId="0" borderId="0" xfId="0" applyFont="1" applyAlignment="1">
      <alignment horizontal="center"/>
    </xf>
    <xf numFmtId="0" fontId="86" fillId="0" borderId="79" xfId="0" applyFont="1" applyBorder="1" applyAlignment="1">
      <alignment horizontal="center" vertical="center" wrapText="1"/>
    </xf>
    <xf numFmtId="0" fontId="86" fillId="0" borderId="80" xfId="0" applyFont="1" applyBorder="1" applyAlignment="1">
      <alignment horizontal="center" vertical="center" wrapText="1"/>
    </xf>
    <xf numFmtId="0" fontId="4" fillId="36" borderId="15" xfId="0" applyFont="1" applyFill="1" applyBorder="1" applyAlignment="1">
      <alignment horizontal="center" vertical="center" wrapText="1"/>
    </xf>
    <xf numFmtId="0" fontId="4" fillId="36" borderId="16" xfId="0" applyFont="1" applyFill="1" applyBorder="1" applyAlignment="1">
      <alignment horizontal="center" vertical="center" wrapText="1"/>
    </xf>
    <xf numFmtId="0" fontId="4" fillId="36" borderId="17" xfId="0" applyFont="1" applyFill="1" applyBorder="1" applyAlignment="1">
      <alignment horizontal="left" vertical="center" wrapText="1"/>
    </xf>
    <xf numFmtId="0" fontId="4" fillId="36" borderId="80" xfId="0" applyFont="1" applyFill="1" applyBorder="1" applyAlignment="1">
      <alignment horizontal="left" vertical="center" wrapText="1"/>
    </xf>
    <xf numFmtId="0" fontId="3" fillId="0" borderId="17" xfId="0" applyFont="1" applyBorder="1" applyAlignment="1">
      <alignment horizontal="right" vertical="center" wrapText="1"/>
    </xf>
    <xf numFmtId="0" fontId="100" fillId="0" borderId="17" xfId="0" applyFont="1" applyBorder="1" applyAlignment="1">
      <alignment horizontal="right" vertical="center" wrapText="1"/>
    </xf>
    <xf numFmtId="0" fontId="4" fillId="0" borderId="17" xfId="0" applyFont="1" applyBorder="1" applyAlignment="1">
      <alignment horizontal="left" vertical="center" wrapText="1"/>
    </xf>
    <xf numFmtId="0" fontId="4" fillId="0" borderId="0" xfId="20963" applyFont="1" applyAlignment="1" applyProtection="1">
      <alignment horizontal="left" vertical="center"/>
      <protection locked="0"/>
    </xf>
    <xf numFmtId="0" fontId="3" fillId="0" borderId="0" xfId="0" applyFont="1" applyAlignment="1">
      <alignment horizontal="left" vertical="center"/>
    </xf>
    <xf numFmtId="0" fontId="100" fillId="0" borderId="0" xfId="0" applyFont="1" applyAlignment="1">
      <alignment horizontal="left" vertical="center"/>
    </xf>
    <xf numFmtId="49" fontId="101" fillId="0" borderId="20" xfId="5" applyNumberFormat="1" applyFont="1" applyBorder="1" applyAlignment="1" applyProtection="1">
      <alignment horizontal="left" vertical="center"/>
      <protection locked="0"/>
    </xf>
    <xf numFmtId="0" fontId="102" fillId="0" borderId="21" xfId="9" applyFont="1" applyBorder="1" applyAlignment="1" applyProtection="1">
      <alignment horizontal="left" vertical="center" wrapText="1"/>
      <protection locked="0"/>
    </xf>
    <xf numFmtId="0" fontId="84" fillId="0" borderId="79" xfId="0" applyFont="1" applyBorder="1" applyAlignment="1">
      <alignment vertical="center" wrapText="1"/>
    </xf>
    <xf numFmtId="14" fontId="2" fillId="3" borderId="79" xfId="8" quotePrefix="1" applyNumberFormat="1" applyFont="1" applyFill="1" applyBorder="1" applyAlignment="1" applyProtection="1">
      <alignment horizontal="left"/>
      <protection locked="0"/>
    </xf>
    <xf numFmtId="3" fontId="103" fillId="36" borderId="80" xfId="0" applyNumberFormat="1" applyFont="1" applyFill="1" applyBorder="1" applyAlignment="1">
      <alignment vertical="center" wrapText="1"/>
    </xf>
    <xf numFmtId="3" fontId="103" fillId="36" borderId="21" xfId="0" applyNumberFormat="1" applyFont="1" applyFill="1" applyBorder="1" applyAlignment="1">
      <alignment vertical="center" wrapText="1"/>
    </xf>
    <xf numFmtId="3" fontId="103" fillId="36" borderId="22" xfId="0" applyNumberFormat="1" applyFont="1" applyFill="1" applyBorder="1" applyAlignment="1">
      <alignment vertical="center" wrapText="1"/>
    </xf>
    <xf numFmtId="0" fontId="6" fillId="0" borderId="79" xfId="17" applyFill="1" applyBorder="1" applyAlignment="1" applyProtection="1"/>
    <xf numFmtId="49" fontId="84" fillId="0" borderId="79" xfId="0" applyNumberFormat="1" applyFont="1" applyBorder="1" applyAlignment="1">
      <alignment horizontal="right"/>
    </xf>
    <xf numFmtId="0" fontId="2" fillId="3" borderId="3" xfId="20960" applyFill="1" applyBorder="1" applyAlignment="1">
      <alignment horizontal="left" wrapText="1"/>
    </xf>
    <xf numFmtId="0" fontId="84" fillId="0" borderId="3" xfId="20960" applyFont="1" applyBorder="1" applyAlignment="1">
      <alignment horizontal="left" wrapText="1"/>
    </xf>
    <xf numFmtId="0" fontId="2" fillId="0" borderId="3" xfId="20960" applyBorder="1" applyAlignment="1">
      <alignment horizontal="left" wrapText="1"/>
    </xf>
    <xf numFmtId="0" fontId="2" fillId="0" borderId="2" xfId="20960" applyBorder="1" applyAlignment="1">
      <alignment horizontal="left" wrapText="1"/>
    </xf>
    <xf numFmtId="0" fontId="0" fillId="0" borderId="0" xfId="0" applyAlignment="1">
      <alignment wrapText="1"/>
    </xf>
    <xf numFmtId="0" fontId="45" fillId="76" borderId="99" xfId="20964" applyFont="1" applyFill="1" applyBorder="1">
      <alignment vertical="center"/>
    </xf>
    <xf numFmtId="0" fontId="45" fillId="76" borderId="100" xfId="20964" applyFont="1" applyFill="1" applyBorder="1">
      <alignment vertical="center"/>
    </xf>
    <xf numFmtId="0" fontId="45" fillId="76" borderId="97" xfId="20964" applyFont="1" applyFill="1" applyBorder="1">
      <alignment vertical="center"/>
    </xf>
    <xf numFmtId="0" fontId="105" fillId="70" borderId="96" xfId="20964" applyFont="1" applyFill="1" applyBorder="1" applyAlignment="1">
      <alignment horizontal="center" vertical="center"/>
    </xf>
    <xf numFmtId="0" fontId="105" fillId="70" borderId="97" xfId="20964" applyFont="1" applyFill="1" applyBorder="1" applyAlignment="1">
      <alignment horizontal="left" vertical="center" wrapText="1"/>
    </xf>
    <xf numFmtId="164" fontId="105" fillId="0" borderId="98" xfId="7" applyNumberFormat="1" applyFont="1" applyFill="1" applyBorder="1" applyAlignment="1" applyProtection="1">
      <alignment horizontal="right" vertical="center"/>
      <protection locked="0"/>
    </xf>
    <xf numFmtId="0" fontId="104" fillId="77" borderId="98" xfId="20964" applyFont="1" applyFill="1" applyBorder="1" applyAlignment="1">
      <alignment horizontal="center" vertical="center"/>
    </xf>
    <xf numFmtId="0" fontId="104" fillId="77" borderId="100" xfId="20964" applyFont="1" applyFill="1" applyBorder="1" applyAlignment="1">
      <alignment vertical="top" wrapText="1"/>
    </xf>
    <xf numFmtId="164" fontId="45" fillId="76" borderId="97" xfId="7" applyNumberFormat="1" applyFont="1" applyFill="1" applyBorder="1" applyAlignment="1">
      <alignment horizontal="right" vertical="center"/>
    </xf>
    <xf numFmtId="0" fontId="106" fillId="70" borderId="96" xfId="20964" applyFont="1" applyFill="1" applyBorder="1" applyAlignment="1">
      <alignment horizontal="center" vertical="center"/>
    </xf>
    <xf numFmtId="0" fontId="105" fillId="70" borderId="100" xfId="20964" applyFont="1" applyFill="1" applyBorder="1" applyAlignment="1">
      <alignment vertical="center" wrapText="1"/>
    </xf>
    <xf numFmtId="0" fontId="105" fillId="70" borderId="97" xfId="20964" applyFont="1" applyFill="1" applyBorder="1" applyAlignment="1">
      <alignment horizontal="left" vertical="center"/>
    </xf>
    <xf numFmtId="0" fontId="106" fillId="3" borderId="96" xfId="20964" applyFont="1" applyFill="1" applyBorder="1" applyAlignment="1">
      <alignment horizontal="center" vertical="center"/>
    </xf>
    <xf numFmtId="0" fontId="105" fillId="3" borderId="97" xfId="20964" applyFont="1" applyFill="1" applyBorder="1" applyAlignment="1">
      <alignment horizontal="left" vertical="center"/>
    </xf>
    <xf numFmtId="0" fontId="106" fillId="0" borderId="96" xfId="20964" applyFont="1" applyBorder="1" applyAlignment="1">
      <alignment horizontal="center" vertical="center"/>
    </xf>
    <xf numFmtId="0" fontId="105" fillId="0" borderId="97" xfId="20964" applyFont="1" applyBorder="1" applyAlignment="1">
      <alignment horizontal="left" vertical="center"/>
    </xf>
    <xf numFmtId="0" fontId="107" fillId="77" borderId="98" xfId="20964" applyFont="1" applyFill="1" applyBorder="1" applyAlignment="1">
      <alignment horizontal="center" vertical="center"/>
    </xf>
    <xf numFmtId="0" fontId="104" fillId="77" borderId="100" xfId="20964" applyFont="1" applyFill="1" applyBorder="1">
      <alignment vertical="center"/>
    </xf>
    <xf numFmtId="164" fontId="105" fillId="77" borderId="98" xfId="7" applyNumberFormat="1" applyFont="1" applyFill="1" applyBorder="1" applyAlignment="1" applyProtection="1">
      <alignment horizontal="right" vertical="center"/>
      <protection locked="0"/>
    </xf>
    <xf numFmtId="0" fontId="104" fillId="76" borderId="99" xfId="20964" applyFont="1" applyFill="1" applyBorder="1">
      <alignment vertical="center"/>
    </xf>
    <xf numFmtId="0" fontId="104" fillId="76" borderId="100" xfId="20964" applyFont="1" applyFill="1" applyBorder="1">
      <alignment vertical="center"/>
    </xf>
    <xf numFmtId="164" fontId="104" fillId="76" borderId="97" xfId="7" applyNumberFormat="1" applyFont="1" applyFill="1" applyBorder="1" applyAlignment="1">
      <alignment horizontal="right" vertical="center"/>
    </xf>
    <xf numFmtId="0" fontId="109" fillId="3" borderId="96" xfId="20964" applyFont="1" applyFill="1" applyBorder="1" applyAlignment="1">
      <alignment horizontal="center" vertical="center"/>
    </xf>
    <xf numFmtId="0" fontId="110" fillId="77" borderId="98" xfId="20964" applyFont="1" applyFill="1" applyBorder="1" applyAlignment="1">
      <alignment horizontal="center" vertical="center"/>
    </xf>
    <xf numFmtId="0" fontId="45" fillId="77" borderId="100" xfId="20964" applyFont="1" applyFill="1" applyBorder="1">
      <alignment vertical="center"/>
    </xf>
    <xf numFmtId="0" fontId="109" fillId="70" borderId="96" xfId="20964" applyFont="1" applyFill="1" applyBorder="1" applyAlignment="1">
      <alignment horizontal="center" vertical="center"/>
    </xf>
    <xf numFmtId="164" fontId="105" fillId="3" borderId="98" xfId="7" applyNumberFormat="1" applyFont="1" applyFill="1" applyBorder="1" applyAlignment="1" applyProtection="1">
      <alignment horizontal="right" vertical="center"/>
      <protection locked="0"/>
    </xf>
    <xf numFmtId="0" fontId="110" fillId="3" borderId="98" xfId="20964" applyFont="1" applyFill="1" applyBorder="1" applyAlignment="1">
      <alignment horizontal="center" vertical="center"/>
    </xf>
    <xf numFmtId="0" fontId="45" fillId="3" borderId="100" xfId="20964" applyFont="1" applyFill="1" applyBorder="1">
      <alignment vertical="center"/>
    </xf>
    <xf numFmtId="0" fontId="106" fillId="70" borderId="98" xfId="20964" applyFont="1" applyFill="1" applyBorder="1" applyAlignment="1">
      <alignment horizontal="center" vertical="center"/>
    </xf>
    <xf numFmtId="0" fontId="19" fillId="70" borderId="98" xfId="20964" applyFont="1" applyFill="1" applyBorder="1" applyAlignment="1">
      <alignment horizontal="center" vertical="center"/>
    </xf>
    <xf numFmtId="0" fontId="100" fillId="0" borderId="98" xfId="0" applyFont="1" applyBorder="1" applyAlignment="1">
      <alignment horizontal="left" vertical="center" wrapText="1"/>
    </xf>
    <xf numFmtId="10" fontId="96" fillId="0" borderId="98" xfId="20962" applyNumberFormat="1" applyFont="1" applyFill="1" applyBorder="1" applyAlignment="1">
      <alignment horizontal="left" vertical="center" wrapText="1"/>
    </xf>
    <xf numFmtId="10" fontId="4" fillId="36" borderId="98" xfId="0" applyNumberFormat="1" applyFont="1" applyFill="1" applyBorder="1" applyAlignment="1">
      <alignment horizontal="left" vertical="center" wrapText="1"/>
    </xf>
    <xf numFmtId="10" fontId="4" fillId="36" borderId="98" xfId="20962" applyNumberFormat="1" applyFont="1" applyFill="1" applyBorder="1" applyAlignment="1">
      <alignment horizontal="left" vertical="center" wrapText="1"/>
    </xf>
    <xf numFmtId="10" fontId="4" fillId="36" borderId="98" xfId="0" applyNumberFormat="1" applyFont="1" applyFill="1" applyBorder="1" applyAlignment="1">
      <alignment horizontal="center" vertical="center" wrapText="1"/>
    </xf>
    <xf numFmtId="0" fontId="4" fillId="36" borderId="98" xfId="0" applyFont="1" applyFill="1" applyBorder="1" applyAlignment="1">
      <alignment horizontal="left" vertical="center" wrapText="1"/>
    </xf>
    <xf numFmtId="0" fontId="3" fillId="0" borderId="98" xfId="0" applyFont="1" applyBorder="1" applyAlignment="1">
      <alignment horizontal="left" vertical="center" wrapText="1"/>
    </xf>
    <xf numFmtId="0" fontId="4" fillId="36" borderId="81" xfId="0" applyFont="1" applyFill="1" applyBorder="1" applyAlignment="1">
      <alignment vertical="center" wrapText="1"/>
    </xf>
    <xf numFmtId="0" fontId="4" fillId="36" borderId="97" xfId="0" applyFont="1" applyFill="1" applyBorder="1" applyAlignment="1">
      <alignment vertical="center" wrapText="1"/>
    </xf>
    <xf numFmtId="0" fontId="4" fillId="36" borderId="68" xfId="0" applyFont="1" applyFill="1" applyBorder="1" applyAlignment="1">
      <alignment vertical="center" wrapText="1"/>
    </xf>
    <xf numFmtId="0" fontId="4" fillId="36" borderId="28" xfId="0" applyFont="1" applyFill="1" applyBorder="1" applyAlignment="1">
      <alignment vertical="center" wrapText="1"/>
    </xf>
    <xf numFmtId="0" fontId="84" fillId="0" borderId="98" xfId="0" applyFont="1" applyBorder="1"/>
    <xf numFmtId="0" fontId="6" fillId="0" borderId="98" xfId="17" applyFill="1" applyBorder="1" applyAlignment="1" applyProtection="1">
      <alignment horizontal="left" vertical="center"/>
    </xf>
    <xf numFmtId="0" fontId="6" fillId="0" borderId="98" xfId="17" applyBorder="1" applyAlignment="1" applyProtection="1"/>
    <xf numFmtId="0" fontId="6" fillId="0" borderId="98" xfId="17" applyFill="1" applyBorder="1" applyAlignment="1" applyProtection="1">
      <alignment horizontal="left" vertical="center" wrapText="1"/>
    </xf>
    <xf numFmtId="0" fontId="6" fillId="0" borderId="98" xfId="17" applyFill="1" applyBorder="1" applyAlignment="1" applyProtection="1"/>
    <xf numFmtId="0" fontId="45" fillId="0" borderId="15" xfId="0" applyFont="1" applyBorder="1" applyAlignment="1">
      <alignment horizontal="center" vertical="center" wrapText="1"/>
    </xf>
    <xf numFmtId="0" fontId="45" fillId="0" borderId="16" xfId="0" applyFont="1" applyBorder="1" applyAlignment="1">
      <alignment horizontal="center" vertical="center" wrapText="1"/>
    </xf>
    <xf numFmtId="0" fontId="2" fillId="0" borderId="3" xfId="0" applyFont="1" applyBorder="1" applyAlignment="1">
      <alignment wrapText="1"/>
    </xf>
    <xf numFmtId="0" fontId="84" fillId="0" borderId="18" xfId="0" applyFont="1" applyBorder="1"/>
    <xf numFmtId="0" fontId="45" fillId="0" borderId="18" xfId="0" applyFont="1" applyBorder="1" applyAlignment="1">
      <alignment horizontal="center" vertical="center" wrapText="1"/>
    </xf>
    <xf numFmtId="3" fontId="103" fillId="36" borderId="98" xfId="0" applyNumberFormat="1" applyFont="1" applyFill="1" applyBorder="1" applyAlignment="1">
      <alignment vertical="center" wrapText="1"/>
    </xf>
    <xf numFmtId="3" fontId="103" fillId="0" borderId="98" xfId="0" applyNumberFormat="1" applyFont="1" applyBorder="1" applyAlignment="1">
      <alignment vertical="center" wrapText="1"/>
    </xf>
    <xf numFmtId="3" fontId="103" fillId="36" borderId="99" xfId="0" applyNumberFormat="1" applyFont="1" applyFill="1" applyBorder="1" applyAlignment="1">
      <alignment vertical="center" wrapText="1"/>
    </xf>
    <xf numFmtId="3" fontId="103" fillId="36" borderId="23" xfId="0" applyNumberFormat="1" applyFont="1" applyFill="1" applyBorder="1" applyAlignment="1">
      <alignment vertical="center" wrapText="1"/>
    </xf>
    <xf numFmtId="3" fontId="103" fillId="36" borderId="83" xfId="0" applyNumberFormat="1" applyFont="1" applyFill="1" applyBorder="1" applyAlignment="1">
      <alignment vertical="center" wrapText="1"/>
    </xf>
    <xf numFmtId="3" fontId="103" fillId="36" borderId="37" xfId="0" applyNumberFormat="1" applyFont="1" applyFill="1" applyBorder="1" applyAlignment="1">
      <alignment vertical="center" wrapText="1"/>
    </xf>
    <xf numFmtId="0" fontId="2" fillId="0" borderId="15" xfId="0" applyFont="1" applyBorder="1" applyAlignment="1">
      <alignment horizontal="left" vertical="center" wrapText="1" indent="1"/>
    </xf>
    <xf numFmtId="0" fontId="2" fillId="0" borderId="16" xfId="0" applyFont="1" applyBorder="1" applyAlignment="1">
      <alignment horizontal="left" vertical="center" wrapText="1" indent="1"/>
    </xf>
    <xf numFmtId="14" fontId="2" fillId="0" borderId="0" xfId="0" applyNumberFormat="1" applyFont="1"/>
    <xf numFmtId="169" fontId="2" fillId="37" borderId="0" xfId="20" applyFont="1"/>
    <xf numFmtId="169" fontId="2" fillId="37" borderId="95" xfId="20" applyFont="1" applyBorder="1"/>
    <xf numFmtId="0" fontId="2" fillId="2" borderId="17" xfId="0" applyFont="1" applyFill="1" applyBorder="1" applyAlignment="1">
      <alignment horizontal="right" vertical="center"/>
    </xf>
    <xf numFmtId="0" fontId="45" fillId="0" borderId="17" xfId="0" applyFont="1" applyBorder="1" applyAlignment="1">
      <alignment horizontal="center" vertical="center" wrapText="1"/>
    </xf>
    <xf numFmtId="0" fontId="2" fillId="2" borderId="20" xfId="0" applyFont="1" applyFill="1" applyBorder="1" applyAlignment="1">
      <alignment horizontal="right" vertical="center"/>
    </xf>
    <xf numFmtId="0" fontId="4" fillId="0" borderId="0" xfId="0" applyFont="1" applyAlignment="1">
      <alignment horizontal="center" wrapText="1"/>
    </xf>
    <xf numFmtId="0" fontId="3" fillId="3" borderId="53" xfId="0" applyFont="1" applyFill="1" applyBorder="1"/>
    <xf numFmtId="0" fontId="3" fillId="3" borderId="101" xfId="0" applyFont="1" applyFill="1" applyBorder="1" applyAlignment="1">
      <alignment wrapText="1"/>
    </xf>
    <xf numFmtId="0" fontId="3" fillId="3" borderId="102" xfId="0" applyFont="1" applyFill="1" applyBorder="1"/>
    <xf numFmtId="0" fontId="4" fillId="3" borderId="74" xfId="0" applyFont="1" applyFill="1" applyBorder="1" applyAlignment="1">
      <alignment horizontal="center" wrapText="1"/>
    </xf>
    <xf numFmtId="0" fontId="3" fillId="0" borderId="98" xfId="0" applyFont="1" applyBorder="1" applyAlignment="1">
      <alignment horizontal="center"/>
    </xf>
    <xf numFmtId="0" fontId="3" fillId="3" borderId="62" xfId="0" applyFont="1" applyFill="1" applyBorder="1"/>
    <xf numFmtId="0" fontId="4" fillId="3" borderId="0" xfId="0" applyFont="1" applyFill="1" applyAlignment="1">
      <alignment horizontal="center" wrapText="1"/>
    </xf>
    <xf numFmtId="0" fontId="3" fillId="3" borderId="0" xfId="0" applyFont="1" applyFill="1" applyAlignment="1">
      <alignment horizontal="center"/>
    </xf>
    <xf numFmtId="0" fontId="3" fillId="3" borderId="95" xfId="0" applyFont="1" applyFill="1" applyBorder="1" applyAlignment="1">
      <alignment horizontal="center" vertical="center" wrapText="1"/>
    </xf>
    <xf numFmtId="0" fontId="3" fillId="0" borderId="17" xfId="0" applyFont="1" applyBorder="1"/>
    <xf numFmtId="0" fontId="3" fillId="0" borderId="98" xfId="0" applyFont="1" applyBorder="1" applyAlignment="1">
      <alignment wrapText="1"/>
    </xf>
    <xf numFmtId="164" fontId="3" fillId="0" borderId="98" xfId="7" applyNumberFormat="1" applyFont="1" applyBorder="1"/>
    <xf numFmtId="164" fontId="3" fillId="0" borderId="80" xfId="7" applyNumberFormat="1" applyFont="1" applyBorder="1"/>
    <xf numFmtId="0" fontId="99" fillId="0" borderId="98" xfId="0" applyFont="1" applyBorder="1" applyAlignment="1">
      <alignment horizontal="left" wrapText="1" indent="2"/>
    </xf>
    <xf numFmtId="169" fontId="9" fillId="37" borderId="98" xfId="20" applyBorder="1"/>
    <xf numFmtId="164" fontId="3" fillId="0" borderId="98" xfId="7" applyNumberFormat="1" applyFont="1" applyBorder="1" applyAlignment="1">
      <alignment vertical="center"/>
    </xf>
    <xf numFmtId="0" fontId="4" fillId="0" borderId="17" xfId="0" applyFont="1" applyBorder="1"/>
    <xf numFmtId="0" fontId="4" fillId="0" borderId="98" xfId="0" applyFont="1" applyBorder="1" applyAlignment="1">
      <alignment wrapText="1"/>
    </xf>
    <xf numFmtId="164" fontId="4" fillId="0" borderId="80" xfId="7" applyNumberFormat="1" applyFont="1" applyBorder="1"/>
    <xf numFmtId="0" fontId="111" fillId="3" borderId="62" xfId="0" applyFont="1" applyFill="1" applyBorder="1" applyAlignment="1">
      <alignment horizontal="left"/>
    </xf>
    <xf numFmtId="0" fontId="111" fillId="3" borderId="0" xfId="0" applyFont="1" applyFill="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95" xfId="7" applyNumberFormat="1" applyFont="1" applyFill="1" applyBorder="1"/>
    <xf numFmtId="164" fontId="3" fillId="0" borderId="98" xfId="7" applyNumberFormat="1" applyFont="1" applyFill="1" applyBorder="1"/>
    <xf numFmtId="164" fontId="3" fillId="0" borderId="98" xfId="7" applyNumberFormat="1" applyFont="1" applyFill="1" applyBorder="1" applyAlignment="1">
      <alignment vertical="center"/>
    </xf>
    <xf numFmtId="0" fontId="99" fillId="0" borderId="98" xfId="0" applyFont="1" applyBorder="1" applyAlignment="1">
      <alignment horizontal="left" wrapText="1" indent="4"/>
    </xf>
    <xf numFmtId="0" fontId="3" fillId="3" borderId="0" xfId="0" applyFont="1" applyFill="1" applyAlignment="1">
      <alignment wrapText="1"/>
    </xf>
    <xf numFmtId="0" fontId="3" fillId="3" borderId="0" xfId="0" applyFont="1" applyFill="1"/>
    <xf numFmtId="0" fontId="3" fillId="3" borderId="95" xfId="0" applyFont="1" applyFill="1" applyBorder="1"/>
    <xf numFmtId="0" fontId="4" fillId="0" borderId="20" xfId="0" applyFont="1" applyBorder="1"/>
    <xf numFmtId="0" fontId="4" fillId="0" borderId="21" xfId="0" applyFont="1" applyBorder="1" applyAlignment="1">
      <alignment wrapText="1"/>
    </xf>
    <xf numFmtId="10" fontId="4" fillId="0" borderId="22" xfId="20962" applyNumberFormat="1" applyFont="1" applyBorder="1"/>
    <xf numFmtId="0" fontId="2" fillId="2" borderId="86" xfId="0" applyFont="1" applyFill="1" applyBorder="1" applyAlignment="1">
      <alignment horizontal="right" vertical="center"/>
    </xf>
    <xf numFmtId="0" fontId="2" fillId="0" borderId="96" xfId="0" applyFont="1" applyBorder="1" applyAlignment="1">
      <alignment vertical="center" wrapText="1"/>
    </xf>
    <xf numFmtId="193" fontId="2" fillId="2" borderId="96" xfId="0" applyNumberFormat="1" applyFont="1" applyFill="1" applyBorder="1" applyAlignment="1" applyProtection="1">
      <alignment vertical="center"/>
      <protection locked="0"/>
    </xf>
    <xf numFmtId="193" fontId="87" fillId="2" borderId="96" xfId="0" applyNumberFormat="1" applyFont="1" applyFill="1" applyBorder="1" applyAlignment="1" applyProtection="1">
      <alignment vertical="center"/>
      <protection locked="0"/>
    </xf>
    <xf numFmtId="193" fontId="87" fillId="2" borderId="90" xfId="0" applyNumberFormat="1" applyFont="1" applyFill="1" applyBorder="1" applyAlignment="1" applyProtection="1">
      <alignment vertical="center"/>
      <protection locked="0"/>
    </xf>
    <xf numFmtId="0" fontId="112" fillId="0" borderId="0" xfId="11" applyFont="1"/>
    <xf numFmtId="0" fontId="114" fillId="0" borderId="0" xfId="11" applyFont="1"/>
    <xf numFmtId="0" fontId="113" fillId="0" borderId="0" xfId="0" applyFont="1"/>
    <xf numFmtId="0" fontId="115" fillId="0" borderId="67" xfId="0" applyFont="1" applyBorder="1" applyAlignment="1">
      <alignment horizontal="left" vertical="center" wrapText="1"/>
    </xf>
    <xf numFmtId="0" fontId="6" fillId="0" borderId="113" xfId="17" applyBorder="1" applyAlignment="1" applyProtection="1"/>
    <xf numFmtId="0" fontId="113" fillId="0" borderId="0" xfId="0" applyFont="1" applyAlignment="1">
      <alignment horizontal="left" vertical="top" wrapText="1"/>
    </xf>
    <xf numFmtId="0" fontId="111" fillId="0" borderId="113" xfId="0" applyFont="1" applyBorder="1" applyAlignment="1">
      <alignment horizontal="center" vertical="center"/>
    </xf>
    <xf numFmtId="0" fontId="0" fillId="0" borderId="113" xfId="0" applyBorder="1" applyAlignment="1">
      <alignment horizontal="center"/>
    </xf>
    <xf numFmtId="0" fontId="124" fillId="3" borderId="113" xfId="20966" applyFont="1" applyFill="1" applyBorder="1" applyAlignment="1">
      <alignment horizontal="left" vertical="center" wrapText="1"/>
    </xf>
    <xf numFmtId="0" fontId="125" fillId="0" borderId="113" xfId="20966" applyFont="1" applyBorder="1" applyAlignment="1">
      <alignment horizontal="left" vertical="center" wrapText="1" indent="1"/>
    </xf>
    <xf numFmtId="0" fontId="126" fillId="3" borderId="123" xfId="0" applyFont="1" applyFill="1" applyBorder="1" applyAlignment="1">
      <alignment horizontal="left" vertical="center" wrapText="1"/>
    </xf>
    <xf numFmtId="0" fontId="125" fillId="3" borderId="113" xfId="20966" applyFont="1" applyFill="1" applyBorder="1" applyAlignment="1">
      <alignment horizontal="left" vertical="center" wrapText="1" indent="1"/>
    </xf>
    <xf numFmtId="0" fontId="124" fillId="0" borderId="123" xfId="0" applyFont="1" applyBorder="1" applyAlignment="1">
      <alignment horizontal="left" vertical="center" wrapText="1"/>
    </xf>
    <xf numFmtId="0" fontId="126" fillId="0" borderId="123" xfId="0" applyFont="1" applyBorder="1" applyAlignment="1">
      <alignment horizontal="left" vertical="center" wrapText="1"/>
    </xf>
    <xf numFmtId="0" fontId="126" fillId="0" borderId="123" xfId="0" applyFont="1" applyBorder="1" applyAlignment="1">
      <alignment vertical="center" wrapText="1"/>
    </xf>
    <xf numFmtId="0" fontId="127" fillId="0" borderId="123" xfId="0" applyFont="1" applyBorder="1" applyAlignment="1">
      <alignment horizontal="left" vertical="center" wrapText="1" indent="1"/>
    </xf>
    <xf numFmtId="0" fontId="127" fillId="3" borderId="123" xfId="0" applyFont="1" applyFill="1" applyBorder="1" applyAlignment="1">
      <alignment horizontal="left" vertical="center" wrapText="1" indent="1"/>
    </xf>
    <xf numFmtId="0" fontId="126" fillId="3" borderId="124" xfId="0" applyFont="1" applyFill="1" applyBorder="1" applyAlignment="1">
      <alignment horizontal="left" vertical="center" wrapText="1"/>
    </xf>
    <xf numFmtId="0" fontId="127" fillId="0" borderId="113" xfId="20966" applyFont="1" applyBorder="1" applyAlignment="1">
      <alignment horizontal="left" vertical="center" wrapText="1" indent="1"/>
    </xf>
    <xf numFmtId="0" fontId="126" fillId="0" borderId="113" xfId="0" applyFont="1" applyBorder="1" applyAlignment="1">
      <alignment horizontal="left" vertical="center" wrapText="1"/>
    </xf>
    <xf numFmtId="0" fontId="128" fillId="0" borderId="113" xfId="20966" applyFont="1" applyBorder="1" applyAlignment="1">
      <alignment horizontal="center" vertical="center" wrapText="1"/>
    </xf>
    <xf numFmtId="0" fontId="126" fillId="3" borderId="125" xfId="0" applyFont="1" applyFill="1" applyBorder="1" applyAlignment="1">
      <alignment horizontal="left" vertical="center" wrapText="1"/>
    </xf>
    <xf numFmtId="0" fontId="0" fillId="0" borderId="126" xfId="0" applyBorder="1" applyAlignment="1">
      <alignment horizontal="center"/>
    </xf>
    <xf numFmtId="0" fontId="125" fillId="3" borderId="126" xfId="20966" applyFont="1" applyFill="1" applyBorder="1" applyAlignment="1">
      <alignment horizontal="left" vertical="center" wrapText="1" indent="1"/>
    </xf>
    <xf numFmtId="0" fontId="125" fillId="3" borderId="123" xfId="0" applyFont="1" applyFill="1" applyBorder="1" applyAlignment="1">
      <alignment horizontal="left" vertical="center" wrapText="1" indent="1"/>
    </xf>
    <xf numFmtId="0" fontId="125" fillId="0" borderId="126" xfId="20966" applyFont="1" applyBorder="1" applyAlignment="1">
      <alignment horizontal="left" vertical="center" wrapText="1" indent="1"/>
    </xf>
    <xf numFmtId="0" fontId="125" fillId="0" borderId="123" xfId="0" applyFont="1" applyBorder="1" applyAlignment="1">
      <alignment horizontal="left" vertical="center" wrapText="1" indent="1"/>
    </xf>
    <xf numFmtId="0" fontId="125" fillId="0" borderId="124" xfId="0" applyFont="1" applyBorder="1" applyAlignment="1">
      <alignment horizontal="left" vertical="center" wrapText="1" indent="1"/>
    </xf>
    <xf numFmtId="0" fontId="126" fillId="0" borderId="126" xfId="20966" applyFont="1" applyBorder="1" applyAlignment="1">
      <alignment horizontal="left" vertical="center" wrapText="1"/>
    </xf>
    <xf numFmtId="0" fontId="126" fillId="0" borderId="126" xfId="0" applyFont="1" applyBorder="1" applyAlignment="1">
      <alignment vertical="center" wrapText="1"/>
    </xf>
    <xf numFmtId="0" fontId="128" fillId="0" borderId="126" xfId="20966" applyFont="1" applyBorder="1" applyAlignment="1">
      <alignment horizontal="center" vertical="center" wrapText="1"/>
    </xf>
    <xf numFmtId="0" fontId="126" fillId="3" borderId="126" xfId="20966" applyFont="1" applyFill="1" applyBorder="1" applyAlignment="1">
      <alignment horizontal="left" vertical="center" wrapText="1"/>
    </xf>
    <xf numFmtId="0" fontId="129" fillId="0" borderId="0" xfId="0" applyFont="1" applyAlignment="1">
      <alignment horizontal="justify"/>
    </xf>
    <xf numFmtId="0" fontId="126" fillId="0" borderId="126"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6" xfId="0" applyFont="1" applyBorder="1" applyAlignment="1">
      <alignment horizontal="center" vertical="center" wrapText="1"/>
    </xf>
    <xf numFmtId="0" fontId="0" fillId="0" borderId="126" xfId="0" applyBorder="1" applyAlignment="1">
      <alignment horizontal="center" vertical="center"/>
    </xf>
    <xf numFmtId="0" fontId="126" fillId="0" borderId="131" xfId="0" applyFont="1" applyBorder="1" applyAlignment="1">
      <alignment horizontal="justify" vertical="center" wrapText="1"/>
    </xf>
    <xf numFmtId="0" fontId="126" fillId="0" borderId="123" xfId="0" applyFont="1" applyBorder="1" applyAlignment="1">
      <alignment horizontal="justify" vertical="center" wrapText="1"/>
    </xf>
    <xf numFmtId="0" fontId="124" fillId="0" borderId="123" xfId="0" applyFont="1" applyBorder="1" applyAlignment="1">
      <alignment horizontal="justify" vertical="center" wrapText="1"/>
    </xf>
    <xf numFmtId="0" fontId="126" fillId="3" borderId="123" xfId="0" applyFont="1" applyFill="1" applyBorder="1" applyAlignment="1">
      <alignment horizontal="justify" vertical="center" wrapText="1"/>
    </xf>
    <xf numFmtId="0" fontId="126" fillId="0" borderId="124" xfId="0" applyFont="1" applyBorder="1" applyAlignment="1">
      <alignment horizontal="justify" vertical="center" wrapText="1"/>
    </xf>
    <xf numFmtId="0" fontId="126" fillId="0" borderId="125" xfId="0" applyFont="1" applyBorder="1" applyAlignment="1">
      <alignment horizontal="justify" vertical="center" wrapText="1"/>
    </xf>
    <xf numFmtId="0" fontId="124" fillId="0" borderId="123" xfId="0" applyFont="1" applyBorder="1" applyAlignment="1">
      <alignment vertical="center" wrapText="1"/>
    </xf>
    <xf numFmtId="0" fontId="125" fillId="0" borderId="123" xfId="0" applyFont="1" applyBorder="1" applyAlignment="1">
      <alignment horizontal="left" vertical="center" wrapText="1"/>
    </xf>
    <xf numFmtId="0" fontId="126" fillId="0" borderId="132" xfId="0" applyFont="1" applyBorder="1" applyAlignment="1">
      <alignment vertical="center" wrapText="1"/>
    </xf>
    <xf numFmtId="0" fontId="126" fillId="3" borderId="123" xfId="0" applyFont="1" applyFill="1" applyBorder="1" applyAlignment="1">
      <alignment vertical="center" wrapText="1"/>
    </xf>
    <xf numFmtId="0" fontId="104" fillId="0" borderId="129" xfId="0" applyFont="1" applyBorder="1" applyAlignment="1">
      <alignment vertical="center" wrapText="1"/>
    </xf>
    <xf numFmtId="193" fontId="94" fillId="0" borderId="126" xfId="0" applyNumberFormat="1" applyFont="1" applyBorder="1" applyAlignment="1">
      <alignment horizontal="right"/>
    </xf>
    <xf numFmtId="193" fontId="94" fillId="36" borderId="80" xfId="0" applyNumberFormat="1" applyFont="1" applyFill="1" applyBorder="1" applyAlignment="1">
      <alignment horizontal="right"/>
    </xf>
    <xf numFmtId="0" fontId="2" fillId="0" borderId="129" xfId="0" applyFont="1" applyBorder="1" applyAlignment="1">
      <alignment horizontal="left" vertical="center" wrapText="1" indent="4"/>
    </xf>
    <xf numFmtId="0" fontId="45" fillId="0" borderId="129" xfId="0" applyFont="1" applyBorder="1" applyAlignment="1">
      <alignment vertical="center" wrapText="1"/>
    </xf>
    <xf numFmtId="0" fontId="2" fillId="0" borderId="126" xfId="0" applyFont="1" applyBorder="1" applyAlignment="1" applyProtection="1">
      <alignment horizontal="left" vertical="center" indent="11"/>
      <protection locked="0"/>
    </xf>
    <xf numFmtId="0" fontId="46" fillId="0" borderId="126" xfId="0" applyFont="1" applyBorder="1" applyAlignment="1" applyProtection="1">
      <alignment horizontal="left" vertical="center" indent="17"/>
      <protection locked="0"/>
    </xf>
    <xf numFmtId="0" fontId="111" fillId="0" borderId="126" xfId="0" applyFont="1" applyBorder="1" applyAlignment="1">
      <alignment vertical="center"/>
    </xf>
    <xf numFmtId="0" fontId="95" fillId="0" borderId="126" xfId="0" applyFont="1" applyBorder="1" applyAlignment="1">
      <alignment vertical="center" wrapText="1"/>
    </xf>
    <xf numFmtId="0" fontId="96" fillId="0" borderId="129" xfId="0" applyFont="1" applyBorder="1" applyAlignment="1">
      <alignment horizontal="left" vertical="center" wrapText="1"/>
    </xf>
    <xf numFmtId="0" fontId="2" fillId="0" borderId="129" xfId="0" applyFont="1" applyBorder="1" applyAlignment="1">
      <alignment horizontal="left" vertical="center" wrapText="1"/>
    </xf>
    <xf numFmtId="193" fontId="94" fillId="0" borderId="0" xfId="0" applyNumberFormat="1" applyFont="1" applyAlignment="1">
      <alignment horizontal="right"/>
    </xf>
    <xf numFmtId="43" fontId="84" fillId="0" borderId="79" xfId="7" applyFont="1" applyFill="1" applyBorder="1" applyAlignment="1">
      <alignment horizontal="center" vertical="center"/>
    </xf>
    <xf numFmtId="43" fontId="84" fillId="0" borderId="126" xfId="7" applyFont="1" applyFill="1" applyBorder="1" applyAlignment="1">
      <alignment horizontal="center" vertical="center"/>
    </xf>
    <xf numFmtId="0" fontId="125" fillId="3" borderId="124" xfId="0" applyFont="1" applyFill="1" applyBorder="1" applyAlignment="1">
      <alignment horizontal="left" vertical="center" wrapText="1" indent="1"/>
    </xf>
    <xf numFmtId="0" fontId="125" fillId="3" borderId="126" xfId="0" applyFont="1" applyFill="1" applyBorder="1" applyAlignment="1">
      <alignment horizontal="left" vertical="center" wrapText="1" indent="1"/>
    </xf>
    <xf numFmtId="0" fontId="84" fillId="0" borderId="126" xfId="0" applyFont="1" applyBorder="1"/>
    <xf numFmtId="0" fontId="125" fillId="0" borderId="126" xfId="0" applyFont="1" applyBorder="1" applyAlignment="1">
      <alignment horizontal="left" vertical="center" wrapText="1" indent="1"/>
    </xf>
    <xf numFmtId="0" fontId="126" fillId="3" borderId="126" xfId="0" applyFont="1" applyFill="1" applyBorder="1" applyAlignment="1">
      <alignment horizontal="left" vertical="center" wrapText="1"/>
    </xf>
    <xf numFmtId="0" fontId="127" fillId="3" borderId="126" xfId="0" applyFont="1" applyFill="1" applyBorder="1" applyAlignment="1">
      <alignment horizontal="left" vertical="center" wrapText="1" indent="1"/>
    </xf>
    <xf numFmtId="0" fontId="129" fillId="0" borderId="126" xfId="0" applyFont="1" applyBorder="1" applyAlignment="1">
      <alignment horizontal="justify"/>
    </xf>
    <xf numFmtId="0" fontId="116" fillId="0" borderId="126" xfId="0" applyFont="1" applyBorder="1"/>
    <xf numFmtId="49" fontId="118" fillId="0" borderId="126" xfId="5" applyNumberFormat="1" applyFont="1" applyBorder="1" applyAlignment="1" applyProtection="1">
      <alignment horizontal="right" vertical="center"/>
      <protection locked="0"/>
    </xf>
    <xf numFmtId="0" fontId="117" fillId="3" borderId="126" xfId="13" applyFont="1" applyFill="1" applyBorder="1" applyAlignment="1" applyProtection="1">
      <alignment horizontal="left" vertical="center" wrapText="1"/>
      <protection locked="0"/>
    </xf>
    <xf numFmtId="49" fontId="117" fillId="3" borderId="126" xfId="5" applyNumberFormat="1" applyFont="1" applyFill="1" applyBorder="1" applyAlignment="1" applyProtection="1">
      <alignment horizontal="right" vertical="center"/>
      <protection locked="0"/>
    </xf>
    <xf numFmtId="0" fontId="117" fillId="0" borderId="126" xfId="13" applyFont="1" applyBorder="1" applyAlignment="1" applyProtection="1">
      <alignment horizontal="left" vertical="center" wrapText="1"/>
      <protection locked="0"/>
    </xf>
    <xf numFmtId="49" fontId="117" fillId="0" borderId="126" xfId="5" applyNumberFormat="1" applyFont="1" applyBorder="1" applyAlignment="1" applyProtection="1">
      <alignment horizontal="right" vertical="center"/>
      <protection locked="0"/>
    </xf>
    <xf numFmtId="0" fontId="119" fillId="0" borderId="126" xfId="13" applyFont="1" applyBorder="1" applyAlignment="1" applyProtection="1">
      <alignment horizontal="left" vertical="center" wrapText="1"/>
      <protection locked="0"/>
    </xf>
    <xf numFmtId="0" fontId="116" fillId="0" borderId="126" xfId="0" applyFont="1" applyBorder="1" applyAlignment="1">
      <alignment horizontal="center" vertical="center" wrapText="1"/>
    </xf>
    <xf numFmtId="14" fontId="113" fillId="0" borderId="0" xfId="0" applyNumberFormat="1" applyFont="1"/>
    <xf numFmtId="43" fontId="96" fillId="0" borderId="0" xfId="7" applyFont="1"/>
    <xf numFmtId="0" fontId="113" fillId="0" borderId="0" xfId="0" applyFont="1" applyAlignment="1">
      <alignment wrapText="1"/>
    </xf>
    <xf numFmtId="0" fontId="112" fillId="0" borderId="126" xfId="0" applyFont="1" applyBorder="1"/>
    <xf numFmtId="0" fontId="112" fillId="0" borderId="126" xfId="0" applyFont="1" applyBorder="1" applyAlignment="1">
      <alignment horizontal="left" indent="8"/>
    </xf>
    <xf numFmtId="0" fontId="112" fillId="0" borderId="126" xfId="0" applyFont="1" applyBorder="1" applyAlignment="1">
      <alignment wrapText="1"/>
    </xf>
    <xf numFmtId="0" fontId="116" fillId="0" borderId="0" xfId="0" applyFont="1"/>
    <xf numFmtId="0" fontId="115" fillId="0" borderId="126" xfId="0" applyFont="1" applyBorder="1"/>
    <xf numFmtId="49" fontId="118" fillId="0" borderId="126" xfId="5" applyNumberFormat="1" applyFont="1" applyBorder="1" applyAlignment="1" applyProtection="1">
      <alignment horizontal="right" vertical="center" wrapText="1"/>
      <protection locked="0"/>
    </xf>
    <xf numFmtId="49" fontId="117" fillId="3" borderId="126" xfId="5" applyNumberFormat="1" applyFont="1" applyFill="1" applyBorder="1" applyAlignment="1" applyProtection="1">
      <alignment horizontal="right" vertical="center" wrapText="1"/>
      <protection locked="0"/>
    </xf>
    <xf numFmtId="49" fontId="117" fillId="0" borderId="126" xfId="5" applyNumberFormat="1" applyFont="1" applyBorder="1" applyAlignment="1" applyProtection="1">
      <alignment horizontal="right" vertical="center" wrapText="1"/>
      <protection locked="0"/>
    </xf>
    <xf numFmtId="0" fontId="112" fillId="0" borderId="126" xfId="0" applyFont="1" applyBorder="1" applyAlignment="1">
      <alignment horizontal="center" vertical="center" wrapText="1"/>
    </xf>
    <xf numFmtId="0" fontId="112" fillId="0" borderId="130" xfId="0" applyFont="1" applyBorder="1" applyAlignment="1">
      <alignment horizontal="center" vertical="center" wrapText="1"/>
    </xf>
    <xf numFmtId="0" fontId="112" fillId="0" borderId="126" xfId="0" applyFont="1" applyBorder="1" applyAlignment="1">
      <alignment horizontal="center" vertical="center"/>
    </xf>
    <xf numFmtId="0" fontId="112" fillId="0" borderId="0" xfId="0" applyFont="1"/>
    <xf numFmtId="0" fontId="112" fillId="0" borderId="0" xfId="0" applyFont="1" applyAlignment="1">
      <alignment wrapText="1"/>
    </xf>
    <xf numFmtId="14" fontId="112" fillId="0" borderId="0" xfId="0" applyNumberFormat="1" applyFont="1"/>
    <xf numFmtId="0" fontId="113" fillId="0" borderId="0" xfId="0" applyFont="1" applyAlignment="1">
      <alignment horizontal="left"/>
    </xf>
    <xf numFmtId="0" fontId="112" fillId="0" borderId="126" xfId="0" applyFont="1" applyBorder="1" applyAlignment="1">
      <alignment horizontal="left" vertical="center" wrapText="1"/>
    </xf>
    <xf numFmtId="0" fontId="115" fillId="0" borderId="126" xfId="0" applyFont="1" applyBorder="1" applyAlignment="1">
      <alignment horizontal="left" wrapText="1" indent="1"/>
    </xf>
    <xf numFmtId="0" fontId="115" fillId="0" borderId="126" xfId="0" applyFont="1" applyBorder="1" applyAlignment="1">
      <alignment horizontal="left" vertical="center" indent="1"/>
    </xf>
    <xf numFmtId="0" fontId="112" fillId="0" borderId="126" xfId="0" applyFont="1" applyBorder="1" applyAlignment="1">
      <alignment horizontal="left" wrapText="1" indent="1"/>
    </xf>
    <xf numFmtId="0" fontId="112" fillId="0" borderId="126" xfId="0" applyFont="1" applyBorder="1" applyAlignment="1">
      <alignment horizontal="left" indent="1"/>
    </xf>
    <xf numFmtId="0" fontId="112" fillId="0" borderId="126" xfId="0" applyFont="1" applyBorder="1" applyAlignment="1">
      <alignment horizontal="left" wrapText="1" indent="4"/>
    </xf>
    <xf numFmtId="0" fontId="112" fillId="0" borderId="126" xfId="0" applyFont="1" applyBorder="1" applyAlignment="1">
      <alignment horizontal="left" indent="3"/>
    </xf>
    <xf numFmtId="0" fontId="115" fillId="0" borderId="126" xfId="0" applyFont="1" applyBorder="1" applyAlignment="1">
      <alignment horizontal="left" indent="1"/>
    </xf>
    <xf numFmtId="0" fontId="116" fillId="0" borderId="7" xfId="0" applyFont="1" applyBorder="1"/>
    <xf numFmtId="0" fontId="113" fillId="0" borderId="126" xfId="0" applyFont="1" applyBorder="1" applyAlignment="1">
      <alignment horizontal="left" wrapText="1" indent="2"/>
    </xf>
    <xf numFmtId="0" fontId="113" fillId="0" borderId="126" xfId="0" applyFont="1" applyBorder="1"/>
    <xf numFmtId="0" fontId="113" fillId="0" borderId="126" xfId="0" applyFont="1" applyBorder="1" applyAlignment="1">
      <alignment horizontal="left" wrapText="1"/>
    </xf>
    <xf numFmtId="0" fontId="112" fillId="0" borderId="126" xfId="0" applyFont="1" applyBorder="1" applyAlignment="1">
      <alignment horizontal="center"/>
    </xf>
    <xf numFmtId="0" fontId="112" fillId="0" borderId="0" xfId="0" applyFont="1" applyAlignment="1">
      <alignment horizontal="center" vertical="center"/>
    </xf>
    <xf numFmtId="0" fontId="112" fillId="0" borderId="7" xfId="0" applyFont="1" applyBorder="1" applyAlignment="1">
      <alignment horizontal="center" vertical="center" wrapText="1"/>
    </xf>
    <xf numFmtId="0" fontId="112" fillId="0" borderId="7" xfId="0" applyFont="1" applyBorder="1" applyAlignment="1">
      <alignment wrapText="1"/>
    </xf>
    <xf numFmtId="0" fontId="112" fillId="0" borderId="0" xfId="0" applyFont="1" applyAlignment="1">
      <alignment horizontal="center" vertical="center" wrapText="1"/>
    </xf>
    <xf numFmtId="0" fontId="112" fillId="0" borderId="105" xfId="0" applyFont="1" applyBorder="1" applyAlignment="1">
      <alignment horizontal="center" vertical="center" wrapText="1"/>
    </xf>
    <xf numFmtId="0" fontId="112" fillId="0" borderId="129" xfId="0" applyFont="1" applyBorder="1" applyAlignment="1">
      <alignment horizontal="center" vertical="center" wrapText="1"/>
    </xf>
    <xf numFmtId="0" fontId="112" fillId="0" borderId="106" xfId="0" applyFont="1" applyBorder="1" applyAlignment="1">
      <alignment horizontal="center" vertical="center" wrapText="1"/>
    </xf>
    <xf numFmtId="49" fontId="112" fillId="0" borderId="22" xfId="0" applyNumberFormat="1" applyFont="1" applyBorder="1" applyAlignment="1">
      <alignment horizontal="left" wrapText="1" indent="1"/>
    </xf>
    <xf numFmtId="0" fontId="112" fillId="0" borderId="20" xfId="0" applyFont="1" applyBorder="1" applyAlignment="1">
      <alignment horizontal="left" wrapText="1" indent="1"/>
    </xf>
    <xf numFmtId="49" fontId="112" fillId="0" borderId="80" xfId="0" applyNumberFormat="1" applyFont="1" applyBorder="1" applyAlignment="1">
      <alignment horizontal="left" wrapText="1" indent="1"/>
    </xf>
    <xf numFmtId="0" fontId="112" fillId="0" borderId="17" xfId="0" applyFont="1" applyBorder="1" applyAlignment="1">
      <alignment horizontal="left" wrapText="1" indent="1"/>
    </xf>
    <xf numFmtId="49" fontId="112" fillId="0" borderId="17" xfId="0" applyNumberFormat="1" applyFont="1" applyBorder="1" applyAlignment="1">
      <alignment horizontal="left" wrapText="1" indent="3"/>
    </xf>
    <xf numFmtId="49" fontId="112" fillId="0" borderId="80" xfId="0" applyNumberFormat="1" applyFont="1" applyBorder="1" applyAlignment="1">
      <alignment horizontal="left" wrapText="1" indent="3"/>
    </xf>
    <xf numFmtId="49" fontId="112" fillId="0" borderId="80" xfId="0" applyNumberFormat="1" applyFont="1" applyBorder="1" applyAlignment="1">
      <alignment horizontal="left" wrapText="1" indent="2"/>
    </xf>
    <xf numFmtId="49" fontId="112" fillId="0" borderId="17" xfId="0" applyNumberFormat="1" applyFont="1" applyBorder="1" applyAlignment="1">
      <alignment horizontal="left" wrapText="1" indent="2"/>
    </xf>
    <xf numFmtId="49" fontId="112" fillId="0" borderId="80" xfId="0" applyNumberFormat="1" applyFont="1" applyBorder="1" applyAlignment="1">
      <alignment horizontal="left" vertical="top" wrapText="1" indent="2"/>
    </xf>
    <xf numFmtId="49" fontId="112" fillId="0" borderId="80" xfId="0" applyNumberFormat="1" applyFont="1" applyBorder="1" applyAlignment="1">
      <alignment horizontal="left" indent="1"/>
    </xf>
    <xf numFmtId="0" fontId="112" fillId="0" borderId="17" xfId="0" applyFont="1" applyBorder="1" applyAlignment="1">
      <alignment horizontal="left" indent="1"/>
    </xf>
    <xf numFmtId="49" fontId="112" fillId="0" borderId="17" xfId="0" applyNumberFormat="1" applyFont="1" applyBorder="1" applyAlignment="1">
      <alignment horizontal="left" indent="1"/>
    </xf>
    <xf numFmtId="49" fontId="112" fillId="0" borderId="80" xfId="0" applyNumberFormat="1" applyFont="1" applyBorder="1" applyAlignment="1">
      <alignment horizontal="left" indent="3"/>
    </xf>
    <xf numFmtId="49" fontId="112" fillId="0" borderId="17" xfId="0" applyNumberFormat="1" applyFont="1" applyBorder="1" applyAlignment="1">
      <alignment horizontal="left" indent="3"/>
    </xf>
    <xf numFmtId="0" fontId="112" fillId="0" borderId="17" xfId="0" applyFont="1" applyBorder="1" applyAlignment="1">
      <alignment horizontal="left" indent="2"/>
    </xf>
    <xf numFmtId="0" fontId="112" fillId="0" borderId="80" xfId="0" applyFont="1" applyBorder="1" applyAlignment="1">
      <alignment horizontal="left" indent="2"/>
    </xf>
    <xf numFmtId="0" fontId="112" fillId="0" borderId="80" xfId="0" applyFont="1" applyBorder="1" applyAlignment="1">
      <alignment horizontal="left" indent="1"/>
    </xf>
    <xf numFmtId="0" fontId="115" fillId="0" borderId="63" xfId="0" applyFont="1" applyBorder="1"/>
    <xf numFmtId="0" fontId="112" fillId="0" borderId="66" xfId="0" applyFont="1" applyBorder="1"/>
    <xf numFmtId="0" fontId="112" fillId="0" borderId="74" xfId="0" applyFont="1" applyBorder="1" applyAlignment="1">
      <alignment horizontal="center" vertical="center" wrapText="1"/>
    </xf>
    <xf numFmtId="0" fontId="112" fillId="0" borderId="80" xfId="0" applyFont="1" applyBorder="1" applyAlignment="1">
      <alignment horizontal="center" vertical="center" wrapText="1"/>
    </xf>
    <xf numFmtId="0" fontId="112" fillId="0" borderId="0" xfId="0" applyFont="1" applyAlignment="1">
      <alignment horizontal="left"/>
    </xf>
    <xf numFmtId="0" fontId="115" fillId="0" borderId="126" xfId="0" applyFont="1" applyBorder="1" applyAlignment="1">
      <alignment horizontal="left" vertical="center" wrapText="1"/>
    </xf>
    <xf numFmtId="0" fontId="117" fillId="0" borderId="0" xfId="0" applyFont="1"/>
    <xf numFmtId="0" fontId="94" fillId="0" borderId="0" xfId="0" applyFont="1" applyAlignment="1">
      <alignment wrapText="1"/>
    </xf>
    <xf numFmtId="0" fontId="115" fillId="0" borderId="126" xfId="0" applyFont="1" applyBorder="1" applyAlignment="1">
      <alignment horizontal="center" vertical="center" wrapText="1"/>
    </xf>
    <xf numFmtId="0" fontId="117" fillId="0" borderId="0" xfId="0" applyFont="1" applyAlignment="1">
      <alignment horizontal="center" vertical="center"/>
    </xf>
    <xf numFmtId="0" fontId="133" fillId="0" borderId="0" xfId="0" applyFont="1"/>
    <xf numFmtId="0" fontId="112" fillId="0" borderId="121" xfId="0" applyFont="1" applyBorder="1" applyAlignment="1">
      <alignment horizontal="left" vertical="center" wrapText="1" indent="1" readingOrder="1"/>
    </xf>
    <xf numFmtId="0" fontId="133" fillId="0" borderId="126" xfId="0" applyFont="1" applyBorder="1" applyAlignment="1">
      <alignment horizontal="left" indent="3"/>
    </xf>
    <xf numFmtId="0" fontId="115" fillId="0" borderId="126" xfId="0" applyFont="1" applyBorder="1" applyAlignment="1">
      <alignment vertical="center" wrapText="1" readingOrder="1"/>
    </xf>
    <xf numFmtId="0" fontId="133" fillId="0" borderId="126" xfId="0" applyFont="1" applyBorder="1" applyAlignment="1">
      <alignment horizontal="left" indent="2"/>
    </xf>
    <xf numFmtId="0" fontId="112" fillId="0" borderId="122" xfId="0" applyFont="1" applyBorder="1" applyAlignment="1">
      <alignment vertical="center" wrapText="1" readingOrder="1"/>
    </xf>
    <xf numFmtId="0" fontId="133" fillId="0" borderId="130" xfId="0" applyFont="1" applyBorder="1" applyAlignment="1">
      <alignment horizontal="left" indent="2"/>
    </xf>
    <xf numFmtId="0" fontId="112" fillId="0" borderId="121" xfId="0" applyFont="1" applyBorder="1" applyAlignment="1">
      <alignment vertical="center" wrapText="1" readingOrder="1"/>
    </xf>
    <xf numFmtId="0" fontId="112" fillId="0" borderId="120" xfId="0" applyFont="1" applyBorder="1" applyAlignment="1">
      <alignment vertical="center" wrapText="1" readingOrder="1"/>
    </xf>
    <xf numFmtId="0" fontId="133" fillId="0" borderId="7" xfId="0" applyFont="1" applyBorder="1"/>
    <xf numFmtId="0" fontId="2" fillId="0" borderId="14" xfId="0" applyFont="1" applyBorder="1" applyAlignment="1">
      <alignment horizontal="left" vertical="center" wrapText="1" indent="1"/>
    </xf>
    <xf numFmtId="169" fontId="2" fillId="37" borderId="62" xfId="20" applyFont="1" applyBorder="1"/>
    <xf numFmtId="193" fontId="84" fillId="0" borderId="17" xfId="0" applyNumberFormat="1" applyFont="1" applyBorder="1" applyAlignment="1" applyProtection="1">
      <alignment vertical="center" wrapText="1"/>
      <protection locked="0"/>
    </xf>
    <xf numFmtId="193" fontId="84" fillId="0" borderId="126" xfId="0" applyNumberFormat="1" applyFont="1" applyBorder="1" applyAlignment="1" applyProtection="1">
      <alignment vertical="center" wrapText="1"/>
      <protection locked="0"/>
    </xf>
    <xf numFmtId="193" fontId="84" fillId="0" borderId="80" xfId="0" applyNumberFormat="1" applyFont="1" applyBorder="1" applyAlignment="1" applyProtection="1">
      <alignment vertical="center" wrapText="1"/>
      <protection locked="0"/>
    </xf>
    <xf numFmtId="193" fontId="87" fillId="2" borderId="17" xfId="0" applyNumberFormat="1" applyFont="1" applyFill="1" applyBorder="1" applyAlignment="1" applyProtection="1">
      <alignment vertical="center"/>
      <protection locked="0"/>
    </xf>
    <xf numFmtId="193" fontId="87" fillId="2" borderId="126" xfId="0" applyNumberFormat="1" applyFont="1" applyFill="1" applyBorder="1" applyAlignment="1" applyProtection="1">
      <alignment vertical="center"/>
      <protection locked="0"/>
    </xf>
    <xf numFmtId="193" fontId="87" fillId="2" borderId="80" xfId="0" applyNumberFormat="1" applyFont="1" applyFill="1" applyBorder="1" applyAlignment="1" applyProtection="1">
      <alignment vertical="center"/>
      <protection locked="0"/>
    </xf>
    <xf numFmtId="193" fontId="87" fillId="2" borderId="86" xfId="0" applyNumberFormat="1" applyFont="1" applyFill="1" applyBorder="1" applyAlignment="1" applyProtection="1">
      <alignment vertical="center"/>
      <protection locked="0"/>
    </xf>
    <xf numFmtId="193" fontId="87" fillId="2" borderId="130" xfId="0" applyNumberFormat="1" applyFont="1" applyFill="1" applyBorder="1" applyAlignment="1" applyProtection="1">
      <alignment vertical="center"/>
      <protection locked="0"/>
    </xf>
    <xf numFmtId="167" fontId="135" fillId="80" borderId="56" xfId="0" applyNumberFormat="1" applyFont="1" applyFill="1" applyBorder="1" applyAlignment="1">
      <alignment horizontal="center"/>
    </xf>
    <xf numFmtId="0" fontId="2" fillId="0" borderId="127" xfId="0" applyFont="1" applyBorder="1" applyAlignment="1">
      <alignment wrapText="1"/>
    </xf>
    <xf numFmtId="0" fontId="84" fillId="0" borderId="83" xfId="0" applyFont="1" applyBorder="1"/>
    <xf numFmtId="0" fontId="2" fillId="0" borderId="83" xfId="0" applyFont="1" applyBorder="1"/>
    <xf numFmtId="10" fontId="84" fillId="0" borderId="83" xfId="20962" applyNumberFormat="1" applyFont="1" applyBorder="1" applyAlignment="1"/>
    <xf numFmtId="0" fontId="2" fillId="0" borderId="105" xfId="0" applyFont="1" applyBorder="1" applyAlignment="1">
      <alignment wrapText="1"/>
    </xf>
    <xf numFmtId="10" fontId="84" fillId="0" borderId="136" xfId="20962" applyNumberFormat="1" applyFont="1" applyBorder="1" applyAlignment="1"/>
    <xf numFmtId="164" fontId="102" fillId="0" borderId="21" xfId="7" applyNumberFormat="1" applyFont="1" applyFill="1" applyBorder="1" applyAlignment="1" applyProtection="1">
      <alignment horizontal="right" vertical="center" wrapText="1"/>
      <protection locked="0"/>
    </xf>
    <xf numFmtId="164" fontId="4" fillId="36" borderId="98" xfId="7" applyNumberFormat="1" applyFont="1" applyFill="1" applyBorder="1" applyAlignment="1">
      <alignment horizontal="left" vertical="center" wrapText="1"/>
    </xf>
    <xf numFmtId="10" fontId="102" fillId="0" borderId="21" xfId="20962" applyNumberFormat="1" applyFont="1" applyFill="1" applyBorder="1" applyAlignment="1" applyProtection="1">
      <alignment horizontal="left" vertical="center" wrapText="1"/>
      <protection locked="0"/>
    </xf>
    <xf numFmtId="10" fontId="84" fillId="0" borderId="18" xfId="20962" applyNumberFormat="1" applyFont="1" applyBorder="1" applyAlignment="1" applyProtection="1">
      <alignment vertical="center" wrapText="1"/>
      <protection locked="0"/>
    </xf>
    <xf numFmtId="10" fontId="84" fillId="0" borderId="3" xfId="20962" applyNumberFormat="1" applyFont="1" applyBorder="1" applyAlignment="1" applyProtection="1">
      <alignment vertical="center" wrapText="1"/>
      <protection locked="0"/>
    </xf>
    <xf numFmtId="10" fontId="2" fillId="37" borderId="95" xfId="20962" applyNumberFormat="1" applyFont="1" applyFill="1" applyBorder="1" applyAlignment="1">
      <alignment horizontal="center"/>
    </xf>
    <xf numFmtId="10" fontId="2" fillId="37" borderId="0" xfId="20962" applyNumberFormat="1" applyFont="1" applyFill="1" applyBorder="1" applyAlignment="1">
      <alignment horizontal="center"/>
    </xf>
    <xf numFmtId="10" fontId="87" fillId="2" borderId="18" xfId="20962" applyNumberFormat="1" applyFont="1" applyFill="1" applyBorder="1" applyAlignment="1" applyProtection="1">
      <alignment horizontal="center" vertical="center"/>
      <protection locked="0"/>
    </xf>
    <xf numFmtId="10" fontId="87" fillId="2" borderId="3" xfId="20962" applyNumberFormat="1" applyFont="1" applyFill="1" applyBorder="1" applyAlignment="1" applyProtection="1">
      <alignment horizontal="center" vertical="center"/>
      <protection locked="0"/>
    </xf>
    <xf numFmtId="10" fontId="84" fillId="0" borderId="18" xfId="20962" applyNumberFormat="1" applyFont="1" applyFill="1" applyBorder="1" applyAlignment="1" applyProtection="1">
      <alignment horizontal="center" vertical="center" wrapText="1"/>
      <protection locked="0"/>
    </xf>
    <xf numFmtId="10" fontId="84" fillId="0" borderId="3" xfId="20962" applyNumberFormat="1" applyFont="1" applyFill="1" applyBorder="1" applyAlignment="1" applyProtection="1">
      <alignment horizontal="center" vertical="center" wrapText="1"/>
      <protection locked="0"/>
    </xf>
    <xf numFmtId="10" fontId="87" fillId="2" borderId="22" xfId="20962" applyNumberFormat="1" applyFont="1" applyFill="1" applyBorder="1" applyAlignment="1" applyProtection="1">
      <alignment vertical="center"/>
      <protection locked="0"/>
    </xf>
    <xf numFmtId="10" fontId="87" fillId="2" borderId="21" xfId="20962" applyNumberFormat="1" applyFont="1" applyFill="1" applyBorder="1" applyAlignment="1" applyProtection="1">
      <alignment vertical="center"/>
      <protection locked="0"/>
    </xf>
    <xf numFmtId="10" fontId="87" fillId="2" borderId="20" xfId="20962" applyNumberFormat="1" applyFont="1" applyFill="1" applyBorder="1" applyAlignment="1" applyProtection="1">
      <alignment vertical="center"/>
      <protection locked="0"/>
    </xf>
    <xf numFmtId="10" fontId="87" fillId="2" borderId="90" xfId="20962" applyNumberFormat="1" applyFont="1" applyFill="1" applyBorder="1" applyAlignment="1" applyProtection="1">
      <alignment vertical="center"/>
      <protection locked="0"/>
    </xf>
    <xf numFmtId="10" fontId="87" fillId="2" borderId="130" xfId="20962" applyNumberFormat="1" applyFont="1" applyFill="1" applyBorder="1" applyAlignment="1" applyProtection="1">
      <alignment vertical="center"/>
      <protection locked="0"/>
    </xf>
    <xf numFmtId="10" fontId="87" fillId="2" borderId="86" xfId="20962" applyNumberFormat="1" applyFont="1" applyFill="1" applyBorder="1" applyAlignment="1" applyProtection="1">
      <alignment vertical="center"/>
      <protection locked="0"/>
    </xf>
    <xf numFmtId="10" fontId="84" fillId="0" borderId="80" xfId="20962" applyNumberFormat="1" applyFont="1" applyFill="1" applyBorder="1" applyAlignment="1" applyProtection="1">
      <alignment horizontal="center" vertical="center" wrapText="1"/>
      <protection locked="0"/>
    </xf>
    <xf numFmtId="10" fontId="84" fillId="0" borderId="126" xfId="20962" applyNumberFormat="1" applyFont="1" applyFill="1" applyBorder="1" applyAlignment="1" applyProtection="1">
      <alignment horizontal="center" vertical="center" wrapText="1"/>
      <protection locked="0"/>
    </xf>
    <xf numFmtId="10" fontId="84" fillId="0" borderId="17" xfId="20962" applyNumberFormat="1" applyFont="1" applyFill="1" applyBorder="1" applyAlignment="1" applyProtection="1">
      <alignment horizontal="center" vertical="center" wrapText="1"/>
      <protection locked="0"/>
    </xf>
    <xf numFmtId="10" fontId="87" fillId="2" borderId="17" xfId="20962" applyNumberFormat="1" applyFont="1" applyFill="1" applyBorder="1" applyAlignment="1" applyProtection="1">
      <alignment vertical="center"/>
      <protection locked="0"/>
    </xf>
    <xf numFmtId="10" fontId="2" fillId="37" borderId="62" xfId="20962" applyNumberFormat="1" applyFont="1" applyFill="1" applyBorder="1"/>
    <xf numFmtId="10" fontId="84" fillId="0" borderId="17" xfId="20962" applyNumberFormat="1" applyFont="1" applyBorder="1" applyAlignment="1" applyProtection="1">
      <alignment vertical="center" wrapText="1"/>
      <protection locked="0"/>
    </xf>
    <xf numFmtId="0" fontId="85" fillId="0" borderId="126" xfId="0" applyFont="1" applyBorder="1"/>
    <xf numFmtId="164" fontId="3" fillId="0" borderId="80" xfId="7" applyNumberFormat="1" applyFont="1" applyFill="1" applyBorder="1" applyAlignment="1">
      <alignment horizontal="right" vertical="center" wrapText="1"/>
    </xf>
    <xf numFmtId="164" fontId="4" fillId="36" borderId="80" xfId="7" applyNumberFormat="1" applyFont="1" applyFill="1" applyBorder="1" applyAlignment="1">
      <alignment horizontal="left" vertical="center" wrapText="1"/>
    </xf>
    <xf numFmtId="164" fontId="4" fillId="36" borderId="80" xfId="7" applyNumberFormat="1" applyFont="1" applyFill="1" applyBorder="1" applyAlignment="1">
      <alignment horizontal="center" vertical="center" wrapText="1"/>
    </xf>
    <xf numFmtId="10" fontId="84" fillId="0" borderId="126" xfId="20962" applyNumberFormat="1" applyFont="1" applyBorder="1" applyAlignment="1" applyProtection="1">
      <alignment vertical="center" wrapText="1"/>
      <protection locked="0"/>
    </xf>
    <xf numFmtId="10" fontId="84" fillId="0" borderId="80" xfId="20962" applyNumberFormat="1" applyFont="1" applyBorder="1" applyAlignment="1" applyProtection="1">
      <alignment vertical="center" wrapText="1"/>
      <protection locked="0"/>
    </xf>
    <xf numFmtId="10" fontId="2" fillId="37" borderId="0" xfId="20962" applyNumberFormat="1" applyFont="1" applyFill="1" applyBorder="1"/>
    <xf numFmtId="10" fontId="2" fillId="37" borderId="95" xfId="20962" applyNumberFormat="1" applyFont="1" applyFill="1" applyBorder="1"/>
    <xf numFmtId="10" fontId="87" fillId="2" borderId="126" xfId="20962" applyNumberFormat="1" applyFont="1" applyFill="1" applyBorder="1" applyAlignment="1" applyProtection="1">
      <alignment vertical="center"/>
      <protection locked="0"/>
    </xf>
    <xf numFmtId="10" fontId="87" fillId="2" borderId="80" xfId="20962" applyNumberFormat="1" applyFont="1" applyFill="1" applyBorder="1" applyAlignment="1" applyProtection="1">
      <alignment vertical="center"/>
      <protection locked="0"/>
    </xf>
    <xf numFmtId="0" fontId="85" fillId="0" borderId="126" xfId="0" applyFont="1" applyBorder="1" applyAlignment="1">
      <alignment horizontal="left"/>
    </xf>
    <xf numFmtId="164" fontId="2" fillId="0" borderId="0" xfId="7" applyNumberFormat="1" applyFont="1"/>
    <xf numFmtId="164" fontId="84" fillId="0" borderId="0" xfId="7" applyNumberFormat="1" applyFont="1"/>
    <xf numFmtId="164" fontId="2" fillId="0" borderId="0" xfId="7" applyNumberFormat="1" applyFont="1" applyBorder="1"/>
    <xf numFmtId="164" fontId="84" fillId="0" borderId="0" xfId="7" applyNumberFormat="1" applyFont="1" applyBorder="1"/>
    <xf numFmtId="164" fontId="2" fillId="0" borderId="113" xfId="7" applyNumberFormat="1" applyFont="1" applyFill="1" applyBorder="1" applyAlignment="1" applyProtection="1">
      <alignment horizontal="center" vertical="center" wrapText="1"/>
    </xf>
    <xf numFmtId="164" fontId="0" fillId="0" borderId="113" xfId="7" applyNumberFormat="1" applyFont="1" applyBorder="1"/>
    <xf numFmtId="164" fontId="0" fillId="36" borderId="113" xfId="7" applyNumberFormat="1" applyFont="1" applyFill="1" applyBorder="1"/>
    <xf numFmtId="164" fontId="0" fillId="0" borderId="113" xfId="7" applyNumberFormat="1" applyFont="1" applyBorder="1" applyAlignment="1">
      <alignment vertical="center"/>
    </xf>
    <xf numFmtId="164" fontId="0" fillId="36" borderId="113" xfId="7" applyNumberFormat="1" applyFont="1" applyFill="1" applyBorder="1" applyAlignment="1">
      <alignment vertical="center"/>
    </xf>
    <xf numFmtId="164" fontId="0" fillId="0" borderId="126" xfId="7" applyNumberFormat="1" applyFont="1" applyBorder="1"/>
    <xf numFmtId="164" fontId="0" fillId="36" borderId="126" xfId="7" applyNumberFormat="1" applyFont="1" applyFill="1" applyBorder="1"/>
    <xf numFmtId="164" fontId="0" fillId="0" borderId="0" xfId="7" applyNumberFormat="1" applyFont="1"/>
    <xf numFmtId="164" fontId="85" fillId="0" borderId="0" xfId="7" applyNumberFormat="1" applyFont="1"/>
    <xf numFmtId="164" fontId="85" fillId="0" borderId="0" xfId="7" applyNumberFormat="1" applyFont="1" applyBorder="1"/>
    <xf numFmtId="164" fontId="0" fillId="0" borderId="141" xfId="7" applyNumberFormat="1" applyFont="1" applyBorder="1"/>
    <xf numFmtId="164" fontId="0" fillId="0" borderId="0" xfId="0" applyNumberFormat="1"/>
    <xf numFmtId="164" fontId="2" fillId="0" borderId="126" xfId="7" applyNumberFormat="1" applyFont="1" applyFill="1" applyBorder="1" applyAlignment="1" applyProtection="1">
      <alignment horizontal="center" vertical="center" wrapText="1"/>
    </xf>
    <xf numFmtId="164" fontId="0" fillId="0" borderId="126" xfId="7" applyNumberFormat="1" applyFont="1" applyBorder="1" applyProtection="1"/>
    <xf numFmtId="164" fontId="94" fillId="0" borderId="126" xfId="7" applyNumberFormat="1" applyFont="1" applyFill="1" applyBorder="1" applyAlignment="1" applyProtection="1">
      <alignment horizontal="right"/>
    </xf>
    <xf numFmtId="164" fontId="94" fillId="36" borderId="126" xfId="7" applyNumberFormat="1" applyFont="1" applyFill="1" applyBorder="1" applyAlignment="1" applyProtection="1">
      <alignment horizontal="right"/>
    </xf>
    <xf numFmtId="164" fontId="94" fillId="0" borderId="0" xfId="7" applyNumberFormat="1" applyFont="1" applyFill="1" applyBorder="1" applyAlignment="1" applyProtection="1">
      <alignment horizontal="right"/>
    </xf>
    <xf numFmtId="193" fontId="0" fillId="0" borderId="0" xfId="0" applyNumberFormat="1"/>
    <xf numFmtId="193" fontId="85" fillId="0" borderId="0" xfId="0" applyNumberFormat="1" applyFont="1"/>
    <xf numFmtId="43" fontId="85" fillId="0" borderId="0" xfId="0" applyNumberFormat="1" applyFont="1"/>
    <xf numFmtId="10" fontId="3" fillId="0" borderId="0" xfId="0" applyNumberFormat="1" applyFont="1" applyAlignment="1">
      <alignment horizontal="left" vertical="center"/>
    </xf>
    <xf numFmtId="164" fontId="84" fillId="0" borderId="0" xfId="7" applyNumberFormat="1" applyFont="1" applyAlignment="1">
      <alignment horizontal="center" vertical="center"/>
    </xf>
    <xf numFmtId="193" fontId="136" fillId="0" borderId="30" xfId="0" applyNumberFormat="1" applyFont="1" applyBorder="1" applyAlignment="1">
      <alignment horizontal="center" vertical="center"/>
    </xf>
    <xf numFmtId="193" fontId="137" fillId="0" borderId="11" xfId="0" applyNumberFormat="1" applyFont="1" applyBorder="1" applyAlignment="1">
      <alignment horizontal="center" vertical="center"/>
    </xf>
    <xf numFmtId="193" fontId="138" fillId="0" borderId="11" xfId="0" applyNumberFormat="1" applyFont="1" applyBorder="1" applyAlignment="1">
      <alignment horizontal="center" vertical="center"/>
    </xf>
    <xf numFmtId="193" fontId="136" fillId="0" borderId="11" xfId="0" applyNumberFormat="1" applyFont="1" applyBorder="1" applyAlignment="1">
      <alignment horizontal="center" vertical="center"/>
    </xf>
    <xf numFmtId="193" fontId="135" fillId="0" borderId="11" xfId="0" applyNumberFormat="1" applyFont="1" applyBorder="1" applyAlignment="1">
      <alignment horizontal="center" vertical="center"/>
    </xf>
    <xf numFmtId="193" fontId="137" fillId="0" borderId="12" xfId="0" applyNumberFormat="1" applyFont="1" applyBorder="1" applyAlignment="1">
      <alignment horizontal="center" vertical="center"/>
    </xf>
    <xf numFmtId="193" fontId="136" fillId="0" borderId="13" xfId="0" applyNumberFormat="1" applyFont="1" applyBorder="1" applyAlignment="1">
      <alignment horizontal="center" vertical="center"/>
    </xf>
    <xf numFmtId="193" fontId="136" fillId="0" borderId="12" xfId="0" applyNumberFormat="1" applyFont="1" applyBorder="1" applyAlignment="1">
      <alignment horizontal="center" vertical="center"/>
    </xf>
    <xf numFmtId="167" fontId="137" fillId="0" borderId="59" xfId="0" applyNumberFormat="1" applyFont="1" applyBorder="1" applyAlignment="1">
      <alignment horizontal="center"/>
    </xf>
    <xf numFmtId="167" fontId="137" fillId="0" borderId="57" xfId="0" applyNumberFormat="1" applyFont="1" applyBorder="1" applyAlignment="1">
      <alignment horizontal="center"/>
    </xf>
    <xf numFmtId="167" fontId="135" fillId="0" borderId="57" xfId="0" applyNumberFormat="1" applyFont="1" applyBorder="1" applyAlignment="1">
      <alignment horizontal="center"/>
    </xf>
    <xf numFmtId="167" fontId="139" fillId="0" borderId="57" xfId="0" applyNumberFormat="1" applyFont="1" applyBorder="1" applyAlignment="1">
      <alignment horizontal="center"/>
    </xf>
    <xf numFmtId="167" fontId="137" fillId="0" borderId="60" xfId="0" applyNumberFormat="1" applyFont="1" applyBorder="1" applyAlignment="1">
      <alignment horizontal="center"/>
    </xf>
    <xf numFmtId="167" fontId="136" fillId="0" borderId="55" xfId="0" applyNumberFormat="1" applyFont="1" applyBorder="1" applyAlignment="1">
      <alignment horizontal="center"/>
    </xf>
    <xf numFmtId="167" fontId="137" fillId="0" borderId="61" xfId="0" applyNumberFormat="1" applyFont="1" applyBorder="1" applyAlignment="1">
      <alignment horizontal="center"/>
    </xf>
    <xf numFmtId="167" fontId="137" fillId="0" borderId="141" xfId="0" applyNumberFormat="1" applyFont="1" applyBorder="1" applyAlignment="1">
      <alignment horizontal="center"/>
    </xf>
    <xf numFmtId="0" fontId="137" fillId="0" borderId="141" xfId="0" applyFont="1" applyBorder="1"/>
    <xf numFmtId="164" fontId="84" fillId="0" borderId="17" xfId="7" applyNumberFormat="1" applyFont="1" applyBorder="1" applyAlignment="1"/>
    <xf numFmtId="164" fontId="84" fillId="0" borderId="3" xfId="7" applyNumberFormat="1" applyFont="1" applyBorder="1" applyAlignment="1"/>
    <xf numFmtId="164" fontId="84" fillId="0" borderId="18" xfId="7" applyNumberFormat="1" applyFont="1" applyBorder="1" applyAlignment="1"/>
    <xf numFmtId="164" fontId="84" fillId="0" borderId="19" xfId="7" applyNumberFormat="1" applyFont="1" applyBorder="1" applyAlignment="1"/>
    <xf numFmtId="164" fontId="84" fillId="36" borderId="51" xfId="7" applyNumberFormat="1" applyFont="1" applyFill="1" applyBorder="1" applyAlignment="1"/>
    <xf numFmtId="164" fontId="84" fillId="36" borderId="20" xfId="7" applyNumberFormat="1" applyFont="1" applyFill="1" applyBorder="1"/>
    <xf numFmtId="164" fontId="84" fillId="36" borderId="21" xfId="7" applyNumberFormat="1" applyFont="1" applyFill="1" applyBorder="1"/>
    <xf numFmtId="164" fontId="84" fillId="36" borderId="22" xfId="7" applyNumberFormat="1" applyFont="1" applyFill="1" applyBorder="1"/>
    <xf numFmtId="164" fontId="84" fillId="36" borderId="52" xfId="7" applyNumberFormat="1" applyFont="1" applyFill="1" applyBorder="1"/>
    <xf numFmtId="193" fontId="3" fillId="0" borderId="0" xfId="0" applyNumberFormat="1" applyFont="1"/>
    <xf numFmtId="3" fontId="88" fillId="0" borderId="0" xfId="0" applyNumberFormat="1" applyFont="1"/>
    <xf numFmtId="10" fontId="105" fillId="0" borderId="98" xfId="20962" applyNumberFormat="1" applyFont="1" applyFill="1" applyBorder="1" applyAlignment="1" applyProtection="1">
      <alignment horizontal="right" vertical="center"/>
      <protection locked="0"/>
    </xf>
    <xf numFmtId="10" fontId="2" fillId="0" borderId="3" xfId="20962" applyNumberFormat="1" applyFont="1" applyBorder="1" applyAlignment="1" applyProtection="1">
      <alignment horizontal="center" vertical="center" wrapText="1"/>
      <protection locked="0"/>
    </xf>
    <xf numFmtId="10" fontId="2" fillId="2" borderId="3" xfId="20962" applyNumberFormat="1" applyFont="1" applyFill="1" applyBorder="1" applyAlignment="1" applyProtection="1">
      <alignment horizontal="center" vertical="center"/>
      <protection locked="0"/>
    </xf>
    <xf numFmtId="10" fontId="2" fillId="2" borderId="21" xfId="20962" applyNumberFormat="1" applyFont="1" applyFill="1" applyBorder="1" applyAlignment="1" applyProtection="1">
      <alignment vertical="center"/>
      <protection locked="0"/>
    </xf>
    <xf numFmtId="164" fontId="2" fillId="36" borderId="18" xfId="7" applyNumberFormat="1" applyFont="1" applyFill="1" applyBorder="1" applyAlignment="1" applyProtection="1">
      <alignment vertical="top"/>
    </xf>
    <xf numFmtId="164" fontId="2" fillId="3" borderId="18" xfId="7" applyNumberFormat="1" applyFont="1" applyFill="1" applyBorder="1" applyAlignment="1" applyProtection="1">
      <alignment vertical="top"/>
      <protection locked="0"/>
    </xf>
    <xf numFmtId="164" fontId="2" fillId="36" borderId="18" xfId="7" applyNumberFormat="1" applyFont="1" applyFill="1" applyBorder="1" applyAlignment="1" applyProtection="1">
      <alignment vertical="top" wrapText="1"/>
    </xf>
    <xf numFmtId="164" fontId="2" fillId="3" borderId="18" xfId="7" applyNumberFormat="1" applyFont="1" applyFill="1" applyBorder="1" applyAlignment="1" applyProtection="1">
      <alignment vertical="top" wrapText="1"/>
      <protection locked="0"/>
    </xf>
    <xf numFmtId="164" fontId="2" fillId="3" borderId="80" xfId="7" applyNumberFormat="1" applyFont="1" applyFill="1" applyBorder="1" applyAlignment="1" applyProtection="1">
      <alignment vertical="top" wrapText="1"/>
      <protection locked="0"/>
    </xf>
    <xf numFmtId="164" fontId="2" fillId="36" borderId="18" xfId="7" applyNumberFormat="1" applyFont="1" applyFill="1" applyBorder="1" applyAlignment="1" applyProtection="1">
      <alignment vertical="top" wrapText="1"/>
      <protection locked="0"/>
    </xf>
    <xf numFmtId="164" fontId="2" fillId="36" borderId="22" xfId="7" applyNumberFormat="1" applyFont="1" applyFill="1" applyBorder="1" applyAlignment="1" applyProtection="1">
      <alignment vertical="top" wrapText="1"/>
    </xf>
    <xf numFmtId="164" fontId="113" fillId="0" borderId="126" xfId="7" applyNumberFormat="1" applyFont="1" applyBorder="1"/>
    <xf numFmtId="164" fontId="116" fillId="0" borderId="126" xfId="7" applyNumberFormat="1" applyFont="1" applyBorder="1"/>
    <xf numFmtId="164" fontId="113" fillId="78" borderId="126" xfId="7" applyNumberFormat="1" applyFont="1" applyFill="1" applyBorder="1"/>
    <xf numFmtId="164" fontId="113" fillId="0" borderId="126" xfId="7" applyNumberFormat="1" applyFont="1" applyFill="1" applyBorder="1"/>
    <xf numFmtId="164" fontId="115" fillId="0" borderId="126" xfId="7" applyNumberFormat="1" applyFont="1" applyBorder="1"/>
    <xf numFmtId="164" fontId="112" fillId="0" borderId="126" xfId="7" applyNumberFormat="1" applyFont="1" applyBorder="1"/>
    <xf numFmtId="164" fontId="112" fillId="0" borderId="126" xfId="7" applyNumberFormat="1" applyFont="1" applyBorder="1" applyAlignment="1">
      <alignment horizontal="left" indent="1"/>
    </xf>
    <xf numFmtId="164" fontId="115" fillId="76" borderId="126" xfId="7" applyNumberFormat="1" applyFont="1" applyFill="1" applyBorder="1"/>
    <xf numFmtId="164" fontId="112" fillId="0" borderId="126" xfId="7" applyNumberFormat="1" applyFont="1" applyFill="1" applyBorder="1" applyAlignment="1">
      <alignment horizontal="left" vertical="center" wrapText="1"/>
    </xf>
    <xf numFmtId="164" fontId="112" fillId="0" borderId="126" xfId="7" applyNumberFormat="1" applyFont="1" applyBorder="1" applyAlignment="1">
      <alignment horizontal="center" vertical="center" wrapText="1"/>
    </xf>
    <xf numFmtId="164" fontId="112" fillId="0" borderId="126" xfId="7" applyNumberFormat="1" applyFont="1" applyBorder="1" applyAlignment="1">
      <alignment horizontal="center" vertical="center"/>
    </xf>
    <xf numFmtId="164" fontId="115" fillId="0" borderId="126" xfId="7" applyNumberFormat="1" applyFont="1" applyFill="1" applyBorder="1" applyAlignment="1">
      <alignment horizontal="left" vertical="center" wrapText="1"/>
    </xf>
    <xf numFmtId="164" fontId="112" fillId="0" borderId="126" xfId="7" applyNumberFormat="1" applyFont="1" applyFill="1" applyBorder="1"/>
    <xf numFmtId="164" fontId="117" fillId="0" borderId="126" xfId="7" applyNumberFormat="1" applyFont="1" applyBorder="1"/>
    <xf numFmtId="164" fontId="117" fillId="0" borderId="130" xfId="7" applyNumberFormat="1" applyFont="1" applyBorder="1"/>
    <xf numFmtId="10" fontId="117" fillId="0" borderId="126" xfId="20962" applyNumberFormat="1" applyFont="1" applyBorder="1"/>
    <xf numFmtId="10" fontId="117" fillId="0" borderId="130" xfId="20962" applyNumberFormat="1" applyFont="1" applyBorder="1"/>
    <xf numFmtId="164" fontId="112" fillId="36" borderId="126" xfId="7" applyNumberFormat="1" applyFont="1" applyFill="1" applyBorder="1"/>
    <xf numFmtId="164" fontId="9" fillId="37" borderId="0" xfId="7" applyNumberFormat="1" applyFont="1" applyFill="1" applyBorder="1"/>
    <xf numFmtId="164" fontId="3" fillId="0" borderId="84" xfId="7" applyNumberFormat="1" applyFont="1" applyFill="1" applyBorder="1" applyAlignment="1">
      <alignment vertical="center"/>
    </xf>
    <xf numFmtId="164" fontId="3" fillId="0" borderId="63" xfId="7" applyNumberFormat="1" applyFont="1" applyFill="1" applyBorder="1" applyAlignment="1">
      <alignment vertical="center"/>
    </xf>
    <xf numFmtId="164" fontId="3" fillId="3" borderId="82" xfId="7" applyNumberFormat="1" applyFont="1" applyFill="1" applyBorder="1" applyAlignment="1">
      <alignment vertical="center"/>
    </xf>
    <xf numFmtId="164" fontId="3" fillId="3" borderId="83" xfId="7" applyNumberFormat="1" applyFont="1" applyFill="1" applyBorder="1" applyAlignment="1">
      <alignment vertical="center"/>
    </xf>
    <xf numFmtId="164" fontId="3" fillId="0" borderId="79" xfId="7" applyNumberFormat="1" applyFont="1" applyFill="1" applyBorder="1" applyAlignment="1">
      <alignment vertical="center"/>
    </xf>
    <xf numFmtId="164" fontId="3" fillId="0" borderId="85" xfId="7" applyNumberFormat="1" applyFont="1" applyFill="1" applyBorder="1" applyAlignment="1">
      <alignment vertical="center"/>
    </xf>
    <xf numFmtId="164" fontId="3" fillId="0" borderId="80" xfId="7" applyNumberFormat="1" applyFont="1" applyFill="1" applyBorder="1" applyAlignment="1">
      <alignment vertical="center"/>
    </xf>
    <xf numFmtId="164" fontId="3" fillId="0" borderId="21" xfId="7" applyNumberFormat="1" applyFont="1" applyFill="1" applyBorder="1" applyAlignment="1">
      <alignment vertical="center"/>
    </xf>
    <xf numFmtId="164" fontId="3" fillId="0" borderId="23" xfId="7" applyNumberFormat="1" applyFont="1" applyFill="1" applyBorder="1" applyAlignment="1">
      <alignment vertical="center"/>
    </xf>
    <xf numFmtId="164" fontId="3" fillId="0" borderId="22" xfId="7" applyNumberFormat="1" applyFont="1" applyFill="1" applyBorder="1" applyAlignment="1">
      <alignment vertical="center"/>
    </xf>
    <xf numFmtId="10" fontId="3" fillId="0" borderId="93" xfId="20962" applyNumberFormat="1" applyFont="1" applyFill="1" applyBorder="1" applyAlignment="1">
      <alignment vertical="center"/>
    </xf>
    <xf numFmtId="10" fontId="3" fillId="0" borderId="94" xfId="20962" applyNumberFormat="1" applyFont="1" applyFill="1" applyBorder="1" applyAlignment="1">
      <alignment vertical="center"/>
    </xf>
    <xf numFmtId="164" fontId="3" fillId="0" borderId="25" xfId="7" applyNumberFormat="1" applyFont="1" applyFill="1" applyBorder="1" applyAlignment="1">
      <alignment vertical="center"/>
    </xf>
    <xf numFmtId="164" fontId="3" fillId="0" borderId="16" xfId="7" applyNumberFormat="1" applyFont="1" applyFill="1" applyBorder="1" applyAlignment="1">
      <alignment vertical="center"/>
    </xf>
    <xf numFmtId="164" fontId="3" fillId="0" borderId="89" xfId="7" applyNumberFormat="1" applyFont="1" applyFill="1" applyBorder="1" applyAlignment="1">
      <alignment vertical="center"/>
    </xf>
    <xf numFmtId="164" fontId="3" fillId="0" borderId="90" xfId="7" applyNumberFormat="1" applyFont="1" applyFill="1" applyBorder="1" applyAlignment="1">
      <alignment vertical="center"/>
    </xf>
    <xf numFmtId="10" fontId="2" fillId="2" borderId="96" xfId="20962" applyNumberFormat="1" applyFont="1" applyFill="1" applyBorder="1" applyAlignment="1" applyProtection="1">
      <alignment vertical="center"/>
      <protection locked="0"/>
    </xf>
    <xf numFmtId="164" fontId="115" fillId="0" borderId="17" xfId="7" applyNumberFormat="1" applyFont="1" applyBorder="1"/>
    <xf numFmtId="164" fontId="112" fillId="0" borderId="80" xfId="7" applyNumberFormat="1" applyFont="1" applyBorder="1"/>
    <xf numFmtId="164" fontId="112" fillId="0" borderId="129" xfId="7" applyNumberFormat="1" applyFont="1" applyBorder="1"/>
    <xf numFmtId="164" fontId="112" fillId="0" borderId="17" xfId="7" applyNumberFormat="1" applyFont="1" applyBorder="1" applyAlignment="1">
      <alignment horizontal="left" indent="1"/>
    </xf>
    <xf numFmtId="164" fontId="112" fillId="0" borderId="17" xfId="7" applyNumberFormat="1" applyFont="1" applyBorder="1" applyAlignment="1">
      <alignment horizontal="left" indent="2"/>
    </xf>
    <xf numFmtId="164" fontId="112" fillId="0" borderId="17" xfId="7" applyNumberFormat="1" applyFont="1" applyFill="1" applyBorder="1" applyAlignment="1">
      <alignment horizontal="left" indent="3"/>
    </xf>
    <xf numFmtId="164" fontId="112" fillId="0" borderId="17" xfId="7" applyNumberFormat="1" applyFont="1" applyFill="1" applyBorder="1" applyAlignment="1">
      <alignment horizontal="left" indent="1"/>
    </xf>
    <xf numFmtId="164" fontId="112" fillId="79" borderId="17" xfId="7" applyNumberFormat="1" applyFont="1" applyFill="1" applyBorder="1"/>
    <xf numFmtId="164" fontId="112" fillId="79" borderId="126" xfId="7" applyNumberFormat="1" applyFont="1" applyFill="1" applyBorder="1"/>
    <xf numFmtId="164" fontId="112" fillId="79" borderId="80" xfId="7" applyNumberFormat="1" applyFont="1" applyFill="1" applyBorder="1"/>
    <xf numFmtId="164" fontId="112" fillId="79" borderId="129" xfId="7" applyNumberFormat="1" applyFont="1" applyFill="1" applyBorder="1"/>
    <xf numFmtId="164" fontId="112" fillId="0" borderId="17" xfId="7" applyNumberFormat="1" applyFont="1" applyFill="1" applyBorder="1" applyAlignment="1">
      <alignment horizontal="left" vertical="top" wrapText="1" indent="2"/>
    </xf>
    <xf numFmtId="164" fontId="112" fillId="0" borderId="80" xfId="7" applyNumberFormat="1" applyFont="1" applyFill="1" applyBorder="1"/>
    <xf numFmtId="164" fontId="112" fillId="0" borderId="129" xfId="7" applyNumberFormat="1" applyFont="1" applyFill="1" applyBorder="1"/>
    <xf numFmtId="164" fontId="112" fillId="0" borderId="17" xfId="7" applyNumberFormat="1" applyFont="1" applyFill="1" applyBorder="1" applyAlignment="1">
      <alignment horizontal="left" wrapText="1" indent="3"/>
    </xf>
    <xf numFmtId="164" fontId="112" fillId="0" borderId="17" xfId="7" applyNumberFormat="1" applyFont="1" applyFill="1" applyBorder="1" applyAlignment="1">
      <alignment horizontal="left" wrapText="1" indent="2"/>
    </xf>
    <xf numFmtId="164" fontId="112" fillId="0" borderId="17" xfId="7" applyNumberFormat="1" applyFont="1" applyFill="1" applyBorder="1" applyAlignment="1">
      <alignment horizontal="left" wrapText="1" indent="1"/>
    </xf>
    <xf numFmtId="164" fontId="112" fillId="0" borderId="20" xfId="7" applyNumberFormat="1" applyFont="1" applyFill="1" applyBorder="1" applyAlignment="1">
      <alignment horizontal="left" wrapText="1" indent="1"/>
    </xf>
    <xf numFmtId="164" fontId="112" fillId="0" borderId="21" xfId="7" applyNumberFormat="1" applyFont="1" applyFill="1" applyBorder="1"/>
    <xf numFmtId="164" fontId="112" fillId="0" borderId="22" xfId="7" applyNumberFormat="1" applyFont="1" applyFill="1" applyBorder="1"/>
    <xf numFmtId="164" fontId="112" fillId="0" borderId="24" xfId="7" applyNumberFormat="1" applyFont="1" applyFill="1" applyBorder="1"/>
    <xf numFmtId="0" fontId="93" fillId="0" borderId="65" xfId="0" applyFont="1" applyBorder="1" applyAlignment="1">
      <alignment horizontal="left" wrapText="1"/>
    </xf>
    <xf numFmtId="0" fontId="93" fillId="0" borderId="64" xfId="0" applyFont="1" applyBorder="1" applyAlignment="1">
      <alignment horizontal="left" wrapText="1"/>
    </xf>
    <xf numFmtId="0" fontId="93" fillId="0" borderId="134" xfId="0" applyFont="1" applyBorder="1" applyAlignment="1">
      <alignment horizontal="center" vertical="center"/>
    </xf>
    <xf numFmtId="0" fontId="93" fillId="0" borderId="29" xfId="0" applyFont="1" applyBorder="1" applyAlignment="1">
      <alignment horizontal="center" vertical="center"/>
    </xf>
    <xf numFmtId="0" fontId="93" fillId="0" borderId="135" xfId="0" applyFont="1" applyBorder="1" applyAlignment="1">
      <alignment horizontal="center" vertical="center"/>
    </xf>
    <xf numFmtId="0" fontId="134" fillId="0" borderId="134" xfId="0" applyFont="1" applyBorder="1" applyAlignment="1">
      <alignment horizontal="center"/>
    </xf>
    <xf numFmtId="0" fontId="134" fillId="0" borderId="29" xfId="0" applyFont="1" applyBorder="1" applyAlignment="1">
      <alignment horizontal="center"/>
    </xf>
    <xf numFmtId="0" fontId="134" fillId="0" borderId="135" xfId="0" applyFont="1" applyBorder="1" applyAlignment="1">
      <alignment horizontal="center"/>
    </xf>
    <xf numFmtId="0" fontId="0" fillId="0" borderId="127" xfId="0" applyBorder="1" applyAlignment="1">
      <alignment horizontal="center"/>
    </xf>
    <xf numFmtId="0" fontId="0" fillId="0" borderId="128" xfId="0" applyBorder="1" applyAlignment="1">
      <alignment horizontal="center"/>
    </xf>
    <xf numFmtId="0" fontId="0" fillId="0" borderId="129" xfId="0" applyBorder="1" applyAlignment="1">
      <alignment horizontal="center"/>
    </xf>
    <xf numFmtId="0" fontId="0" fillId="0" borderId="113" xfId="0" applyBorder="1" applyAlignment="1">
      <alignment horizontal="center" vertical="center"/>
    </xf>
    <xf numFmtId="0" fontId="121" fillId="0" borderId="114" xfId="0" applyFont="1" applyBorder="1" applyAlignment="1">
      <alignment horizontal="center" vertical="center"/>
    </xf>
    <xf numFmtId="0" fontId="121" fillId="0" borderId="7" xfId="0" applyFont="1" applyBorder="1" applyAlignment="1">
      <alignment horizontal="center" vertical="center"/>
    </xf>
    <xf numFmtId="164" fontId="122" fillId="0" borderId="15" xfId="7" applyNumberFormat="1" applyFont="1" applyFill="1" applyBorder="1" applyAlignment="1" applyProtection="1">
      <alignment horizontal="center" vertical="center"/>
    </xf>
    <xf numFmtId="164" fontId="122" fillId="0" borderId="16" xfId="7" applyNumberFormat="1" applyFont="1" applyFill="1" applyBorder="1" applyAlignment="1" applyProtection="1">
      <alignment horizontal="center" vertical="center"/>
    </xf>
    <xf numFmtId="0" fontId="0" fillId="0" borderId="115" xfId="0" applyBorder="1" applyAlignment="1">
      <alignment horizontal="center"/>
    </xf>
    <xf numFmtId="0" fontId="0" fillId="0" borderId="116" xfId="0" applyBorder="1" applyAlignment="1">
      <alignment horizontal="center"/>
    </xf>
    <xf numFmtId="0" fontId="0" fillId="0" borderId="117" xfId="0" applyBorder="1" applyAlignment="1">
      <alignment horizontal="center"/>
    </xf>
    <xf numFmtId="0" fontId="0" fillId="0" borderId="67" xfId="0" applyBorder="1" applyAlignment="1">
      <alignment horizontal="center" vertical="center"/>
    </xf>
    <xf numFmtId="0" fontId="0" fillId="0" borderId="74" xfId="0" applyBorder="1" applyAlignment="1">
      <alignment horizontal="center" vertical="center"/>
    </xf>
    <xf numFmtId="0" fontId="121" fillId="0" borderId="130" xfId="0" applyFont="1" applyBorder="1" applyAlignment="1">
      <alignment horizontal="center" vertical="center" wrapText="1"/>
    </xf>
    <xf numFmtId="0" fontId="121" fillId="0" borderId="7" xfId="0" applyFont="1" applyBorder="1" applyAlignment="1">
      <alignment horizontal="center" vertical="center" wrapText="1"/>
    </xf>
    <xf numFmtId="0" fontId="0" fillId="0" borderId="126" xfId="0" applyBorder="1" applyAlignment="1">
      <alignment horizontal="center" vertical="center"/>
    </xf>
    <xf numFmtId="0" fontId="0" fillId="0" borderId="126" xfId="0" applyBorder="1" applyAlignment="1">
      <alignment horizontal="center" vertical="center" wrapText="1"/>
    </xf>
    <xf numFmtId="0" fontId="122" fillId="0" borderId="15" xfId="0" applyFont="1" applyBorder="1" applyAlignment="1">
      <alignment horizontal="center" vertical="center"/>
    </xf>
    <xf numFmtId="0" fontId="122" fillId="0" borderId="16" xfId="0" applyFont="1" applyBorder="1" applyAlignment="1">
      <alignment horizontal="center" vertical="center"/>
    </xf>
    <xf numFmtId="0" fontId="45" fillId="0" borderId="3" xfId="0" applyFont="1" applyBorder="1" applyAlignment="1">
      <alignment horizontal="center" vertical="center" wrapText="1"/>
    </xf>
    <xf numFmtId="0" fontId="45" fillId="0" borderId="18" xfId="0" applyFont="1" applyBorder="1" applyAlignment="1">
      <alignment horizontal="center" vertical="center" wrapText="1"/>
    </xf>
    <xf numFmtId="0" fontId="86" fillId="0" borderId="79" xfId="0" applyFont="1" applyBorder="1" applyAlignment="1">
      <alignment horizontal="center" vertical="center" wrapText="1"/>
    </xf>
    <xf numFmtId="0" fontId="84" fillId="0" borderId="79" xfId="0" applyFont="1" applyBorder="1" applyAlignment="1">
      <alignment horizontal="center" vertical="center" wrapText="1"/>
    </xf>
    <xf numFmtId="0" fontId="45" fillId="0" borderId="79" xfId="11" applyFont="1" applyBorder="1" applyAlignment="1">
      <alignment horizontal="center" vertical="center" wrapText="1"/>
    </xf>
    <xf numFmtId="0" fontId="45" fillId="0" borderId="80" xfId="11" applyFont="1" applyBorder="1" applyAlignment="1">
      <alignment horizontal="center" vertical="center" wrapText="1"/>
    </xf>
    <xf numFmtId="0" fontId="45" fillId="0" borderId="69" xfId="11" applyFont="1" applyBorder="1" applyAlignment="1">
      <alignment horizontal="center" vertical="center" wrapText="1"/>
    </xf>
    <xf numFmtId="0" fontId="45" fillId="0" borderId="0" xfId="11" applyFont="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70" xfId="13" applyFont="1" applyFill="1" applyBorder="1" applyAlignment="1" applyProtection="1">
      <alignment horizontal="center" vertical="center" wrapText="1"/>
      <protection locked="0"/>
    </xf>
    <xf numFmtId="0" fontId="98" fillId="3" borderId="63"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68" xfId="1" applyNumberFormat="1" applyFont="1" applyFill="1" applyBorder="1" applyAlignment="1" applyProtection="1">
      <alignment horizontal="center"/>
      <protection locked="0"/>
    </xf>
    <xf numFmtId="164" fontId="45" fillId="3" borderId="26" xfId="1" applyNumberFormat="1" applyFont="1" applyFill="1" applyBorder="1" applyAlignment="1" applyProtection="1">
      <alignment horizontal="center"/>
      <protection locked="0"/>
    </xf>
    <xf numFmtId="164" fontId="45" fillId="3" borderId="27" xfId="1" applyNumberFormat="1" applyFont="1" applyFill="1" applyBorder="1" applyAlignment="1" applyProtection="1">
      <alignment horizontal="center"/>
      <protection locked="0"/>
    </xf>
    <xf numFmtId="164" fontId="45" fillId="0" borderId="14" xfId="1" applyNumberFormat="1" applyFont="1" applyFill="1" applyBorder="1" applyAlignment="1" applyProtection="1">
      <alignment horizontal="center"/>
      <protection locked="0"/>
    </xf>
    <xf numFmtId="164" fontId="45" fillId="0" borderId="15" xfId="1" applyNumberFormat="1" applyFont="1" applyFill="1" applyBorder="1" applyAlignment="1" applyProtection="1">
      <alignment horizontal="center"/>
      <protection locked="0"/>
    </xf>
    <xf numFmtId="164" fontId="45" fillId="0" borderId="16" xfId="1" applyNumberFormat="1" applyFont="1" applyFill="1" applyBorder="1" applyAlignment="1" applyProtection="1">
      <alignment horizontal="center"/>
      <protection locked="0"/>
    </xf>
    <xf numFmtId="0" fontId="86" fillId="0" borderId="50" xfId="0" applyFont="1" applyBorder="1" applyAlignment="1">
      <alignment horizontal="center" vertical="center" wrapText="1"/>
    </xf>
    <xf numFmtId="0" fontId="86" fillId="0" borderId="51" xfId="0" applyFont="1" applyBorder="1" applyAlignment="1">
      <alignment horizontal="center" vertical="center" wrapText="1"/>
    </xf>
    <xf numFmtId="164" fontId="45" fillId="0" borderId="71" xfId="1" applyNumberFormat="1" applyFont="1" applyFill="1" applyBorder="1" applyAlignment="1" applyProtection="1">
      <alignment horizontal="center" vertical="center" wrapText="1"/>
      <protection locked="0"/>
    </xf>
    <xf numFmtId="164" fontId="45" fillId="0" borderId="72" xfId="1" applyNumberFormat="1" applyFont="1" applyFill="1" applyBorder="1" applyAlignment="1" applyProtection="1">
      <alignment horizontal="center" vertical="center" wrapText="1"/>
      <protection locked="0"/>
    </xf>
    <xf numFmtId="0" fontId="3" fillId="0" borderId="70" xfId="0" applyFont="1" applyBorder="1" applyAlignment="1">
      <alignment horizontal="center" vertical="center" wrapText="1"/>
    </xf>
    <xf numFmtId="0" fontId="3" fillId="0" borderId="63" xfId="0" applyFont="1" applyBorder="1" applyAlignment="1">
      <alignment horizontal="center" vertical="center" wrapText="1"/>
    </xf>
    <xf numFmtId="0" fontId="86" fillId="0" borderId="73" xfId="0" applyFont="1" applyBorder="1" applyAlignment="1">
      <alignment horizontal="center"/>
    </xf>
    <xf numFmtId="0" fontId="86" fillId="0" borderId="74" xfId="0" applyFont="1" applyBorder="1" applyAlignment="1">
      <alignment horizontal="center"/>
    </xf>
    <xf numFmtId="0" fontId="3" fillId="0" borderId="8" xfId="0" applyFont="1" applyBorder="1" applyAlignment="1">
      <alignment horizontal="center" wrapText="1"/>
    </xf>
    <xf numFmtId="0" fontId="3" fillId="0" borderId="10" xfId="0" applyFont="1" applyBorder="1" applyAlignment="1">
      <alignment horizontal="center" wrapText="1"/>
    </xf>
    <xf numFmtId="0" fontId="99" fillId="0" borderId="53" xfId="0" applyFont="1" applyBorder="1" applyAlignment="1">
      <alignment horizontal="left" vertical="center"/>
    </xf>
    <xf numFmtId="0" fontId="99" fillId="0" borderId="54" xfId="0" applyFont="1" applyBorder="1" applyAlignment="1">
      <alignment horizontal="left" vertical="center"/>
    </xf>
    <xf numFmtId="0" fontId="3" fillId="0" borderId="54"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5" xfId="0" applyFont="1" applyBorder="1" applyAlignment="1">
      <alignment horizontal="center"/>
    </xf>
    <xf numFmtId="0" fontId="3" fillId="0" borderId="16" xfId="0" applyFont="1" applyBorder="1" applyAlignment="1">
      <alignment horizontal="center" vertical="center" wrapText="1"/>
    </xf>
    <xf numFmtId="0" fontId="3" fillId="0" borderId="80" xfId="0" applyFont="1" applyBorder="1" applyAlignment="1">
      <alignment horizontal="center" vertical="center" wrapText="1"/>
    </xf>
    <xf numFmtId="0" fontId="115" fillId="0" borderId="103" xfId="0" applyFont="1" applyBorder="1" applyAlignment="1">
      <alignment horizontal="left" vertical="center" wrapText="1"/>
    </xf>
    <xf numFmtId="0" fontId="115" fillId="0" borderId="104" xfId="0" applyFont="1" applyBorder="1" applyAlignment="1">
      <alignment horizontal="left" vertical="center" wrapText="1"/>
    </xf>
    <xf numFmtId="0" fontId="115" fillId="0" borderId="108" xfId="0" applyFont="1" applyBorder="1" applyAlignment="1">
      <alignment horizontal="left" vertical="center" wrapText="1"/>
    </xf>
    <xf numFmtId="0" fontId="115" fillId="0" borderId="109" xfId="0" applyFont="1" applyBorder="1" applyAlignment="1">
      <alignment horizontal="left" vertical="center" wrapText="1"/>
    </xf>
    <xf numFmtId="0" fontId="115" fillId="0" borderId="111" xfId="0" applyFont="1" applyBorder="1" applyAlignment="1">
      <alignment horizontal="left" vertical="center" wrapText="1"/>
    </xf>
    <xf numFmtId="0" fontId="115" fillId="0" borderId="112" xfId="0" applyFont="1" applyBorder="1" applyAlignment="1">
      <alignment horizontal="left" vertical="center" wrapText="1"/>
    </xf>
    <xf numFmtId="0" fontId="116" fillId="0" borderId="105" xfId="0" applyFont="1" applyBorder="1" applyAlignment="1">
      <alignment horizontal="center" vertical="center" wrapText="1"/>
    </xf>
    <xf numFmtId="0" fontId="116" fillId="0" borderId="106" xfId="0" applyFont="1" applyBorder="1" applyAlignment="1">
      <alignment horizontal="center" vertical="center" wrapText="1"/>
    </xf>
    <xf numFmtId="0" fontId="116" fillId="0" borderId="107" xfId="0" applyFont="1" applyBorder="1" applyAlignment="1">
      <alignment horizontal="center" vertical="center" wrapText="1"/>
    </xf>
    <xf numFmtId="0" fontId="116" fillId="0" borderId="84" xfId="0" applyFont="1" applyBorder="1" applyAlignment="1">
      <alignment horizontal="center" vertical="center" wrapText="1"/>
    </xf>
    <xf numFmtId="0" fontId="116" fillId="0" borderId="110" xfId="0" applyFont="1" applyBorder="1" applyAlignment="1">
      <alignment horizontal="center" vertical="center" wrapText="1"/>
    </xf>
    <xf numFmtId="0" fontId="116" fillId="0" borderId="74" xfId="0" applyFont="1" applyBorder="1" applyAlignment="1">
      <alignment horizontal="center" vertical="center" wrapText="1"/>
    </xf>
    <xf numFmtId="0" fontId="112" fillId="0" borderId="130" xfId="0" applyFont="1" applyBorder="1" applyAlignment="1">
      <alignment horizontal="center" vertical="center" wrapText="1"/>
    </xf>
    <xf numFmtId="0" fontId="112" fillId="0" borderId="7" xfId="0" applyFont="1" applyBorder="1" applyAlignment="1">
      <alignment horizontal="center" vertical="center" wrapText="1"/>
    </xf>
    <xf numFmtId="0" fontId="112" fillId="0" borderId="126" xfId="0" applyFont="1" applyBorder="1" applyAlignment="1">
      <alignment horizontal="center" vertical="center" wrapText="1"/>
    </xf>
    <xf numFmtId="0" fontId="120" fillId="0" borderId="126" xfId="0" applyFont="1" applyBorder="1" applyAlignment="1">
      <alignment horizontal="center" vertical="center"/>
    </xf>
    <xf numFmtId="0" fontId="120" fillId="0" borderId="105" xfId="0" applyFont="1" applyBorder="1" applyAlignment="1">
      <alignment horizontal="center" vertical="center"/>
    </xf>
    <xf numFmtId="0" fontId="120" fillId="0" borderId="107" xfId="0" applyFont="1" applyBorder="1" applyAlignment="1">
      <alignment horizontal="center" vertical="center"/>
    </xf>
    <xf numFmtId="0" fontId="120" fillId="0" borderId="84" xfId="0" applyFont="1" applyBorder="1" applyAlignment="1">
      <alignment horizontal="center" vertical="center"/>
    </xf>
    <xf numFmtId="0" fontId="120" fillId="0" borderId="74" xfId="0" applyFont="1" applyBorder="1" applyAlignment="1">
      <alignment horizontal="center" vertical="center"/>
    </xf>
    <xf numFmtId="0" fontId="116" fillId="0" borderId="126" xfId="0" applyFont="1" applyBorder="1" applyAlignment="1">
      <alignment horizontal="center" vertical="center" wrapText="1"/>
    </xf>
    <xf numFmtId="0" fontId="112" fillId="0" borderId="129" xfId="0" applyFont="1" applyBorder="1" applyAlignment="1">
      <alignment horizontal="center" vertical="center" wrapText="1"/>
    </xf>
    <xf numFmtId="0" fontId="115" fillId="0" borderId="105" xfId="0" applyFont="1" applyBorder="1" applyAlignment="1">
      <alignment horizontal="center" vertical="center" wrapText="1"/>
    </xf>
    <xf numFmtId="0" fontId="115" fillId="0" borderId="107" xfId="0" applyFont="1" applyBorder="1" applyAlignment="1">
      <alignment horizontal="center" vertical="center" wrapText="1"/>
    </xf>
    <xf numFmtId="0" fontId="115" fillId="0" borderId="69" xfId="0" applyFont="1" applyBorder="1" applyAlignment="1">
      <alignment horizontal="center" vertical="center" wrapText="1"/>
    </xf>
    <xf numFmtId="0" fontId="115" fillId="0" borderId="67" xfId="0" applyFont="1" applyBorder="1" applyAlignment="1">
      <alignment horizontal="center" vertical="center" wrapText="1"/>
    </xf>
    <xf numFmtId="0" fontId="115" fillId="0" borderId="84" xfId="0" applyFont="1" applyBorder="1" applyAlignment="1">
      <alignment horizontal="center" vertical="center" wrapText="1"/>
    </xf>
    <xf numFmtId="0" fontId="115" fillId="0" borderId="74" xfId="0" applyFont="1" applyBorder="1" applyAlignment="1">
      <alignment horizontal="center" vertical="center" wrapText="1"/>
    </xf>
    <xf numFmtId="0" fontId="112" fillId="0" borderId="127" xfId="0" applyFont="1" applyBorder="1" applyAlignment="1">
      <alignment horizontal="center" vertical="center" wrapText="1"/>
    </xf>
    <xf numFmtId="0" fontId="112" fillId="0" borderId="128" xfId="0" applyFont="1" applyBorder="1" applyAlignment="1">
      <alignment horizontal="center" vertical="center" wrapText="1"/>
    </xf>
    <xf numFmtId="0" fontId="115" fillId="0" borderId="75" xfId="0" applyFont="1" applyBorder="1" applyAlignment="1">
      <alignment horizontal="center" vertical="center" wrapText="1"/>
    </xf>
    <xf numFmtId="0" fontId="115" fillId="0" borderId="7" xfId="0" applyFont="1" applyBorder="1" applyAlignment="1">
      <alignment horizontal="center" vertical="center" wrapText="1"/>
    </xf>
    <xf numFmtId="0" fontId="112" fillId="0" borderId="75" xfId="0" applyFont="1" applyBorder="1" applyAlignment="1">
      <alignment horizontal="center" vertical="center" wrapText="1"/>
    </xf>
    <xf numFmtId="0" fontId="112" fillId="0" borderId="74" xfId="0" applyFont="1" applyBorder="1" applyAlignment="1">
      <alignment horizontal="center" vertical="center" wrapText="1"/>
    </xf>
    <xf numFmtId="0" fontId="115" fillId="0" borderId="53" xfId="0" applyFont="1" applyBorder="1" applyAlignment="1">
      <alignment horizontal="left" vertical="top" wrapText="1"/>
    </xf>
    <xf numFmtId="0" fontId="115" fillId="0" borderId="76" xfId="0" applyFont="1" applyBorder="1" applyAlignment="1">
      <alignment horizontal="left" vertical="top" wrapText="1"/>
    </xf>
    <xf numFmtId="0" fontId="115" fillId="0" borderId="62" xfId="0" applyFont="1" applyBorder="1" applyAlignment="1">
      <alignment horizontal="left" vertical="top" wrapText="1"/>
    </xf>
    <xf numFmtId="0" fontId="115" fillId="0" borderId="95" xfId="0" applyFont="1" applyBorder="1" applyAlignment="1">
      <alignment horizontal="left" vertical="top" wrapText="1"/>
    </xf>
    <xf numFmtId="0" fontId="115" fillId="0" borderId="102" xfId="0" applyFont="1" applyBorder="1" applyAlignment="1">
      <alignment horizontal="left" vertical="top" wrapText="1"/>
    </xf>
    <xf numFmtId="0" fontId="115" fillId="0" borderId="133" xfId="0" applyFont="1" applyBorder="1" applyAlignment="1">
      <alignment horizontal="left" vertical="top" wrapText="1"/>
    </xf>
    <xf numFmtId="0" fontId="115" fillId="0" borderId="86" xfId="0" applyFont="1" applyBorder="1" applyAlignment="1">
      <alignment horizontal="center" vertical="center" wrapText="1"/>
    </xf>
    <xf numFmtId="0" fontId="115" fillId="0" borderId="66" xfId="0" applyFont="1" applyBorder="1" applyAlignment="1">
      <alignment horizontal="center" vertical="center" wrapText="1"/>
    </xf>
    <xf numFmtId="0" fontId="112" fillId="0" borderId="63" xfId="0" applyFont="1" applyBorder="1" applyAlignment="1">
      <alignment horizontal="center" vertical="center" wrapText="1"/>
    </xf>
    <xf numFmtId="0" fontId="112" fillId="0" borderId="68" xfId="0" applyFont="1" applyBorder="1" applyAlignment="1">
      <alignment horizontal="center" vertical="center" wrapText="1"/>
    </xf>
    <xf numFmtId="0" fontId="112" fillId="0" borderId="26" xfId="0" applyFont="1" applyBorder="1" applyAlignment="1">
      <alignment horizontal="center" vertical="center" wrapText="1"/>
    </xf>
    <xf numFmtId="0" fontId="112" fillId="0" borderId="27" xfId="0" applyFont="1" applyBorder="1" applyAlignment="1">
      <alignment horizontal="center" vertical="center" wrapText="1"/>
    </xf>
    <xf numFmtId="0" fontId="112" fillId="0" borderId="105" xfId="0" applyFont="1" applyBorder="1" applyAlignment="1">
      <alignment horizontal="center" vertical="top" wrapText="1"/>
    </xf>
    <xf numFmtId="0" fontId="112" fillId="0" borderId="106" xfId="0" applyFont="1" applyBorder="1" applyAlignment="1">
      <alignment horizontal="center" vertical="top" wrapText="1"/>
    </xf>
    <xf numFmtId="0" fontId="112" fillId="0" borderId="128" xfId="0" applyFont="1" applyBorder="1" applyAlignment="1">
      <alignment horizontal="center" vertical="top" wrapText="1"/>
    </xf>
    <xf numFmtId="0" fontId="112" fillId="0" borderId="129" xfId="0" applyFont="1" applyBorder="1" applyAlignment="1">
      <alignment horizontal="center" vertical="top" wrapText="1"/>
    </xf>
    <xf numFmtId="0" fontId="132" fillId="0" borderId="118" xfId="0" applyFont="1" applyBorder="1" applyAlignment="1">
      <alignment horizontal="left" vertical="top" wrapText="1"/>
    </xf>
    <xf numFmtId="0" fontId="132" fillId="0" borderId="119" xfId="0" applyFont="1" applyBorder="1" applyAlignment="1">
      <alignment horizontal="left" vertical="top" wrapText="1"/>
    </xf>
    <xf numFmtId="0" fontId="118" fillId="0" borderId="105" xfId="0" applyFont="1" applyBorder="1" applyAlignment="1">
      <alignment horizontal="center" vertical="center"/>
    </xf>
    <xf numFmtId="0" fontId="118" fillId="0" borderId="107" xfId="0" applyFont="1" applyBorder="1" applyAlignment="1">
      <alignment horizontal="center" vertical="center"/>
    </xf>
    <xf numFmtId="0" fontId="118" fillId="0" borderId="84" xfId="0" applyFont="1" applyBorder="1" applyAlignment="1">
      <alignment horizontal="center" vertical="center"/>
    </xf>
    <xf numFmtId="0" fontId="118" fillId="0" borderId="74" xfId="0" applyFont="1" applyBorder="1" applyAlignment="1">
      <alignment horizontal="center" vertical="center"/>
    </xf>
    <xf numFmtId="0" fontId="117" fillId="0" borderId="126" xfId="0" applyFont="1" applyBorder="1" applyAlignment="1">
      <alignment horizontal="center" vertical="center" wrapText="1"/>
    </xf>
    <xf numFmtId="0" fontId="117" fillId="0" borderId="130" xfId="0" applyFont="1" applyBorder="1" applyAlignment="1">
      <alignment horizontal="center" vertical="center" wrapText="1"/>
    </xf>
  </cellXfs>
  <cellStyles count="21415">
    <cellStyle name="_RC VALUTEBIS WRILSI " xfId="18" xr:uid="{00000000-0005-0000-0000-000000000000}"/>
    <cellStyle name="=C:\WINNT35\SYSTEM32\COMMAND.COM" xfId="20964"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0968" xr:uid="{00000000-0005-0000-0000-0000C3020000}"/>
    <cellStyle name="Calculation 2 10 3" xfId="724" xr:uid="{00000000-0005-0000-0000-0000C4020000}"/>
    <cellStyle name="Calculation 2 10 3 2" xfId="20969" xr:uid="{00000000-0005-0000-0000-0000C5020000}"/>
    <cellStyle name="Calculation 2 10 4" xfId="725" xr:uid="{00000000-0005-0000-0000-0000C6020000}"/>
    <cellStyle name="Calculation 2 10 4 2" xfId="20970" xr:uid="{00000000-0005-0000-0000-0000C7020000}"/>
    <cellStyle name="Calculation 2 10 5" xfId="726" xr:uid="{00000000-0005-0000-0000-0000C8020000}"/>
    <cellStyle name="Calculation 2 10 5 2" xfId="20971" xr:uid="{00000000-0005-0000-0000-0000C9020000}"/>
    <cellStyle name="Calculation 2 11" xfId="727" xr:uid="{00000000-0005-0000-0000-0000CA020000}"/>
    <cellStyle name="Calculation 2 11 2" xfId="728" xr:uid="{00000000-0005-0000-0000-0000CB020000}"/>
    <cellStyle name="Calculation 2 11 2 2" xfId="20973" xr:uid="{00000000-0005-0000-0000-0000CC020000}"/>
    <cellStyle name="Calculation 2 11 3" xfId="729" xr:uid="{00000000-0005-0000-0000-0000CD020000}"/>
    <cellStyle name="Calculation 2 11 3 2" xfId="20974" xr:uid="{00000000-0005-0000-0000-0000CE020000}"/>
    <cellStyle name="Calculation 2 11 4" xfId="730" xr:uid="{00000000-0005-0000-0000-0000CF020000}"/>
    <cellStyle name="Calculation 2 11 4 2" xfId="20975" xr:uid="{00000000-0005-0000-0000-0000D0020000}"/>
    <cellStyle name="Calculation 2 11 5" xfId="731" xr:uid="{00000000-0005-0000-0000-0000D1020000}"/>
    <cellStyle name="Calculation 2 11 5 2" xfId="20976" xr:uid="{00000000-0005-0000-0000-0000D2020000}"/>
    <cellStyle name="Calculation 2 11 6" xfId="20972" xr:uid="{00000000-0005-0000-0000-0000D3020000}"/>
    <cellStyle name="Calculation 2 12" xfId="732" xr:uid="{00000000-0005-0000-0000-0000D4020000}"/>
    <cellStyle name="Calculation 2 12 2" xfId="733" xr:uid="{00000000-0005-0000-0000-0000D5020000}"/>
    <cellStyle name="Calculation 2 12 2 2" xfId="20978" xr:uid="{00000000-0005-0000-0000-0000D6020000}"/>
    <cellStyle name="Calculation 2 12 3" xfId="734" xr:uid="{00000000-0005-0000-0000-0000D7020000}"/>
    <cellStyle name="Calculation 2 12 3 2" xfId="20979" xr:uid="{00000000-0005-0000-0000-0000D8020000}"/>
    <cellStyle name="Calculation 2 12 4" xfId="735" xr:uid="{00000000-0005-0000-0000-0000D9020000}"/>
    <cellStyle name="Calculation 2 12 4 2" xfId="20980" xr:uid="{00000000-0005-0000-0000-0000DA020000}"/>
    <cellStyle name="Calculation 2 12 5" xfId="736" xr:uid="{00000000-0005-0000-0000-0000DB020000}"/>
    <cellStyle name="Calculation 2 12 5 2" xfId="20981" xr:uid="{00000000-0005-0000-0000-0000DC020000}"/>
    <cellStyle name="Calculation 2 12 6" xfId="20977" xr:uid="{00000000-0005-0000-0000-0000DD020000}"/>
    <cellStyle name="Calculation 2 13" xfId="737" xr:uid="{00000000-0005-0000-0000-0000DE020000}"/>
    <cellStyle name="Calculation 2 13 2" xfId="738" xr:uid="{00000000-0005-0000-0000-0000DF020000}"/>
    <cellStyle name="Calculation 2 13 2 2" xfId="20983" xr:uid="{00000000-0005-0000-0000-0000E0020000}"/>
    <cellStyle name="Calculation 2 13 3" xfId="739" xr:uid="{00000000-0005-0000-0000-0000E1020000}"/>
    <cellStyle name="Calculation 2 13 3 2" xfId="20984" xr:uid="{00000000-0005-0000-0000-0000E2020000}"/>
    <cellStyle name="Calculation 2 13 4" xfId="740" xr:uid="{00000000-0005-0000-0000-0000E3020000}"/>
    <cellStyle name="Calculation 2 13 4 2" xfId="20985" xr:uid="{00000000-0005-0000-0000-0000E4020000}"/>
    <cellStyle name="Calculation 2 13 5" xfId="20982" xr:uid="{00000000-0005-0000-0000-0000E5020000}"/>
    <cellStyle name="Calculation 2 14" xfId="741" xr:uid="{00000000-0005-0000-0000-0000E6020000}"/>
    <cellStyle name="Calculation 2 14 2" xfId="20986" xr:uid="{00000000-0005-0000-0000-0000E7020000}"/>
    <cellStyle name="Calculation 2 15" xfId="742" xr:uid="{00000000-0005-0000-0000-0000E8020000}"/>
    <cellStyle name="Calculation 2 15 2" xfId="20987" xr:uid="{00000000-0005-0000-0000-0000E9020000}"/>
    <cellStyle name="Calculation 2 16" xfId="743" xr:uid="{00000000-0005-0000-0000-0000EA020000}"/>
    <cellStyle name="Calculation 2 16 2" xfId="20988" xr:uid="{00000000-0005-0000-0000-0000EB020000}"/>
    <cellStyle name="Calculation 2 17" xfId="20967" xr:uid="{00000000-0005-0000-0000-0000EC020000}"/>
    <cellStyle name="Calculation 2 2" xfId="744" xr:uid="{00000000-0005-0000-0000-0000ED020000}"/>
    <cellStyle name="Calculation 2 2 10" xfId="20989" xr:uid="{00000000-0005-0000-0000-0000EE020000}"/>
    <cellStyle name="Calculation 2 2 2" xfId="745" xr:uid="{00000000-0005-0000-0000-0000EF020000}"/>
    <cellStyle name="Calculation 2 2 2 2" xfId="746" xr:uid="{00000000-0005-0000-0000-0000F0020000}"/>
    <cellStyle name="Calculation 2 2 2 2 2" xfId="20991" xr:uid="{00000000-0005-0000-0000-0000F1020000}"/>
    <cellStyle name="Calculation 2 2 2 3" xfId="747" xr:uid="{00000000-0005-0000-0000-0000F2020000}"/>
    <cellStyle name="Calculation 2 2 2 3 2" xfId="20992" xr:uid="{00000000-0005-0000-0000-0000F3020000}"/>
    <cellStyle name="Calculation 2 2 2 4" xfId="748" xr:uid="{00000000-0005-0000-0000-0000F4020000}"/>
    <cellStyle name="Calculation 2 2 2 4 2" xfId="20993" xr:uid="{00000000-0005-0000-0000-0000F5020000}"/>
    <cellStyle name="Calculation 2 2 2 5" xfId="20990" xr:uid="{00000000-0005-0000-0000-0000F6020000}"/>
    <cellStyle name="Calculation 2 2 3" xfId="749" xr:uid="{00000000-0005-0000-0000-0000F7020000}"/>
    <cellStyle name="Calculation 2 2 3 2" xfId="750" xr:uid="{00000000-0005-0000-0000-0000F8020000}"/>
    <cellStyle name="Calculation 2 2 3 2 2" xfId="20995" xr:uid="{00000000-0005-0000-0000-0000F9020000}"/>
    <cellStyle name="Calculation 2 2 3 3" xfId="751" xr:uid="{00000000-0005-0000-0000-0000FA020000}"/>
    <cellStyle name="Calculation 2 2 3 3 2" xfId="20996" xr:uid="{00000000-0005-0000-0000-0000FB020000}"/>
    <cellStyle name="Calculation 2 2 3 4" xfId="752" xr:uid="{00000000-0005-0000-0000-0000FC020000}"/>
    <cellStyle name="Calculation 2 2 3 4 2" xfId="20997" xr:uid="{00000000-0005-0000-0000-0000FD020000}"/>
    <cellStyle name="Calculation 2 2 3 5" xfId="20994" xr:uid="{00000000-0005-0000-0000-0000FE020000}"/>
    <cellStyle name="Calculation 2 2 4" xfId="753" xr:uid="{00000000-0005-0000-0000-0000FF020000}"/>
    <cellStyle name="Calculation 2 2 4 2" xfId="754" xr:uid="{00000000-0005-0000-0000-000000030000}"/>
    <cellStyle name="Calculation 2 2 4 2 2" xfId="20999" xr:uid="{00000000-0005-0000-0000-000001030000}"/>
    <cellStyle name="Calculation 2 2 4 3" xfId="755" xr:uid="{00000000-0005-0000-0000-000002030000}"/>
    <cellStyle name="Calculation 2 2 4 3 2" xfId="21000" xr:uid="{00000000-0005-0000-0000-000003030000}"/>
    <cellStyle name="Calculation 2 2 4 4" xfId="756" xr:uid="{00000000-0005-0000-0000-000004030000}"/>
    <cellStyle name="Calculation 2 2 4 4 2" xfId="21001" xr:uid="{00000000-0005-0000-0000-000005030000}"/>
    <cellStyle name="Calculation 2 2 4 5" xfId="20998" xr:uid="{00000000-0005-0000-0000-000006030000}"/>
    <cellStyle name="Calculation 2 2 5" xfId="757" xr:uid="{00000000-0005-0000-0000-000007030000}"/>
    <cellStyle name="Calculation 2 2 5 2" xfId="758" xr:uid="{00000000-0005-0000-0000-000008030000}"/>
    <cellStyle name="Calculation 2 2 5 2 2" xfId="21003" xr:uid="{00000000-0005-0000-0000-000009030000}"/>
    <cellStyle name="Calculation 2 2 5 3" xfId="759" xr:uid="{00000000-0005-0000-0000-00000A030000}"/>
    <cellStyle name="Calculation 2 2 5 3 2" xfId="21004" xr:uid="{00000000-0005-0000-0000-00000B030000}"/>
    <cellStyle name="Calculation 2 2 5 4" xfId="760" xr:uid="{00000000-0005-0000-0000-00000C030000}"/>
    <cellStyle name="Calculation 2 2 5 4 2" xfId="21005" xr:uid="{00000000-0005-0000-0000-00000D030000}"/>
    <cellStyle name="Calculation 2 2 5 5" xfId="21002" xr:uid="{00000000-0005-0000-0000-00000E030000}"/>
    <cellStyle name="Calculation 2 2 6" xfId="761" xr:uid="{00000000-0005-0000-0000-00000F030000}"/>
    <cellStyle name="Calculation 2 2 6 2" xfId="21006" xr:uid="{00000000-0005-0000-0000-000010030000}"/>
    <cellStyle name="Calculation 2 2 7" xfId="762" xr:uid="{00000000-0005-0000-0000-000011030000}"/>
    <cellStyle name="Calculation 2 2 7 2" xfId="21007" xr:uid="{00000000-0005-0000-0000-000012030000}"/>
    <cellStyle name="Calculation 2 2 8" xfId="763" xr:uid="{00000000-0005-0000-0000-000013030000}"/>
    <cellStyle name="Calculation 2 2 8 2" xfId="21008" xr:uid="{00000000-0005-0000-0000-000014030000}"/>
    <cellStyle name="Calculation 2 2 9" xfId="764" xr:uid="{00000000-0005-0000-0000-000015030000}"/>
    <cellStyle name="Calculation 2 2 9 2" xfId="21009" xr:uid="{00000000-0005-0000-0000-000016030000}"/>
    <cellStyle name="Calculation 2 3" xfId="765" xr:uid="{00000000-0005-0000-0000-000017030000}"/>
    <cellStyle name="Calculation 2 3 2" xfId="766" xr:uid="{00000000-0005-0000-0000-000018030000}"/>
    <cellStyle name="Calculation 2 3 2 2" xfId="21010" xr:uid="{00000000-0005-0000-0000-000019030000}"/>
    <cellStyle name="Calculation 2 3 3" xfId="767" xr:uid="{00000000-0005-0000-0000-00001A030000}"/>
    <cellStyle name="Calculation 2 3 3 2" xfId="21011" xr:uid="{00000000-0005-0000-0000-00001B030000}"/>
    <cellStyle name="Calculation 2 3 4" xfId="768" xr:uid="{00000000-0005-0000-0000-00001C030000}"/>
    <cellStyle name="Calculation 2 3 4 2" xfId="21012" xr:uid="{00000000-0005-0000-0000-00001D030000}"/>
    <cellStyle name="Calculation 2 3 5" xfId="769" xr:uid="{00000000-0005-0000-0000-00001E030000}"/>
    <cellStyle name="Calculation 2 3 5 2" xfId="21013" xr:uid="{00000000-0005-0000-0000-00001F030000}"/>
    <cellStyle name="Calculation 2 4" xfId="770" xr:uid="{00000000-0005-0000-0000-000020030000}"/>
    <cellStyle name="Calculation 2 4 2" xfId="771" xr:uid="{00000000-0005-0000-0000-000021030000}"/>
    <cellStyle name="Calculation 2 4 2 2" xfId="21014" xr:uid="{00000000-0005-0000-0000-000022030000}"/>
    <cellStyle name="Calculation 2 4 3" xfId="772" xr:uid="{00000000-0005-0000-0000-000023030000}"/>
    <cellStyle name="Calculation 2 4 3 2" xfId="21015" xr:uid="{00000000-0005-0000-0000-000024030000}"/>
    <cellStyle name="Calculation 2 4 4" xfId="773" xr:uid="{00000000-0005-0000-0000-000025030000}"/>
    <cellStyle name="Calculation 2 4 4 2" xfId="21016" xr:uid="{00000000-0005-0000-0000-000026030000}"/>
    <cellStyle name="Calculation 2 4 5" xfId="774" xr:uid="{00000000-0005-0000-0000-000027030000}"/>
    <cellStyle name="Calculation 2 4 5 2" xfId="21017" xr:uid="{00000000-0005-0000-0000-000028030000}"/>
    <cellStyle name="Calculation 2 5" xfId="775" xr:uid="{00000000-0005-0000-0000-000029030000}"/>
    <cellStyle name="Calculation 2 5 2" xfId="776" xr:uid="{00000000-0005-0000-0000-00002A030000}"/>
    <cellStyle name="Calculation 2 5 2 2" xfId="21018" xr:uid="{00000000-0005-0000-0000-00002B030000}"/>
    <cellStyle name="Calculation 2 5 3" xfId="777" xr:uid="{00000000-0005-0000-0000-00002C030000}"/>
    <cellStyle name="Calculation 2 5 3 2" xfId="21019" xr:uid="{00000000-0005-0000-0000-00002D030000}"/>
    <cellStyle name="Calculation 2 5 4" xfId="778" xr:uid="{00000000-0005-0000-0000-00002E030000}"/>
    <cellStyle name="Calculation 2 5 4 2" xfId="21020" xr:uid="{00000000-0005-0000-0000-00002F030000}"/>
    <cellStyle name="Calculation 2 5 5" xfId="779" xr:uid="{00000000-0005-0000-0000-000030030000}"/>
    <cellStyle name="Calculation 2 5 5 2" xfId="21021" xr:uid="{00000000-0005-0000-0000-000031030000}"/>
    <cellStyle name="Calculation 2 6" xfId="780" xr:uid="{00000000-0005-0000-0000-000032030000}"/>
    <cellStyle name="Calculation 2 6 2" xfId="781" xr:uid="{00000000-0005-0000-0000-000033030000}"/>
    <cellStyle name="Calculation 2 6 2 2" xfId="21022" xr:uid="{00000000-0005-0000-0000-000034030000}"/>
    <cellStyle name="Calculation 2 6 3" xfId="782" xr:uid="{00000000-0005-0000-0000-000035030000}"/>
    <cellStyle name="Calculation 2 6 3 2" xfId="21023" xr:uid="{00000000-0005-0000-0000-000036030000}"/>
    <cellStyle name="Calculation 2 6 4" xfId="783" xr:uid="{00000000-0005-0000-0000-000037030000}"/>
    <cellStyle name="Calculation 2 6 4 2" xfId="21024" xr:uid="{00000000-0005-0000-0000-000038030000}"/>
    <cellStyle name="Calculation 2 6 5" xfId="784" xr:uid="{00000000-0005-0000-0000-000039030000}"/>
    <cellStyle name="Calculation 2 6 5 2" xfId="21025" xr:uid="{00000000-0005-0000-0000-00003A030000}"/>
    <cellStyle name="Calculation 2 7" xfId="785" xr:uid="{00000000-0005-0000-0000-00003B030000}"/>
    <cellStyle name="Calculation 2 7 2" xfId="786" xr:uid="{00000000-0005-0000-0000-00003C030000}"/>
    <cellStyle name="Calculation 2 7 2 2" xfId="21026" xr:uid="{00000000-0005-0000-0000-00003D030000}"/>
    <cellStyle name="Calculation 2 7 3" xfId="787" xr:uid="{00000000-0005-0000-0000-00003E030000}"/>
    <cellStyle name="Calculation 2 7 3 2" xfId="21027" xr:uid="{00000000-0005-0000-0000-00003F030000}"/>
    <cellStyle name="Calculation 2 7 4" xfId="788" xr:uid="{00000000-0005-0000-0000-000040030000}"/>
    <cellStyle name="Calculation 2 7 4 2" xfId="21028" xr:uid="{00000000-0005-0000-0000-000041030000}"/>
    <cellStyle name="Calculation 2 7 5" xfId="789" xr:uid="{00000000-0005-0000-0000-000042030000}"/>
    <cellStyle name="Calculation 2 7 5 2" xfId="21029" xr:uid="{00000000-0005-0000-0000-000043030000}"/>
    <cellStyle name="Calculation 2 8" xfId="790" xr:uid="{00000000-0005-0000-0000-000044030000}"/>
    <cellStyle name="Calculation 2 8 2" xfId="791" xr:uid="{00000000-0005-0000-0000-000045030000}"/>
    <cellStyle name="Calculation 2 8 2 2" xfId="21030" xr:uid="{00000000-0005-0000-0000-000046030000}"/>
    <cellStyle name="Calculation 2 8 3" xfId="792" xr:uid="{00000000-0005-0000-0000-000047030000}"/>
    <cellStyle name="Calculation 2 8 3 2" xfId="21031" xr:uid="{00000000-0005-0000-0000-000048030000}"/>
    <cellStyle name="Calculation 2 8 4" xfId="793" xr:uid="{00000000-0005-0000-0000-000049030000}"/>
    <cellStyle name="Calculation 2 8 4 2" xfId="21032" xr:uid="{00000000-0005-0000-0000-00004A030000}"/>
    <cellStyle name="Calculation 2 8 5" xfId="794" xr:uid="{00000000-0005-0000-0000-00004B030000}"/>
    <cellStyle name="Calculation 2 8 5 2" xfId="21033" xr:uid="{00000000-0005-0000-0000-00004C030000}"/>
    <cellStyle name="Calculation 2 9" xfId="795" xr:uid="{00000000-0005-0000-0000-00004D030000}"/>
    <cellStyle name="Calculation 2 9 2" xfId="796" xr:uid="{00000000-0005-0000-0000-00004E030000}"/>
    <cellStyle name="Calculation 2 9 2 2" xfId="21034" xr:uid="{00000000-0005-0000-0000-00004F030000}"/>
    <cellStyle name="Calculation 2 9 3" xfId="797" xr:uid="{00000000-0005-0000-0000-000050030000}"/>
    <cellStyle name="Calculation 2 9 3 2" xfId="21035" xr:uid="{00000000-0005-0000-0000-000051030000}"/>
    <cellStyle name="Calculation 2 9 4" xfId="798" xr:uid="{00000000-0005-0000-0000-000052030000}"/>
    <cellStyle name="Calculation 2 9 4 2" xfId="21036" xr:uid="{00000000-0005-0000-0000-000053030000}"/>
    <cellStyle name="Calculation 2 9 5" xfId="799" xr:uid="{00000000-0005-0000-0000-000054030000}"/>
    <cellStyle name="Calculation 2 9 5 2" xfId="21037" xr:uid="{00000000-0005-0000-0000-000055030000}"/>
    <cellStyle name="Calculation 3" xfId="800" xr:uid="{00000000-0005-0000-0000-000056030000}"/>
    <cellStyle name="Calculation 3 2" xfId="801" xr:uid="{00000000-0005-0000-0000-000057030000}"/>
    <cellStyle name="Calculation 3 2 2" xfId="21039" xr:uid="{00000000-0005-0000-0000-000058030000}"/>
    <cellStyle name="Calculation 3 3" xfId="802" xr:uid="{00000000-0005-0000-0000-000059030000}"/>
    <cellStyle name="Calculation 3 3 2" xfId="21040" xr:uid="{00000000-0005-0000-0000-00005A030000}"/>
    <cellStyle name="Calculation 3 4" xfId="21038" xr:uid="{00000000-0005-0000-0000-00005B030000}"/>
    <cellStyle name="Calculation 4" xfId="803" xr:uid="{00000000-0005-0000-0000-00005C030000}"/>
    <cellStyle name="Calculation 4 2" xfId="804" xr:uid="{00000000-0005-0000-0000-00005D030000}"/>
    <cellStyle name="Calculation 4 2 2" xfId="21042" xr:uid="{00000000-0005-0000-0000-00005E030000}"/>
    <cellStyle name="Calculation 4 3" xfId="805" xr:uid="{00000000-0005-0000-0000-00005F030000}"/>
    <cellStyle name="Calculation 4 3 2" xfId="21043" xr:uid="{00000000-0005-0000-0000-000060030000}"/>
    <cellStyle name="Calculation 4 4" xfId="21041" xr:uid="{00000000-0005-0000-0000-000061030000}"/>
    <cellStyle name="Calculation 5" xfId="806" xr:uid="{00000000-0005-0000-0000-000062030000}"/>
    <cellStyle name="Calculation 5 2" xfId="807" xr:uid="{00000000-0005-0000-0000-000063030000}"/>
    <cellStyle name="Calculation 5 2 2" xfId="21045" xr:uid="{00000000-0005-0000-0000-000064030000}"/>
    <cellStyle name="Calculation 5 3" xfId="808" xr:uid="{00000000-0005-0000-0000-000065030000}"/>
    <cellStyle name="Calculation 5 3 2" xfId="21046" xr:uid="{00000000-0005-0000-0000-000066030000}"/>
    <cellStyle name="Calculation 5 4" xfId="21044" xr:uid="{00000000-0005-0000-0000-000067030000}"/>
    <cellStyle name="Calculation 6" xfId="809" xr:uid="{00000000-0005-0000-0000-000068030000}"/>
    <cellStyle name="Calculation 6 2" xfId="810" xr:uid="{00000000-0005-0000-0000-000069030000}"/>
    <cellStyle name="Calculation 6 2 2" xfId="21048" xr:uid="{00000000-0005-0000-0000-00006A030000}"/>
    <cellStyle name="Calculation 6 3" xfId="811" xr:uid="{00000000-0005-0000-0000-00006B030000}"/>
    <cellStyle name="Calculation 6 3 2" xfId="21049" xr:uid="{00000000-0005-0000-0000-00006C030000}"/>
    <cellStyle name="Calculation 6 4" xfId="21047" xr:uid="{00000000-0005-0000-0000-00006D030000}"/>
    <cellStyle name="Calculation 7" xfId="812" xr:uid="{00000000-0005-0000-0000-00006E030000}"/>
    <cellStyle name="Calculation 7 2" xfId="21050"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0965"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052" xr:uid="{00000000-0005-0000-0000-00002B240000}"/>
    <cellStyle name="Gia's 11" xfId="21051" xr:uid="{00000000-0005-0000-0000-00002C240000}"/>
    <cellStyle name="Gia's 2" xfId="9187" xr:uid="{00000000-0005-0000-0000-00002D240000}"/>
    <cellStyle name="Gia's 2 2" xfId="21053" xr:uid="{00000000-0005-0000-0000-00002E240000}"/>
    <cellStyle name="Gia's 3" xfId="9188" xr:uid="{00000000-0005-0000-0000-00002F240000}"/>
    <cellStyle name="Gia's 3 2" xfId="21054" xr:uid="{00000000-0005-0000-0000-000030240000}"/>
    <cellStyle name="Gia's 4" xfId="9189" xr:uid="{00000000-0005-0000-0000-000031240000}"/>
    <cellStyle name="Gia's 4 2" xfId="21055" xr:uid="{00000000-0005-0000-0000-000032240000}"/>
    <cellStyle name="Gia's 5" xfId="9190" xr:uid="{00000000-0005-0000-0000-000033240000}"/>
    <cellStyle name="Gia's 5 2" xfId="21056" xr:uid="{00000000-0005-0000-0000-000034240000}"/>
    <cellStyle name="Gia's 6" xfId="9191" xr:uid="{00000000-0005-0000-0000-000035240000}"/>
    <cellStyle name="Gia's 6 2" xfId="21057" xr:uid="{00000000-0005-0000-0000-000036240000}"/>
    <cellStyle name="Gia's 7" xfId="9192" xr:uid="{00000000-0005-0000-0000-000037240000}"/>
    <cellStyle name="Gia's 7 2" xfId="21058" xr:uid="{00000000-0005-0000-0000-000038240000}"/>
    <cellStyle name="Gia's 8" xfId="9193" xr:uid="{00000000-0005-0000-0000-000039240000}"/>
    <cellStyle name="Gia's 8 2" xfId="21059" xr:uid="{00000000-0005-0000-0000-00003A240000}"/>
    <cellStyle name="Gia's 9" xfId="9194" xr:uid="{00000000-0005-0000-0000-00003B240000}"/>
    <cellStyle name="Gia's 9 2" xfId="21060"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061"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063" xr:uid="{00000000-0005-0000-0000-00005E240000}"/>
    <cellStyle name="Header2 3" xfId="9227" xr:uid="{00000000-0005-0000-0000-00005F240000}"/>
    <cellStyle name="Header2 3 2" xfId="21064" xr:uid="{00000000-0005-0000-0000-000060240000}"/>
    <cellStyle name="Header2 4" xfId="21062"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065" xr:uid="{00000000-0005-0000-0000-0000C1240000}"/>
    <cellStyle name="highlightExposure" xfId="9323" xr:uid="{00000000-0005-0000-0000-0000C2240000}"/>
    <cellStyle name="highlightExposure 2" xfId="21066" xr:uid="{00000000-0005-0000-0000-0000C3240000}"/>
    <cellStyle name="highlightPercentage" xfId="9324" xr:uid="{00000000-0005-0000-0000-0000C4240000}"/>
    <cellStyle name="highlightPercentage 2" xfId="21067" xr:uid="{00000000-0005-0000-0000-0000C5240000}"/>
    <cellStyle name="highlightText" xfId="9325" xr:uid="{00000000-0005-0000-0000-0000C6240000}"/>
    <cellStyle name="highlightText 2" xfId="2106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070" xr:uid="{00000000-0005-0000-0000-0000D3240000}"/>
    <cellStyle name="Input 2 10 3" xfId="9336" xr:uid="{00000000-0005-0000-0000-0000D4240000}"/>
    <cellStyle name="Input 2 10 3 2" xfId="21071" xr:uid="{00000000-0005-0000-0000-0000D5240000}"/>
    <cellStyle name="Input 2 10 4" xfId="9337" xr:uid="{00000000-0005-0000-0000-0000D6240000}"/>
    <cellStyle name="Input 2 10 4 2" xfId="21072" xr:uid="{00000000-0005-0000-0000-0000D7240000}"/>
    <cellStyle name="Input 2 10 5" xfId="9338" xr:uid="{00000000-0005-0000-0000-0000D8240000}"/>
    <cellStyle name="Input 2 10 5 2" xfId="21073" xr:uid="{00000000-0005-0000-0000-0000D9240000}"/>
    <cellStyle name="Input 2 11" xfId="9339" xr:uid="{00000000-0005-0000-0000-0000DA240000}"/>
    <cellStyle name="Input 2 11 2" xfId="9340" xr:uid="{00000000-0005-0000-0000-0000DB240000}"/>
    <cellStyle name="Input 2 11 2 2" xfId="21075" xr:uid="{00000000-0005-0000-0000-0000DC240000}"/>
    <cellStyle name="Input 2 11 3" xfId="9341" xr:uid="{00000000-0005-0000-0000-0000DD240000}"/>
    <cellStyle name="Input 2 11 3 2" xfId="21076" xr:uid="{00000000-0005-0000-0000-0000DE240000}"/>
    <cellStyle name="Input 2 11 4" xfId="9342" xr:uid="{00000000-0005-0000-0000-0000DF240000}"/>
    <cellStyle name="Input 2 11 4 2" xfId="21077" xr:uid="{00000000-0005-0000-0000-0000E0240000}"/>
    <cellStyle name="Input 2 11 5" xfId="9343" xr:uid="{00000000-0005-0000-0000-0000E1240000}"/>
    <cellStyle name="Input 2 11 5 2" xfId="21078" xr:uid="{00000000-0005-0000-0000-0000E2240000}"/>
    <cellStyle name="Input 2 11 6" xfId="21074" xr:uid="{00000000-0005-0000-0000-0000E3240000}"/>
    <cellStyle name="Input 2 12" xfId="9344" xr:uid="{00000000-0005-0000-0000-0000E4240000}"/>
    <cellStyle name="Input 2 12 2" xfId="9345" xr:uid="{00000000-0005-0000-0000-0000E5240000}"/>
    <cellStyle name="Input 2 12 2 2" xfId="21080" xr:uid="{00000000-0005-0000-0000-0000E6240000}"/>
    <cellStyle name="Input 2 12 3" xfId="9346" xr:uid="{00000000-0005-0000-0000-0000E7240000}"/>
    <cellStyle name="Input 2 12 3 2" xfId="21081" xr:uid="{00000000-0005-0000-0000-0000E8240000}"/>
    <cellStyle name="Input 2 12 4" xfId="9347" xr:uid="{00000000-0005-0000-0000-0000E9240000}"/>
    <cellStyle name="Input 2 12 4 2" xfId="21082" xr:uid="{00000000-0005-0000-0000-0000EA240000}"/>
    <cellStyle name="Input 2 12 5" xfId="9348" xr:uid="{00000000-0005-0000-0000-0000EB240000}"/>
    <cellStyle name="Input 2 12 5 2" xfId="21083" xr:uid="{00000000-0005-0000-0000-0000EC240000}"/>
    <cellStyle name="Input 2 12 6" xfId="21079" xr:uid="{00000000-0005-0000-0000-0000ED240000}"/>
    <cellStyle name="Input 2 13" xfId="9349" xr:uid="{00000000-0005-0000-0000-0000EE240000}"/>
    <cellStyle name="Input 2 13 2" xfId="9350" xr:uid="{00000000-0005-0000-0000-0000EF240000}"/>
    <cellStyle name="Input 2 13 2 2" xfId="21085" xr:uid="{00000000-0005-0000-0000-0000F0240000}"/>
    <cellStyle name="Input 2 13 3" xfId="9351" xr:uid="{00000000-0005-0000-0000-0000F1240000}"/>
    <cellStyle name="Input 2 13 3 2" xfId="21086" xr:uid="{00000000-0005-0000-0000-0000F2240000}"/>
    <cellStyle name="Input 2 13 4" xfId="9352" xr:uid="{00000000-0005-0000-0000-0000F3240000}"/>
    <cellStyle name="Input 2 13 4 2" xfId="21087" xr:uid="{00000000-0005-0000-0000-0000F4240000}"/>
    <cellStyle name="Input 2 13 5" xfId="21084" xr:uid="{00000000-0005-0000-0000-0000F5240000}"/>
    <cellStyle name="Input 2 14" xfId="9353" xr:uid="{00000000-0005-0000-0000-0000F6240000}"/>
    <cellStyle name="Input 2 14 2" xfId="21088" xr:uid="{00000000-0005-0000-0000-0000F7240000}"/>
    <cellStyle name="Input 2 15" xfId="9354" xr:uid="{00000000-0005-0000-0000-0000F8240000}"/>
    <cellStyle name="Input 2 15 2" xfId="21089" xr:uid="{00000000-0005-0000-0000-0000F9240000}"/>
    <cellStyle name="Input 2 16" xfId="9355" xr:uid="{00000000-0005-0000-0000-0000FA240000}"/>
    <cellStyle name="Input 2 16 2" xfId="21090" xr:uid="{00000000-0005-0000-0000-0000FB240000}"/>
    <cellStyle name="Input 2 17" xfId="21069" xr:uid="{00000000-0005-0000-0000-0000FC240000}"/>
    <cellStyle name="Input 2 2" xfId="9356" xr:uid="{00000000-0005-0000-0000-0000FD240000}"/>
    <cellStyle name="Input 2 2 10" xfId="21091" xr:uid="{00000000-0005-0000-0000-0000FE240000}"/>
    <cellStyle name="Input 2 2 2" xfId="9357" xr:uid="{00000000-0005-0000-0000-0000FF240000}"/>
    <cellStyle name="Input 2 2 2 2" xfId="9358" xr:uid="{00000000-0005-0000-0000-000000250000}"/>
    <cellStyle name="Input 2 2 2 2 2" xfId="21093" xr:uid="{00000000-0005-0000-0000-000001250000}"/>
    <cellStyle name="Input 2 2 2 3" xfId="9359" xr:uid="{00000000-0005-0000-0000-000002250000}"/>
    <cellStyle name="Input 2 2 2 3 2" xfId="21094" xr:uid="{00000000-0005-0000-0000-000003250000}"/>
    <cellStyle name="Input 2 2 2 4" xfId="9360" xr:uid="{00000000-0005-0000-0000-000004250000}"/>
    <cellStyle name="Input 2 2 2 4 2" xfId="21095" xr:uid="{00000000-0005-0000-0000-000005250000}"/>
    <cellStyle name="Input 2 2 2 5" xfId="21092" xr:uid="{00000000-0005-0000-0000-000006250000}"/>
    <cellStyle name="Input 2 2 3" xfId="9361" xr:uid="{00000000-0005-0000-0000-000007250000}"/>
    <cellStyle name="Input 2 2 3 2" xfId="9362" xr:uid="{00000000-0005-0000-0000-000008250000}"/>
    <cellStyle name="Input 2 2 3 2 2" xfId="21097" xr:uid="{00000000-0005-0000-0000-000009250000}"/>
    <cellStyle name="Input 2 2 3 3" xfId="9363" xr:uid="{00000000-0005-0000-0000-00000A250000}"/>
    <cellStyle name="Input 2 2 3 3 2" xfId="21098" xr:uid="{00000000-0005-0000-0000-00000B250000}"/>
    <cellStyle name="Input 2 2 3 4" xfId="9364" xr:uid="{00000000-0005-0000-0000-00000C250000}"/>
    <cellStyle name="Input 2 2 3 4 2" xfId="21099" xr:uid="{00000000-0005-0000-0000-00000D250000}"/>
    <cellStyle name="Input 2 2 3 5" xfId="21096" xr:uid="{00000000-0005-0000-0000-00000E250000}"/>
    <cellStyle name="Input 2 2 4" xfId="9365" xr:uid="{00000000-0005-0000-0000-00000F250000}"/>
    <cellStyle name="Input 2 2 4 2" xfId="9366" xr:uid="{00000000-0005-0000-0000-000010250000}"/>
    <cellStyle name="Input 2 2 4 2 2" xfId="21101" xr:uid="{00000000-0005-0000-0000-000011250000}"/>
    <cellStyle name="Input 2 2 4 3" xfId="9367" xr:uid="{00000000-0005-0000-0000-000012250000}"/>
    <cellStyle name="Input 2 2 4 3 2" xfId="21102" xr:uid="{00000000-0005-0000-0000-000013250000}"/>
    <cellStyle name="Input 2 2 4 4" xfId="9368" xr:uid="{00000000-0005-0000-0000-000014250000}"/>
    <cellStyle name="Input 2 2 4 4 2" xfId="21103" xr:uid="{00000000-0005-0000-0000-000015250000}"/>
    <cellStyle name="Input 2 2 4 5" xfId="21100" xr:uid="{00000000-0005-0000-0000-000016250000}"/>
    <cellStyle name="Input 2 2 5" xfId="9369" xr:uid="{00000000-0005-0000-0000-000017250000}"/>
    <cellStyle name="Input 2 2 5 2" xfId="9370" xr:uid="{00000000-0005-0000-0000-000018250000}"/>
    <cellStyle name="Input 2 2 5 2 2" xfId="21105" xr:uid="{00000000-0005-0000-0000-000019250000}"/>
    <cellStyle name="Input 2 2 5 3" xfId="9371" xr:uid="{00000000-0005-0000-0000-00001A250000}"/>
    <cellStyle name="Input 2 2 5 3 2" xfId="21106" xr:uid="{00000000-0005-0000-0000-00001B250000}"/>
    <cellStyle name="Input 2 2 5 4" xfId="9372" xr:uid="{00000000-0005-0000-0000-00001C250000}"/>
    <cellStyle name="Input 2 2 5 4 2" xfId="21107" xr:uid="{00000000-0005-0000-0000-00001D250000}"/>
    <cellStyle name="Input 2 2 5 5" xfId="21104" xr:uid="{00000000-0005-0000-0000-00001E250000}"/>
    <cellStyle name="Input 2 2 6" xfId="9373" xr:uid="{00000000-0005-0000-0000-00001F250000}"/>
    <cellStyle name="Input 2 2 6 2" xfId="21108" xr:uid="{00000000-0005-0000-0000-000020250000}"/>
    <cellStyle name="Input 2 2 7" xfId="9374" xr:uid="{00000000-0005-0000-0000-000021250000}"/>
    <cellStyle name="Input 2 2 7 2" xfId="21109" xr:uid="{00000000-0005-0000-0000-000022250000}"/>
    <cellStyle name="Input 2 2 8" xfId="9375" xr:uid="{00000000-0005-0000-0000-000023250000}"/>
    <cellStyle name="Input 2 2 8 2" xfId="21110" xr:uid="{00000000-0005-0000-0000-000024250000}"/>
    <cellStyle name="Input 2 2 9" xfId="9376" xr:uid="{00000000-0005-0000-0000-000025250000}"/>
    <cellStyle name="Input 2 2 9 2" xfId="21111" xr:uid="{00000000-0005-0000-0000-000026250000}"/>
    <cellStyle name="Input 2 3" xfId="9377" xr:uid="{00000000-0005-0000-0000-000027250000}"/>
    <cellStyle name="Input 2 3 2" xfId="9378" xr:uid="{00000000-0005-0000-0000-000028250000}"/>
    <cellStyle name="Input 2 3 2 2" xfId="21112" xr:uid="{00000000-0005-0000-0000-000029250000}"/>
    <cellStyle name="Input 2 3 3" xfId="9379" xr:uid="{00000000-0005-0000-0000-00002A250000}"/>
    <cellStyle name="Input 2 3 3 2" xfId="21113" xr:uid="{00000000-0005-0000-0000-00002B250000}"/>
    <cellStyle name="Input 2 3 4" xfId="9380" xr:uid="{00000000-0005-0000-0000-00002C250000}"/>
    <cellStyle name="Input 2 3 4 2" xfId="21114" xr:uid="{00000000-0005-0000-0000-00002D250000}"/>
    <cellStyle name="Input 2 3 5" xfId="9381" xr:uid="{00000000-0005-0000-0000-00002E250000}"/>
    <cellStyle name="Input 2 3 5 2" xfId="21115" xr:uid="{00000000-0005-0000-0000-00002F250000}"/>
    <cellStyle name="Input 2 4" xfId="9382" xr:uid="{00000000-0005-0000-0000-000030250000}"/>
    <cellStyle name="Input 2 4 2" xfId="9383" xr:uid="{00000000-0005-0000-0000-000031250000}"/>
    <cellStyle name="Input 2 4 2 2" xfId="21116" xr:uid="{00000000-0005-0000-0000-000032250000}"/>
    <cellStyle name="Input 2 4 3" xfId="9384" xr:uid="{00000000-0005-0000-0000-000033250000}"/>
    <cellStyle name="Input 2 4 3 2" xfId="21117" xr:uid="{00000000-0005-0000-0000-000034250000}"/>
    <cellStyle name="Input 2 4 4" xfId="9385" xr:uid="{00000000-0005-0000-0000-000035250000}"/>
    <cellStyle name="Input 2 4 4 2" xfId="21118" xr:uid="{00000000-0005-0000-0000-000036250000}"/>
    <cellStyle name="Input 2 4 5" xfId="9386" xr:uid="{00000000-0005-0000-0000-000037250000}"/>
    <cellStyle name="Input 2 4 5 2" xfId="21119" xr:uid="{00000000-0005-0000-0000-000038250000}"/>
    <cellStyle name="Input 2 5" xfId="9387" xr:uid="{00000000-0005-0000-0000-000039250000}"/>
    <cellStyle name="Input 2 5 2" xfId="9388" xr:uid="{00000000-0005-0000-0000-00003A250000}"/>
    <cellStyle name="Input 2 5 2 2" xfId="21120" xr:uid="{00000000-0005-0000-0000-00003B250000}"/>
    <cellStyle name="Input 2 5 3" xfId="9389" xr:uid="{00000000-0005-0000-0000-00003C250000}"/>
    <cellStyle name="Input 2 5 3 2" xfId="21121" xr:uid="{00000000-0005-0000-0000-00003D250000}"/>
    <cellStyle name="Input 2 5 4" xfId="9390" xr:uid="{00000000-0005-0000-0000-00003E250000}"/>
    <cellStyle name="Input 2 5 4 2" xfId="21122" xr:uid="{00000000-0005-0000-0000-00003F250000}"/>
    <cellStyle name="Input 2 5 5" xfId="9391" xr:uid="{00000000-0005-0000-0000-000040250000}"/>
    <cellStyle name="Input 2 5 5 2" xfId="21123" xr:uid="{00000000-0005-0000-0000-000041250000}"/>
    <cellStyle name="Input 2 6" xfId="9392" xr:uid="{00000000-0005-0000-0000-000042250000}"/>
    <cellStyle name="Input 2 6 2" xfId="9393" xr:uid="{00000000-0005-0000-0000-000043250000}"/>
    <cellStyle name="Input 2 6 2 2" xfId="21124" xr:uid="{00000000-0005-0000-0000-000044250000}"/>
    <cellStyle name="Input 2 6 3" xfId="9394" xr:uid="{00000000-0005-0000-0000-000045250000}"/>
    <cellStyle name="Input 2 6 3 2" xfId="21125" xr:uid="{00000000-0005-0000-0000-000046250000}"/>
    <cellStyle name="Input 2 6 4" xfId="9395" xr:uid="{00000000-0005-0000-0000-000047250000}"/>
    <cellStyle name="Input 2 6 4 2" xfId="21126" xr:uid="{00000000-0005-0000-0000-000048250000}"/>
    <cellStyle name="Input 2 6 5" xfId="9396" xr:uid="{00000000-0005-0000-0000-000049250000}"/>
    <cellStyle name="Input 2 6 5 2" xfId="21127" xr:uid="{00000000-0005-0000-0000-00004A250000}"/>
    <cellStyle name="Input 2 7" xfId="9397" xr:uid="{00000000-0005-0000-0000-00004B250000}"/>
    <cellStyle name="Input 2 7 2" xfId="9398" xr:uid="{00000000-0005-0000-0000-00004C250000}"/>
    <cellStyle name="Input 2 7 2 2" xfId="21128" xr:uid="{00000000-0005-0000-0000-00004D250000}"/>
    <cellStyle name="Input 2 7 3" xfId="9399" xr:uid="{00000000-0005-0000-0000-00004E250000}"/>
    <cellStyle name="Input 2 7 3 2" xfId="21129" xr:uid="{00000000-0005-0000-0000-00004F250000}"/>
    <cellStyle name="Input 2 7 4" xfId="9400" xr:uid="{00000000-0005-0000-0000-000050250000}"/>
    <cellStyle name="Input 2 7 4 2" xfId="21130" xr:uid="{00000000-0005-0000-0000-000051250000}"/>
    <cellStyle name="Input 2 7 5" xfId="9401" xr:uid="{00000000-0005-0000-0000-000052250000}"/>
    <cellStyle name="Input 2 7 5 2" xfId="21131" xr:uid="{00000000-0005-0000-0000-000053250000}"/>
    <cellStyle name="Input 2 8" xfId="9402" xr:uid="{00000000-0005-0000-0000-000054250000}"/>
    <cellStyle name="Input 2 8 2" xfId="9403" xr:uid="{00000000-0005-0000-0000-000055250000}"/>
    <cellStyle name="Input 2 8 2 2" xfId="21132" xr:uid="{00000000-0005-0000-0000-000056250000}"/>
    <cellStyle name="Input 2 8 3" xfId="9404" xr:uid="{00000000-0005-0000-0000-000057250000}"/>
    <cellStyle name="Input 2 8 3 2" xfId="21133" xr:uid="{00000000-0005-0000-0000-000058250000}"/>
    <cellStyle name="Input 2 8 4" xfId="9405" xr:uid="{00000000-0005-0000-0000-000059250000}"/>
    <cellStyle name="Input 2 8 4 2" xfId="21134" xr:uid="{00000000-0005-0000-0000-00005A250000}"/>
    <cellStyle name="Input 2 8 5" xfId="9406" xr:uid="{00000000-0005-0000-0000-00005B250000}"/>
    <cellStyle name="Input 2 8 5 2" xfId="21135" xr:uid="{00000000-0005-0000-0000-00005C250000}"/>
    <cellStyle name="Input 2 9" xfId="9407" xr:uid="{00000000-0005-0000-0000-00005D250000}"/>
    <cellStyle name="Input 2 9 2" xfId="9408" xr:uid="{00000000-0005-0000-0000-00005E250000}"/>
    <cellStyle name="Input 2 9 2 2" xfId="21136" xr:uid="{00000000-0005-0000-0000-00005F250000}"/>
    <cellStyle name="Input 2 9 3" xfId="9409" xr:uid="{00000000-0005-0000-0000-000060250000}"/>
    <cellStyle name="Input 2 9 3 2" xfId="21137" xr:uid="{00000000-0005-0000-0000-000061250000}"/>
    <cellStyle name="Input 2 9 4" xfId="9410" xr:uid="{00000000-0005-0000-0000-000062250000}"/>
    <cellStyle name="Input 2 9 4 2" xfId="21138" xr:uid="{00000000-0005-0000-0000-000063250000}"/>
    <cellStyle name="Input 2 9 5" xfId="9411" xr:uid="{00000000-0005-0000-0000-000064250000}"/>
    <cellStyle name="Input 2 9 5 2" xfId="21139" xr:uid="{00000000-0005-0000-0000-000065250000}"/>
    <cellStyle name="Input 3" xfId="9412" xr:uid="{00000000-0005-0000-0000-000066250000}"/>
    <cellStyle name="Input 3 2" xfId="9413" xr:uid="{00000000-0005-0000-0000-000067250000}"/>
    <cellStyle name="Input 3 2 2" xfId="21141" xr:uid="{00000000-0005-0000-0000-000068250000}"/>
    <cellStyle name="Input 3 3" xfId="9414" xr:uid="{00000000-0005-0000-0000-000069250000}"/>
    <cellStyle name="Input 3 3 2" xfId="21142" xr:uid="{00000000-0005-0000-0000-00006A250000}"/>
    <cellStyle name="Input 3 4" xfId="21140" xr:uid="{00000000-0005-0000-0000-00006B250000}"/>
    <cellStyle name="Input 4" xfId="9415" xr:uid="{00000000-0005-0000-0000-00006C250000}"/>
    <cellStyle name="Input 4 2" xfId="9416" xr:uid="{00000000-0005-0000-0000-00006D250000}"/>
    <cellStyle name="Input 4 2 2" xfId="21144" xr:uid="{00000000-0005-0000-0000-00006E250000}"/>
    <cellStyle name="Input 4 3" xfId="9417" xr:uid="{00000000-0005-0000-0000-00006F250000}"/>
    <cellStyle name="Input 4 3 2" xfId="21145" xr:uid="{00000000-0005-0000-0000-000070250000}"/>
    <cellStyle name="Input 4 4" xfId="21143" xr:uid="{00000000-0005-0000-0000-000071250000}"/>
    <cellStyle name="Input 5" xfId="9418" xr:uid="{00000000-0005-0000-0000-000072250000}"/>
    <cellStyle name="Input 5 2" xfId="9419" xr:uid="{00000000-0005-0000-0000-000073250000}"/>
    <cellStyle name="Input 5 2 2" xfId="21147" xr:uid="{00000000-0005-0000-0000-000074250000}"/>
    <cellStyle name="Input 5 3" xfId="9420" xr:uid="{00000000-0005-0000-0000-000075250000}"/>
    <cellStyle name="Input 5 3 2" xfId="21148" xr:uid="{00000000-0005-0000-0000-000076250000}"/>
    <cellStyle name="Input 5 4" xfId="21146" xr:uid="{00000000-0005-0000-0000-000077250000}"/>
    <cellStyle name="Input 6" xfId="9421" xr:uid="{00000000-0005-0000-0000-000078250000}"/>
    <cellStyle name="Input 6 2" xfId="9422" xr:uid="{00000000-0005-0000-0000-000079250000}"/>
    <cellStyle name="Input 6 2 2" xfId="21150" xr:uid="{00000000-0005-0000-0000-00007A250000}"/>
    <cellStyle name="Input 6 3" xfId="9423" xr:uid="{00000000-0005-0000-0000-00007B250000}"/>
    <cellStyle name="Input 6 3 2" xfId="21151" xr:uid="{00000000-0005-0000-0000-00007C250000}"/>
    <cellStyle name="Input 6 4" xfId="21149" xr:uid="{00000000-0005-0000-0000-00007D250000}"/>
    <cellStyle name="Input 7" xfId="9424" xr:uid="{00000000-0005-0000-0000-00007E250000}"/>
    <cellStyle name="Input 7 2" xfId="21152" xr:uid="{00000000-0005-0000-0000-00007F250000}"/>
    <cellStyle name="inputExposure" xfId="9425" xr:uid="{00000000-0005-0000-0000-000080250000}"/>
    <cellStyle name="inputExposure 2" xfId="2115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0963" xr:uid="{00000000-0005-0000-0000-000068280000}"/>
    <cellStyle name="Normal 122" xfId="20960" xr:uid="{00000000-0005-0000-0000-000069280000}"/>
    <cellStyle name="Normal 123" xfId="20966"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pital &amp; RWA N 2 2" xfId="20961" xr:uid="{00000000-0005-0000-0000-00005A500000}"/>
    <cellStyle name="Normal_Casestdy draft" xfId="15" xr:uid="{00000000-0005-0000-0000-00005B500000}"/>
    <cellStyle name="Normal_Casestdy draft 2" xfId="9" xr:uid="{00000000-0005-0000-0000-00005C500000}"/>
    <cellStyle name="Normalny_Eksport 2000 - F" xfId="20382" xr:uid="{00000000-0005-0000-0000-00005D500000}"/>
    <cellStyle name="Note 2" xfId="20383" xr:uid="{00000000-0005-0000-0000-00005E500000}"/>
    <cellStyle name="Note 2 10" xfId="20384" xr:uid="{00000000-0005-0000-0000-00005F500000}"/>
    <cellStyle name="Note 2 10 2" xfId="20385" xr:uid="{00000000-0005-0000-0000-000060500000}"/>
    <cellStyle name="Note 2 10 2 2" xfId="21155" xr:uid="{00000000-0005-0000-0000-000061500000}"/>
    <cellStyle name="Note 2 10 3" xfId="20386" xr:uid="{00000000-0005-0000-0000-000062500000}"/>
    <cellStyle name="Note 2 10 3 2" xfId="21156" xr:uid="{00000000-0005-0000-0000-000063500000}"/>
    <cellStyle name="Note 2 10 4" xfId="20387" xr:uid="{00000000-0005-0000-0000-000064500000}"/>
    <cellStyle name="Note 2 10 4 2" xfId="21157" xr:uid="{00000000-0005-0000-0000-000065500000}"/>
    <cellStyle name="Note 2 10 5" xfId="20388" xr:uid="{00000000-0005-0000-0000-000066500000}"/>
    <cellStyle name="Note 2 10 5 2" xfId="21158" xr:uid="{00000000-0005-0000-0000-000067500000}"/>
    <cellStyle name="Note 2 11" xfId="20389" xr:uid="{00000000-0005-0000-0000-000068500000}"/>
    <cellStyle name="Note 2 11 2" xfId="20390" xr:uid="{00000000-0005-0000-0000-000069500000}"/>
    <cellStyle name="Note 2 11 2 2" xfId="21159" xr:uid="{00000000-0005-0000-0000-00006A500000}"/>
    <cellStyle name="Note 2 11 3" xfId="20391" xr:uid="{00000000-0005-0000-0000-00006B500000}"/>
    <cellStyle name="Note 2 11 3 2" xfId="21160" xr:uid="{00000000-0005-0000-0000-00006C500000}"/>
    <cellStyle name="Note 2 11 4" xfId="20392" xr:uid="{00000000-0005-0000-0000-00006D500000}"/>
    <cellStyle name="Note 2 11 4 2" xfId="21161" xr:uid="{00000000-0005-0000-0000-00006E500000}"/>
    <cellStyle name="Note 2 11 5" xfId="20393" xr:uid="{00000000-0005-0000-0000-00006F500000}"/>
    <cellStyle name="Note 2 11 5 2" xfId="21162" xr:uid="{00000000-0005-0000-0000-000070500000}"/>
    <cellStyle name="Note 2 12" xfId="20394" xr:uid="{00000000-0005-0000-0000-000071500000}"/>
    <cellStyle name="Note 2 12 2" xfId="20395" xr:uid="{00000000-0005-0000-0000-000072500000}"/>
    <cellStyle name="Note 2 12 2 2" xfId="21163" xr:uid="{00000000-0005-0000-0000-000073500000}"/>
    <cellStyle name="Note 2 12 3" xfId="20396" xr:uid="{00000000-0005-0000-0000-000074500000}"/>
    <cellStyle name="Note 2 12 3 2" xfId="21164" xr:uid="{00000000-0005-0000-0000-000075500000}"/>
    <cellStyle name="Note 2 12 4" xfId="20397" xr:uid="{00000000-0005-0000-0000-000076500000}"/>
    <cellStyle name="Note 2 12 4 2" xfId="21165" xr:uid="{00000000-0005-0000-0000-000077500000}"/>
    <cellStyle name="Note 2 12 5" xfId="20398" xr:uid="{00000000-0005-0000-0000-000078500000}"/>
    <cellStyle name="Note 2 12 5 2" xfId="21166" xr:uid="{00000000-0005-0000-0000-000079500000}"/>
    <cellStyle name="Note 2 13" xfId="20399" xr:uid="{00000000-0005-0000-0000-00007A500000}"/>
    <cellStyle name="Note 2 13 2" xfId="20400" xr:uid="{00000000-0005-0000-0000-00007B500000}"/>
    <cellStyle name="Note 2 13 2 2" xfId="21167" xr:uid="{00000000-0005-0000-0000-00007C500000}"/>
    <cellStyle name="Note 2 13 3" xfId="20401" xr:uid="{00000000-0005-0000-0000-00007D500000}"/>
    <cellStyle name="Note 2 13 3 2" xfId="21168" xr:uid="{00000000-0005-0000-0000-00007E500000}"/>
    <cellStyle name="Note 2 13 4" xfId="20402" xr:uid="{00000000-0005-0000-0000-00007F500000}"/>
    <cellStyle name="Note 2 13 4 2" xfId="21169" xr:uid="{00000000-0005-0000-0000-000080500000}"/>
    <cellStyle name="Note 2 13 5" xfId="20403" xr:uid="{00000000-0005-0000-0000-000081500000}"/>
    <cellStyle name="Note 2 13 5 2" xfId="21170" xr:uid="{00000000-0005-0000-0000-000082500000}"/>
    <cellStyle name="Note 2 14" xfId="20404" xr:uid="{00000000-0005-0000-0000-000083500000}"/>
    <cellStyle name="Note 2 14 2" xfId="20405" xr:uid="{00000000-0005-0000-0000-000084500000}"/>
    <cellStyle name="Note 2 14 2 2" xfId="21172" xr:uid="{00000000-0005-0000-0000-000085500000}"/>
    <cellStyle name="Note 2 14 3" xfId="21171" xr:uid="{00000000-0005-0000-0000-000086500000}"/>
    <cellStyle name="Note 2 15" xfId="20406" xr:uid="{00000000-0005-0000-0000-000087500000}"/>
    <cellStyle name="Note 2 15 2" xfId="20407" xr:uid="{00000000-0005-0000-0000-000088500000}"/>
    <cellStyle name="Note 2 15 2 2" xfId="21173" xr:uid="{00000000-0005-0000-0000-000089500000}"/>
    <cellStyle name="Note 2 16" xfId="20408" xr:uid="{00000000-0005-0000-0000-00008A500000}"/>
    <cellStyle name="Note 2 16 2" xfId="21174" xr:uid="{00000000-0005-0000-0000-00008B500000}"/>
    <cellStyle name="Note 2 17" xfId="20409" xr:uid="{00000000-0005-0000-0000-00008C500000}"/>
    <cellStyle name="Note 2 17 2" xfId="21175" xr:uid="{00000000-0005-0000-0000-00008D500000}"/>
    <cellStyle name="Note 2 18" xfId="21154" xr:uid="{00000000-0005-0000-0000-00008E500000}"/>
    <cellStyle name="Note 2 2" xfId="20410" xr:uid="{00000000-0005-0000-0000-00008F500000}"/>
    <cellStyle name="Note 2 2 10" xfId="20411" xr:uid="{00000000-0005-0000-0000-000090500000}"/>
    <cellStyle name="Note 2 2 10 2" xfId="21177" xr:uid="{00000000-0005-0000-0000-000091500000}"/>
    <cellStyle name="Note 2 2 11" xfId="21176" xr:uid="{00000000-0005-0000-0000-000092500000}"/>
    <cellStyle name="Note 2 2 2" xfId="20412" xr:uid="{00000000-0005-0000-0000-000093500000}"/>
    <cellStyle name="Note 2 2 2 2" xfId="20413" xr:uid="{00000000-0005-0000-0000-000094500000}"/>
    <cellStyle name="Note 2 2 2 2 2" xfId="21179" xr:uid="{00000000-0005-0000-0000-000095500000}"/>
    <cellStyle name="Note 2 2 2 3" xfId="20414" xr:uid="{00000000-0005-0000-0000-000096500000}"/>
    <cellStyle name="Note 2 2 2 3 2" xfId="21180" xr:uid="{00000000-0005-0000-0000-000097500000}"/>
    <cellStyle name="Note 2 2 2 4" xfId="20415" xr:uid="{00000000-0005-0000-0000-000098500000}"/>
    <cellStyle name="Note 2 2 2 4 2" xfId="21181" xr:uid="{00000000-0005-0000-0000-000099500000}"/>
    <cellStyle name="Note 2 2 2 5" xfId="20416" xr:uid="{00000000-0005-0000-0000-00009A500000}"/>
    <cellStyle name="Note 2 2 2 5 2" xfId="21182" xr:uid="{00000000-0005-0000-0000-00009B500000}"/>
    <cellStyle name="Note 2 2 2 6" xfId="21178" xr:uid="{00000000-0005-0000-0000-00009C500000}"/>
    <cellStyle name="Note 2 2 3" xfId="20417" xr:uid="{00000000-0005-0000-0000-00009D500000}"/>
    <cellStyle name="Note 2 2 3 2" xfId="20418" xr:uid="{00000000-0005-0000-0000-00009E500000}"/>
    <cellStyle name="Note 2 2 3 2 2" xfId="21183" xr:uid="{00000000-0005-0000-0000-00009F500000}"/>
    <cellStyle name="Note 2 2 3 3" xfId="20419" xr:uid="{00000000-0005-0000-0000-0000A0500000}"/>
    <cellStyle name="Note 2 2 3 3 2" xfId="21184" xr:uid="{00000000-0005-0000-0000-0000A1500000}"/>
    <cellStyle name="Note 2 2 3 4" xfId="20420" xr:uid="{00000000-0005-0000-0000-0000A2500000}"/>
    <cellStyle name="Note 2 2 3 4 2" xfId="21185" xr:uid="{00000000-0005-0000-0000-0000A3500000}"/>
    <cellStyle name="Note 2 2 3 5" xfId="20421" xr:uid="{00000000-0005-0000-0000-0000A4500000}"/>
    <cellStyle name="Note 2 2 3 5 2" xfId="21186" xr:uid="{00000000-0005-0000-0000-0000A5500000}"/>
    <cellStyle name="Note 2 2 4" xfId="20422" xr:uid="{00000000-0005-0000-0000-0000A6500000}"/>
    <cellStyle name="Note 2 2 4 2" xfId="20423" xr:uid="{00000000-0005-0000-0000-0000A7500000}"/>
    <cellStyle name="Note 2 2 4 2 2" xfId="21188" xr:uid="{00000000-0005-0000-0000-0000A8500000}"/>
    <cellStyle name="Note 2 2 4 3" xfId="20424" xr:uid="{00000000-0005-0000-0000-0000A9500000}"/>
    <cellStyle name="Note 2 2 4 3 2" xfId="21189" xr:uid="{00000000-0005-0000-0000-0000AA500000}"/>
    <cellStyle name="Note 2 2 4 4" xfId="20425" xr:uid="{00000000-0005-0000-0000-0000AB500000}"/>
    <cellStyle name="Note 2 2 4 4 2" xfId="21190" xr:uid="{00000000-0005-0000-0000-0000AC500000}"/>
    <cellStyle name="Note 2 2 4 5" xfId="21187" xr:uid="{00000000-0005-0000-0000-0000AD500000}"/>
    <cellStyle name="Note 2 2 5" xfId="20426" xr:uid="{00000000-0005-0000-0000-0000AE500000}"/>
    <cellStyle name="Note 2 2 5 2" xfId="20427" xr:uid="{00000000-0005-0000-0000-0000AF500000}"/>
    <cellStyle name="Note 2 2 5 2 2" xfId="21192" xr:uid="{00000000-0005-0000-0000-0000B0500000}"/>
    <cellStyle name="Note 2 2 5 3" xfId="20428" xr:uid="{00000000-0005-0000-0000-0000B1500000}"/>
    <cellStyle name="Note 2 2 5 3 2" xfId="21193" xr:uid="{00000000-0005-0000-0000-0000B2500000}"/>
    <cellStyle name="Note 2 2 5 4" xfId="20429" xr:uid="{00000000-0005-0000-0000-0000B3500000}"/>
    <cellStyle name="Note 2 2 5 4 2" xfId="21194" xr:uid="{00000000-0005-0000-0000-0000B4500000}"/>
    <cellStyle name="Note 2 2 5 5" xfId="21191" xr:uid="{00000000-0005-0000-0000-0000B5500000}"/>
    <cellStyle name="Note 2 2 6" xfId="20430" xr:uid="{00000000-0005-0000-0000-0000B6500000}"/>
    <cellStyle name="Note 2 2 6 2" xfId="21195" xr:uid="{00000000-0005-0000-0000-0000B7500000}"/>
    <cellStyle name="Note 2 2 7" xfId="20431" xr:uid="{00000000-0005-0000-0000-0000B8500000}"/>
    <cellStyle name="Note 2 2 7 2" xfId="21196" xr:uid="{00000000-0005-0000-0000-0000B9500000}"/>
    <cellStyle name="Note 2 2 8" xfId="20432" xr:uid="{00000000-0005-0000-0000-0000BA500000}"/>
    <cellStyle name="Note 2 2 8 2" xfId="21197" xr:uid="{00000000-0005-0000-0000-0000BB500000}"/>
    <cellStyle name="Note 2 2 9" xfId="20433" xr:uid="{00000000-0005-0000-0000-0000BC500000}"/>
    <cellStyle name="Note 2 2 9 2" xfId="21198" xr:uid="{00000000-0005-0000-0000-0000BD500000}"/>
    <cellStyle name="Note 2 3" xfId="20434" xr:uid="{00000000-0005-0000-0000-0000BE500000}"/>
    <cellStyle name="Note 2 3 2" xfId="20435" xr:uid="{00000000-0005-0000-0000-0000BF500000}"/>
    <cellStyle name="Note 2 3 2 2" xfId="21199" xr:uid="{00000000-0005-0000-0000-0000C0500000}"/>
    <cellStyle name="Note 2 3 3" xfId="20436" xr:uid="{00000000-0005-0000-0000-0000C1500000}"/>
    <cellStyle name="Note 2 3 3 2" xfId="21200" xr:uid="{00000000-0005-0000-0000-0000C2500000}"/>
    <cellStyle name="Note 2 3 4" xfId="20437" xr:uid="{00000000-0005-0000-0000-0000C3500000}"/>
    <cellStyle name="Note 2 3 4 2" xfId="21201" xr:uid="{00000000-0005-0000-0000-0000C4500000}"/>
    <cellStyle name="Note 2 3 5" xfId="20438" xr:uid="{00000000-0005-0000-0000-0000C5500000}"/>
    <cellStyle name="Note 2 3 5 2" xfId="21202" xr:uid="{00000000-0005-0000-0000-0000C6500000}"/>
    <cellStyle name="Note 2 4" xfId="20439" xr:uid="{00000000-0005-0000-0000-0000C7500000}"/>
    <cellStyle name="Note 2 4 2" xfId="20440" xr:uid="{00000000-0005-0000-0000-0000C8500000}"/>
    <cellStyle name="Note 2 4 2 2" xfId="20441" xr:uid="{00000000-0005-0000-0000-0000C9500000}"/>
    <cellStyle name="Note 2 4 2 2 2" xfId="21203" xr:uid="{00000000-0005-0000-0000-0000CA500000}"/>
    <cellStyle name="Note 2 4 3" xfId="20442" xr:uid="{00000000-0005-0000-0000-0000CB500000}"/>
    <cellStyle name="Note 2 4 3 2" xfId="20443" xr:uid="{00000000-0005-0000-0000-0000CC500000}"/>
    <cellStyle name="Note 2 4 3 2 2" xfId="21204" xr:uid="{00000000-0005-0000-0000-0000CD500000}"/>
    <cellStyle name="Note 2 4 4" xfId="20444" xr:uid="{00000000-0005-0000-0000-0000CE500000}"/>
    <cellStyle name="Note 2 4 4 2" xfId="20445" xr:uid="{00000000-0005-0000-0000-0000CF500000}"/>
    <cellStyle name="Note 2 4 4 2 2" xfId="21205" xr:uid="{00000000-0005-0000-0000-0000D0500000}"/>
    <cellStyle name="Note 2 4 5" xfId="20446" xr:uid="{00000000-0005-0000-0000-0000D1500000}"/>
    <cellStyle name="Note 2 4 6" xfId="20447" xr:uid="{00000000-0005-0000-0000-0000D2500000}"/>
    <cellStyle name="Note 2 4 7" xfId="20448" xr:uid="{00000000-0005-0000-0000-0000D3500000}"/>
    <cellStyle name="Note 2 4 7 2" xfId="21206" xr:uid="{00000000-0005-0000-0000-0000D4500000}"/>
    <cellStyle name="Note 2 5" xfId="20449" xr:uid="{00000000-0005-0000-0000-0000D5500000}"/>
    <cellStyle name="Note 2 5 2" xfId="20450" xr:uid="{00000000-0005-0000-0000-0000D6500000}"/>
    <cellStyle name="Note 2 5 2 2" xfId="20451" xr:uid="{00000000-0005-0000-0000-0000D7500000}"/>
    <cellStyle name="Note 2 5 2 2 2" xfId="21207" xr:uid="{00000000-0005-0000-0000-0000D8500000}"/>
    <cellStyle name="Note 2 5 3" xfId="20452" xr:uid="{00000000-0005-0000-0000-0000D9500000}"/>
    <cellStyle name="Note 2 5 3 2" xfId="20453" xr:uid="{00000000-0005-0000-0000-0000DA500000}"/>
    <cellStyle name="Note 2 5 3 2 2" xfId="21208" xr:uid="{00000000-0005-0000-0000-0000DB500000}"/>
    <cellStyle name="Note 2 5 4" xfId="20454" xr:uid="{00000000-0005-0000-0000-0000DC500000}"/>
    <cellStyle name="Note 2 5 4 2" xfId="20455" xr:uid="{00000000-0005-0000-0000-0000DD500000}"/>
    <cellStyle name="Note 2 5 4 2 2" xfId="21209" xr:uid="{00000000-0005-0000-0000-0000DE500000}"/>
    <cellStyle name="Note 2 5 5" xfId="20456" xr:uid="{00000000-0005-0000-0000-0000DF500000}"/>
    <cellStyle name="Note 2 5 6" xfId="20457" xr:uid="{00000000-0005-0000-0000-0000E0500000}"/>
    <cellStyle name="Note 2 5 7" xfId="20458" xr:uid="{00000000-0005-0000-0000-0000E1500000}"/>
    <cellStyle name="Note 2 5 7 2" xfId="21210" xr:uid="{00000000-0005-0000-0000-0000E2500000}"/>
    <cellStyle name="Note 2 6" xfId="20459" xr:uid="{00000000-0005-0000-0000-0000E3500000}"/>
    <cellStyle name="Note 2 6 2" xfId="20460" xr:uid="{00000000-0005-0000-0000-0000E4500000}"/>
    <cellStyle name="Note 2 6 2 2" xfId="20461" xr:uid="{00000000-0005-0000-0000-0000E5500000}"/>
    <cellStyle name="Note 2 6 2 2 2" xfId="21211" xr:uid="{00000000-0005-0000-0000-0000E6500000}"/>
    <cellStyle name="Note 2 6 3" xfId="20462" xr:uid="{00000000-0005-0000-0000-0000E7500000}"/>
    <cellStyle name="Note 2 6 3 2" xfId="20463" xr:uid="{00000000-0005-0000-0000-0000E8500000}"/>
    <cellStyle name="Note 2 6 3 2 2" xfId="21212" xr:uid="{00000000-0005-0000-0000-0000E9500000}"/>
    <cellStyle name="Note 2 6 4" xfId="20464" xr:uid="{00000000-0005-0000-0000-0000EA500000}"/>
    <cellStyle name="Note 2 6 4 2" xfId="20465" xr:uid="{00000000-0005-0000-0000-0000EB500000}"/>
    <cellStyle name="Note 2 6 4 2 2" xfId="21213" xr:uid="{00000000-0005-0000-0000-0000EC500000}"/>
    <cellStyle name="Note 2 6 5" xfId="20466" xr:uid="{00000000-0005-0000-0000-0000ED500000}"/>
    <cellStyle name="Note 2 6 6" xfId="20467" xr:uid="{00000000-0005-0000-0000-0000EE500000}"/>
    <cellStyle name="Note 2 6 7" xfId="20468" xr:uid="{00000000-0005-0000-0000-0000EF500000}"/>
    <cellStyle name="Note 2 6 7 2" xfId="21214" xr:uid="{00000000-0005-0000-0000-0000F0500000}"/>
    <cellStyle name="Note 2 7" xfId="20469" xr:uid="{00000000-0005-0000-0000-0000F1500000}"/>
    <cellStyle name="Note 2 7 2" xfId="20470" xr:uid="{00000000-0005-0000-0000-0000F2500000}"/>
    <cellStyle name="Note 2 7 2 2" xfId="20471" xr:uid="{00000000-0005-0000-0000-0000F3500000}"/>
    <cellStyle name="Note 2 7 2 2 2" xfId="21215" xr:uid="{00000000-0005-0000-0000-0000F4500000}"/>
    <cellStyle name="Note 2 7 3" xfId="20472" xr:uid="{00000000-0005-0000-0000-0000F5500000}"/>
    <cellStyle name="Note 2 7 3 2" xfId="20473" xr:uid="{00000000-0005-0000-0000-0000F6500000}"/>
    <cellStyle name="Note 2 7 3 2 2" xfId="21216" xr:uid="{00000000-0005-0000-0000-0000F7500000}"/>
    <cellStyle name="Note 2 7 4" xfId="20474" xr:uid="{00000000-0005-0000-0000-0000F8500000}"/>
    <cellStyle name="Note 2 7 4 2" xfId="20475" xr:uid="{00000000-0005-0000-0000-0000F9500000}"/>
    <cellStyle name="Note 2 7 4 2 2" xfId="21217" xr:uid="{00000000-0005-0000-0000-0000FA500000}"/>
    <cellStyle name="Note 2 7 5" xfId="20476" xr:uid="{00000000-0005-0000-0000-0000FB500000}"/>
    <cellStyle name="Note 2 7 6" xfId="20477" xr:uid="{00000000-0005-0000-0000-0000FC500000}"/>
    <cellStyle name="Note 2 7 7" xfId="20478" xr:uid="{00000000-0005-0000-0000-0000FD500000}"/>
    <cellStyle name="Note 2 7 7 2" xfId="21218" xr:uid="{00000000-0005-0000-0000-0000FE500000}"/>
    <cellStyle name="Note 2 8" xfId="20479" xr:uid="{00000000-0005-0000-0000-0000FF500000}"/>
    <cellStyle name="Note 2 8 2" xfId="20480" xr:uid="{00000000-0005-0000-0000-000000510000}"/>
    <cellStyle name="Note 2 8 2 2" xfId="21219" xr:uid="{00000000-0005-0000-0000-000001510000}"/>
    <cellStyle name="Note 2 8 3" xfId="20481" xr:uid="{00000000-0005-0000-0000-000002510000}"/>
    <cellStyle name="Note 2 8 3 2" xfId="21220" xr:uid="{00000000-0005-0000-0000-000003510000}"/>
    <cellStyle name="Note 2 8 4" xfId="20482" xr:uid="{00000000-0005-0000-0000-000004510000}"/>
    <cellStyle name="Note 2 8 4 2" xfId="21221" xr:uid="{00000000-0005-0000-0000-000005510000}"/>
    <cellStyle name="Note 2 8 5" xfId="20483" xr:uid="{00000000-0005-0000-0000-000006510000}"/>
    <cellStyle name="Note 2 8 5 2" xfId="21222" xr:uid="{00000000-0005-0000-0000-000007510000}"/>
    <cellStyle name="Note 2 9" xfId="20484" xr:uid="{00000000-0005-0000-0000-000008510000}"/>
    <cellStyle name="Note 2 9 2" xfId="20485" xr:uid="{00000000-0005-0000-0000-000009510000}"/>
    <cellStyle name="Note 2 9 2 2" xfId="21223" xr:uid="{00000000-0005-0000-0000-00000A510000}"/>
    <cellStyle name="Note 2 9 3" xfId="20486" xr:uid="{00000000-0005-0000-0000-00000B510000}"/>
    <cellStyle name="Note 2 9 3 2" xfId="21224" xr:uid="{00000000-0005-0000-0000-00000C510000}"/>
    <cellStyle name="Note 2 9 4" xfId="20487" xr:uid="{00000000-0005-0000-0000-00000D510000}"/>
    <cellStyle name="Note 2 9 4 2" xfId="21225" xr:uid="{00000000-0005-0000-0000-00000E510000}"/>
    <cellStyle name="Note 2 9 5" xfId="20488" xr:uid="{00000000-0005-0000-0000-00000F510000}"/>
    <cellStyle name="Note 2 9 5 2" xfId="21226" xr:uid="{00000000-0005-0000-0000-000010510000}"/>
    <cellStyle name="Note 3 2" xfId="20489" xr:uid="{00000000-0005-0000-0000-000011510000}"/>
    <cellStyle name="Note 3 2 2" xfId="20490" xr:uid="{00000000-0005-0000-0000-000012510000}"/>
    <cellStyle name="Note 3 2 2 2" xfId="21228" xr:uid="{00000000-0005-0000-0000-000013510000}"/>
    <cellStyle name="Note 3 2 3" xfId="20491" xr:uid="{00000000-0005-0000-0000-000014510000}"/>
    <cellStyle name="Note 3 2 4" xfId="21227" xr:uid="{00000000-0005-0000-0000-000015510000}"/>
    <cellStyle name="Note 3 3" xfId="20492" xr:uid="{00000000-0005-0000-0000-000016510000}"/>
    <cellStyle name="Note 3 3 2" xfId="20493" xr:uid="{00000000-0005-0000-0000-000017510000}"/>
    <cellStyle name="Note 3 3 3" xfId="21229" xr:uid="{00000000-0005-0000-0000-000018510000}"/>
    <cellStyle name="Note 3 4" xfId="20494" xr:uid="{00000000-0005-0000-0000-000019510000}"/>
    <cellStyle name="Note 3 4 2" xfId="21230" xr:uid="{00000000-0005-0000-0000-00001A510000}"/>
    <cellStyle name="Note 3 5" xfId="20495" xr:uid="{00000000-0005-0000-0000-00001B510000}"/>
    <cellStyle name="Note 4 2" xfId="20496" xr:uid="{00000000-0005-0000-0000-00001C510000}"/>
    <cellStyle name="Note 4 2 2" xfId="20497" xr:uid="{00000000-0005-0000-0000-00001D510000}"/>
    <cellStyle name="Note 4 2 2 2" xfId="21232" xr:uid="{00000000-0005-0000-0000-00001E510000}"/>
    <cellStyle name="Note 4 2 3" xfId="20498" xr:uid="{00000000-0005-0000-0000-00001F510000}"/>
    <cellStyle name="Note 4 2 4" xfId="21231" xr:uid="{00000000-0005-0000-0000-000020510000}"/>
    <cellStyle name="Note 4 3" xfId="20499" xr:uid="{00000000-0005-0000-0000-000021510000}"/>
    <cellStyle name="Note 4 4" xfId="20500" xr:uid="{00000000-0005-0000-0000-000022510000}"/>
    <cellStyle name="Note 4 4 2" xfId="21233" xr:uid="{00000000-0005-0000-0000-000023510000}"/>
    <cellStyle name="Note 4 5" xfId="20501" xr:uid="{00000000-0005-0000-0000-000024510000}"/>
    <cellStyle name="Note 5" xfId="20502" xr:uid="{00000000-0005-0000-0000-000025510000}"/>
    <cellStyle name="Note 5 2" xfId="20503" xr:uid="{00000000-0005-0000-0000-000026510000}"/>
    <cellStyle name="Note 5 2 2" xfId="20504" xr:uid="{00000000-0005-0000-0000-000027510000}"/>
    <cellStyle name="Note 5 2 3" xfId="21235" xr:uid="{00000000-0005-0000-0000-000028510000}"/>
    <cellStyle name="Note 5 3" xfId="20505" xr:uid="{00000000-0005-0000-0000-000029510000}"/>
    <cellStyle name="Note 5 3 2" xfId="20506" xr:uid="{00000000-0005-0000-0000-00002A510000}"/>
    <cellStyle name="Note 5 3 3" xfId="21236" xr:uid="{00000000-0005-0000-0000-00002B510000}"/>
    <cellStyle name="Note 5 4" xfId="20507" xr:uid="{00000000-0005-0000-0000-00002C510000}"/>
    <cellStyle name="Note 5 4 2" xfId="21237" xr:uid="{00000000-0005-0000-0000-00002D510000}"/>
    <cellStyle name="Note 5 5" xfId="20508" xr:uid="{00000000-0005-0000-0000-00002E510000}"/>
    <cellStyle name="Note 5 6" xfId="21234" xr:uid="{00000000-0005-0000-0000-00002F510000}"/>
    <cellStyle name="Note 6" xfId="20509" xr:uid="{00000000-0005-0000-0000-000030510000}"/>
    <cellStyle name="Note 6 2" xfId="20510" xr:uid="{00000000-0005-0000-0000-000031510000}"/>
    <cellStyle name="Note 6 2 2" xfId="20511" xr:uid="{00000000-0005-0000-0000-000032510000}"/>
    <cellStyle name="Note 6 2 3" xfId="21239" xr:uid="{00000000-0005-0000-0000-000033510000}"/>
    <cellStyle name="Note 6 3" xfId="20512" xr:uid="{00000000-0005-0000-0000-000034510000}"/>
    <cellStyle name="Note 6 4" xfId="20513" xr:uid="{00000000-0005-0000-0000-000035510000}"/>
    <cellStyle name="Note 6 5" xfId="21238" xr:uid="{00000000-0005-0000-0000-000036510000}"/>
    <cellStyle name="Note 7" xfId="20514" xr:uid="{00000000-0005-0000-0000-000037510000}"/>
    <cellStyle name="Note 7 2" xfId="21240" xr:uid="{00000000-0005-0000-0000-000038510000}"/>
    <cellStyle name="Note 8" xfId="20515" xr:uid="{00000000-0005-0000-0000-000039510000}"/>
    <cellStyle name="Note 8 2" xfId="20516" xr:uid="{00000000-0005-0000-0000-00003A510000}"/>
    <cellStyle name="Note 8 2 2" xfId="21242" xr:uid="{00000000-0005-0000-0000-00003B510000}"/>
    <cellStyle name="Note 8 3" xfId="21241" xr:uid="{00000000-0005-0000-0000-00003C510000}"/>
    <cellStyle name="Note 9" xfId="20517" xr:uid="{00000000-0005-0000-0000-00003D510000}"/>
    <cellStyle name="Note 9 2" xfId="21243" xr:uid="{00000000-0005-0000-0000-00003E510000}"/>
    <cellStyle name="Ôèíàíñîâûé [0]_Ëèñò1" xfId="20518" xr:uid="{00000000-0005-0000-0000-00003F510000}"/>
    <cellStyle name="Ôèíàíñîâûé_Ëèñò1" xfId="20519" xr:uid="{00000000-0005-0000-0000-000040510000}"/>
    <cellStyle name="Option" xfId="20520" xr:uid="{00000000-0005-0000-0000-000041510000}"/>
    <cellStyle name="Option 2" xfId="20521" xr:uid="{00000000-0005-0000-0000-000042510000}"/>
    <cellStyle name="Option 3" xfId="20522" xr:uid="{00000000-0005-0000-0000-000043510000}"/>
    <cellStyle name="Option 4" xfId="20523" xr:uid="{00000000-0005-0000-0000-000044510000}"/>
    <cellStyle name="optionalExposure" xfId="20524" xr:uid="{00000000-0005-0000-0000-000045510000}"/>
    <cellStyle name="optionalExposure 2" xfId="21244" xr:uid="{00000000-0005-0000-0000-000046510000}"/>
    <cellStyle name="OptionHeading" xfId="20525" xr:uid="{00000000-0005-0000-0000-000047510000}"/>
    <cellStyle name="OptionHeading 2" xfId="20526" xr:uid="{00000000-0005-0000-0000-000048510000}"/>
    <cellStyle name="OptionHeading 3" xfId="20527" xr:uid="{00000000-0005-0000-0000-000049510000}"/>
    <cellStyle name="Output 2" xfId="20528" xr:uid="{00000000-0005-0000-0000-00004A510000}"/>
    <cellStyle name="Output 2 10" xfId="20529" xr:uid="{00000000-0005-0000-0000-00004B510000}"/>
    <cellStyle name="Output 2 10 2" xfId="20530" xr:uid="{00000000-0005-0000-0000-00004C510000}"/>
    <cellStyle name="Output 2 10 2 2" xfId="21246" xr:uid="{00000000-0005-0000-0000-00004D510000}"/>
    <cellStyle name="Output 2 10 3" xfId="20531" xr:uid="{00000000-0005-0000-0000-00004E510000}"/>
    <cellStyle name="Output 2 10 3 2" xfId="21247" xr:uid="{00000000-0005-0000-0000-00004F510000}"/>
    <cellStyle name="Output 2 10 4" xfId="20532" xr:uid="{00000000-0005-0000-0000-000050510000}"/>
    <cellStyle name="Output 2 10 4 2" xfId="21248" xr:uid="{00000000-0005-0000-0000-000051510000}"/>
    <cellStyle name="Output 2 10 5" xfId="20533" xr:uid="{00000000-0005-0000-0000-000052510000}"/>
    <cellStyle name="Output 2 10 5 2" xfId="21249" xr:uid="{00000000-0005-0000-0000-000053510000}"/>
    <cellStyle name="Output 2 11" xfId="20534" xr:uid="{00000000-0005-0000-0000-000054510000}"/>
    <cellStyle name="Output 2 11 2" xfId="20535" xr:uid="{00000000-0005-0000-0000-000055510000}"/>
    <cellStyle name="Output 2 11 2 2" xfId="21251" xr:uid="{00000000-0005-0000-0000-000056510000}"/>
    <cellStyle name="Output 2 11 3" xfId="20536" xr:uid="{00000000-0005-0000-0000-000057510000}"/>
    <cellStyle name="Output 2 11 3 2" xfId="21252" xr:uid="{00000000-0005-0000-0000-000058510000}"/>
    <cellStyle name="Output 2 11 4" xfId="20537" xr:uid="{00000000-0005-0000-0000-000059510000}"/>
    <cellStyle name="Output 2 11 4 2" xfId="21253" xr:uid="{00000000-0005-0000-0000-00005A510000}"/>
    <cellStyle name="Output 2 11 5" xfId="20538" xr:uid="{00000000-0005-0000-0000-00005B510000}"/>
    <cellStyle name="Output 2 11 5 2" xfId="21254" xr:uid="{00000000-0005-0000-0000-00005C510000}"/>
    <cellStyle name="Output 2 11 6" xfId="21250" xr:uid="{00000000-0005-0000-0000-00005D510000}"/>
    <cellStyle name="Output 2 12" xfId="20539" xr:uid="{00000000-0005-0000-0000-00005E510000}"/>
    <cellStyle name="Output 2 12 2" xfId="20540" xr:uid="{00000000-0005-0000-0000-00005F510000}"/>
    <cellStyle name="Output 2 12 2 2" xfId="21256" xr:uid="{00000000-0005-0000-0000-000060510000}"/>
    <cellStyle name="Output 2 12 3" xfId="20541" xr:uid="{00000000-0005-0000-0000-000061510000}"/>
    <cellStyle name="Output 2 12 3 2" xfId="21257" xr:uid="{00000000-0005-0000-0000-000062510000}"/>
    <cellStyle name="Output 2 12 4" xfId="20542" xr:uid="{00000000-0005-0000-0000-000063510000}"/>
    <cellStyle name="Output 2 12 4 2" xfId="21258" xr:uid="{00000000-0005-0000-0000-000064510000}"/>
    <cellStyle name="Output 2 12 5" xfId="20543" xr:uid="{00000000-0005-0000-0000-000065510000}"/>
    <cellStyle name="Output 2 12 5 2" xfId="21259" xr:uid="{00000000-0005-0000-0000-000066510000}"/>
    <cellStyle name="Output 2 12 6" xfId="21255" xr:uid="{00000000-0005-0000-0000-000067510000}"/>
    <cellStyle name="Output 2 13" xfId="20544" xr:uid="{00000000-0005-0000-0000-000068510000}"/>
    <cellStyle name="Output 2 13 2" xfId="20545" xr:uid="{00000000-0005-0000-0000-000069510000}"/>
    <cellStyle name="Output 2 13 2 2" xfId="21261" xr:uid="{00000000-0005-0000-0000-00006A510000}"/>
    <cellStyle name="Output 2 13 3" xfId="20546" xr:uid="{00000000-0005-0000-0000-00006B510000}"/>
    <cellStyle name="Output 2 13 3 2" xfId="21262" xr:uid="{00000000-0005-0000-0000-00006C510000}"/>
    <cellStyle name="Output 2 13 4" xfId="20547" xr:uid="{00000000-0005-0000-0000-00006D510000}"/>
    <cellStyle name="Output 2 13 4 2" xfId="21263" xr:uid="{00000000-0005-0000-0000-00006E510000}"/>
    <cellStyle name="Output 2 13 5" xfId="21260" xr:uid="{00000000-0005-0000-0000-00006F510000}"/>
    <cellStyle name="Output 2 14" xfId="20548" xr:uid="{00000000-0005-0000-0000-000070510000}"/>
    <cellStyle name="Output 2 14 2" xfId="21264" xr:uid="{00000000-0005-0000-0000-000071510000}"/>
    <cellStyle name="Output 2 15" xfId="20549" xr:uid="{00000000-0005-0000-0000-000072510000}"/>
    <cellStyle name="Output 2 15 2" xfId="21265" xr:uid="{00000000-0005-0000-0000-000073510000}"/>
    <cellStyle name="Output 2 16" xfId="20550" xr:uid="{00000000-0005-0000-0000-000074510000}"/>
    <cellStyle name="Output 2 16 2" xfId="21266" xr:uid="{00000000-0005-0000-0000-000075510000}"/>
    <cellStyle name="Output 2 17" xfId="21245" xr:uid="{00000000-0005-0000-0000-000076510000}"/>
    <cellStyle name="Output 2 2" xfId="20551" xr:uid="{00000000-0005-0000-0000-000077510000}"/>
    <cellStyle name="Output 2 2 10" xfId="21267" xr:uid="{00000000-0005-0000-0000-000078510000}"/>
    <cellStyle name="Output 2 2 2" xfId="20552" xr:uid="{00000000-0005-0000-0000-000079510000}"/>
    <cellStyle name="Output 2 2 2 2" xfId="20553" xr:uid="{00000000-0005-0000-0000-00007A510000}"/>
    <cellStyle name="Output 2 2 2 2 2" xfId="21269" xr:uid="{00000000-0005-0000-0000-00007B510000}"/>
    <cellStyle name="Output 2 2 2 3" xfId="20554" xr:uid="{00000000-0005-0000-0000-00007C510000}"/>
    <cellStyle name="Output 2 2 2 3 2" xfId="21270" xr:uid="{00000000-0005-0000-0000-00007D510000}"/>
    <cellStyle name="Output 2 2 2 4" xfId="20555" xr:uid="{00000000-0005-0000-0000-00007E510000}"/>
    <cellStyle name="Output 2 2 2 4 2" xfId="21271" xr:uid="{00000000-0005-0000-0000-00007F510000}"/>
    <cellStyle name="Output 2 2 2 5" xfId="21268" xr:uid="{00000000-0005-0000-0000-000080510000}"/>
    <cellStyle name="Output 2 2 3" xfId="20556" xr:uid="{00000000-0005-0000-0000-000081510000}"/>
    <cellStyle name="Output 2 2 3 2" xfId="20557" xr:uid="{00000000-0005-0000-0000-000082510000}"/>
    <cellStyle name="Output 2 2 3 2 2" xfId="21273" xr:uid="{00000000-0005-0000-0000-000083510000}"/>
    <cellStyle name="Output 2 2 3 3" xfId="20558" xr:uid="{00000000-0005-0000-0000-000084510000}"/>
    <cellStyle name="Output 2 2 3 3 2" xfId="21274" xr:uid="{00000000-0005-0000-0000-000085510000}"/>
    <cellStyle name="Output 2 2 3 4" xfId="20559" xr:uid="{00000000-0005-0000-0000-000086510000}"/>
    <cellStyle name="Output 2 2 3 4 2" xfId="21275" xr:uid="{00000000-0005-0000-0000-000087510000}"/>
    <cellStyle name="Output 2 2 3 5" xfId="21272" xr:uid="{00000000-0005-0000-0000-000088510000}"/>
    <cellStyle name="Output 2 2 4" xfId="20560" xr:uid="{00000000-0005-0000-0000-000089510000}"/>
    <cellStyle name="Output 2 2 4 2" xfId="20561" xr:uid="{00000000-0005-0000-0000-00008A510000}"/>
    <cellStyle name="Output 2 2 4 2 2" xfId="21277" xr:uid="{00000000-0005-0000-0000-00008B510000}"/>
    <cellStyle name="Output 2 2 4 3" xfId="20562" xr:uid="{00000000-0005-0000-0000-00008C510000}"/>
    <cellStyle name="Output 2 2 4 3 2" xfId="21278" xr:uid="{00000000-0005-0000-0000-00008D510000}"/>
    <cellStyle name="Output 2 2 4 4" xfId="20563" xr:uid="{00000000-0005-0000-0000-00008E510000}"/>
    <cellStyle name="Output 2 2 4 4 2" xfId="21279" xr:uid="{00000000-0005-0000-0000-00008F510000}"/>
    <cellStyle name="Output 2 2 4 5" xfId="21276" xr:uid="{00000000-0005-0000-0000-000090510000}"/>
    <cellStyle name="Output 2 2 5" xfId="20564" xr:uid="{00000000-0005-0000-0000-000091510000}"/>
    <cellStyle name="Output 2 2 5 2" xfId="20565" xr:uid="{00000000-0005-0000-0000-000092510000}"/>
    <cellStyle name="Output 2 2 5 2 2" xfId="21281" xr:uid="{00000000-0005-0000-0000-000093510000}"/>
    <cellStyle name="Output 2 2 5 3" xfId="20566" xr:uid="{00000000-0005-0000-0000-000094510000}"/>
    <cellStyle name="Output 2 2 5 3 2" xfId="21282" xr:uid="{00000000-0005-0000-0000-000095510000}"/>
    <cellStyle name="Output 2 2 5 4" xfId="20567" xr:uid="{00000000-0005-0000-0000-000096510000}"/>
    <cellStyle name="Output 2 2 5 4 2" xfId="21283" xr:uid="{00000000-0005-0000-0000-000097510000}"/>
    <cellStyle name="Output 2 2 5 5" xfId="21280" xr:uid="{00000000-0005-0000-0000-000098510000}"/>
    <cellStyle name="Output 2 2 6" xfId="20568" xr:uid="{00000000-0005-0000-0000-000099510000}"/>
    <cellStyle name="Output 2 2 6 2" xfId="21284" xr:uid="{00000000-0005-0000-0000-00009A510000}"/>
    <cellStyle name="Output 2 2 7" xfId="20569" xr:uid="{00000000-0005-0000-0000-00009B510000}"/>
    <cellStyle name="Output 2 2 7 2" xfId="21285" xr:uid="{00000000-0005-0000-0000-00009C510000}"/>
    <cellStyle name="Output 2 2 8" xfId="20570" xr:uid="{00000000-0005-0000-0000-00009D510000}"/>
    <cellStyle name="Output 2 2 8 2" xfId="21286" xr:uid="{00000000-0005-0000-0000-00009E510000}"/>
    <cellStyle name="Output 2 2 9" xfId="20571" xr:uid="{00000000-0005-0000-0000-00009F510000}"/>
    <cellStyle name="Output 2 2 9 2" xfId="21287" xr:uid="{00000000-0005-0000-0000-0000A0510000}"/>
    <cellStyle name="Output 2 3" xfId="20572" xr:uid="{00000000-0005-0000-0000-0000A1510000}"/>
    <cellStyle name="Output 2 3 2" xfId="20573" xr:uid="{00000000-0005-0000-0000-0000A2510000}"/>
    <cellStyle name="Output 2 3 2 2" xfId="21288" xr:uid="{00000000-0005-0000-0000-0000A3510000}"/>
    <cellStyle name="Output 2 3 3" xfId="20574" xr:uid="{00000000-0005-0000-0000-0000A4510000}"/>
    <cellStyle name="Output 2 3 3 2" xfId="21289" xr:uid="{00000000-0005-0000-0000-0000A5510000}"/>
    <cellStyle name="Output 2 3 4" xfId="20575" xr:uid="{00000000-0005-0000-0000-0000A6510000}"/>
    <cellStyle name="Output 2 3 4 2" xfId="21290" xr:uid="{00000000-0005-0000-0000-0000A7510000}"/>
    <cellStyle name="Output 2 3 5" xfId="20576" xr:uid="{00000000-0005-0000-0000-0000A8510000}"/>
    <cellStyle name="Output 2 3 5 2" xfId="21291" xr:uid="{00000000-0005-0000-0000-0000A9510000}"/>
    <cellStyle name="Output 2 4" xfId="20577" xr:uid="{00000000-0005-0000-0000-0000AA510000}"/>
    <cellStyle name="Output 2 4 2" xfId="20578" xr:uid="{00000000-0005-0000-0000-0000AB510000}"/>
    <cellStyle name="Output 2 4 2 2" xfId="21292" xr:uid="{00000000-0005-0000-0000-0000AC510000}"/>
    <cellStyle name="Output 2 4 3" xfId="20579" xr:uid="{00000000-0005-0000-0000-0000AD510000}"/>
    <cellStyle name="Output 2 4 3 2" xfId="21293" xr:uid="{00000000-0005-0000-0000-0000AE510000}"/>
    <cellStyle name="Output 2 4 4" xfId="20580" xr:uid="{00000000-0005-0000-0000-0000AF510000}"/>
    <cellStyle name="Output 2 4 4 2" xfId="21294" xr:uid="{00000000-0005-0000-0000-0000B0510000}"/>
    <cellStyle name="Output 2 4 5" xfId="20581" xr:uid="{00000000-0005-0000-0000-0000B1510000}"/>
    <cellStyle name="Output 2 4 5 2" xfId="21295" xr:uid="{00000000-0005-0000-0000-0000B2510000}"/>
    <cellStyle name="Output 2 5" xfId="20582" xr:uid="{00000000-0005-0000-0000-0000B3510000}"/>
    <cellStyle name="Output 2 5 2" xfId="20583" xr:uid="{00000000-0005-0000-0000-0000B4510000}"/>
    <cellStyle name="Output 2 5 2 2" xfId="21296" xr:uid="{00000000-0005-0000-0000-0000B5510000}"/>
    <cellStyle name="Output 2 5 3" xfId="20584" xr:uid="{00000000-0005-0000-0000-0000B6510000}"/>
    <cellStyle name="Output 2 5 3 2" xfId="21297" xr:uid="{00000000-0005-0000-0000-0000B7510000}"/>
    <cellStyle name="Output 2 5 4" xfId="20585" xr:uid="{00000000-0005-0000-0000-0000B8510000}"/>
    <cellStyle name="Output 2 5 4 2" xfId="21298" xr:uid="{00000000-0005-0000-0000-0000B9510000}"/>
    <cellStyle name="Output 2 5 5" xfId="20586" xr:uid="{00000000-0005-0000-0000-0000BA510000}"/>
    <cellStyle name="Output 2 5 5 2" xfId="21299" xr:uid="{00000000-0005-0000-0000-0000BB510000}"/>
    <cellStyle name="Output 2 6" xfId="20587" xr:uid="{00000000-0005-0000-0000-0000BC510000}"/>
    <cellStyle name="Output 2 6 2" xfId="20588" xr:uid="{00000000-0005-0000-0000-0000BD510000}"/>
    <cellStyle name="Output 2 6 2 2" xfId="21300" xr:uid="{00000000-0005-0000-0000-0000BE510000}"/>
    <cellStyle name="Output 2 6 3" xfId="20589" xr:uid="{00000000-0005-0000-0000-0000BF510000}"/>
    <cellStyle name="Output 2 6 3 2" xfId="21301" xr:uid="{00000000-0005-0000-0000-0000C0510000}"/>
    <cellStyle name="Output 2 6 4" xfId="20590" xr:uid="{00000000-0005-0000-0000-0000C1510000}"/>
    <cellStyle name="Output 2 6 4 2" xfId="21302" xr:uid="{00000000-0005-0000-0000-0000C2510000}"/>
    <cellStyle name="Output 2 6 5" xfId="20591" xr:uid="{00000000-0005-0000-0000-0000C3510000}"/>
    <cellStyle name="Output 2 6 5 2" xfId="21303" xr:uid="{00000000-0005-0000-0000-0000C4510000}"/>
    <cellStyle name="Output 2 7" xfId="20592" xr:uid="{00000000-0005-0000-0000-0000C5510000}"/>
    <cellStyle name="Output 2 7 2" xfId="20593" xr:uid="{00000000-0005-0000-0000-0000C6510000}"/>
    <cellStyle name="Output 2 7 2 2" xfId="21304" xr:uid="{00000000-0005-0000-0000-0000C7510000}"/>
    <cellStyle name="Output 2 7 3" xfId="20594" xr:uid="{00000000-0005-0000-0000-0000C8510000}"/>
    <cellStyle name="Output 2 7 3 2" xfId="21305" xr:uid="{00000000-0005-0000-0000-0000C9510000}"/>
    <cellStyle name="Output 2 7 4" xfId="20595" xr:uid="{00000000-0005-0000-0000-0000CA510000}"/>
    <cellStyle name="Output 2 7 4 2" xfId="21306" xr:uid="{00000000-0005-0000-0000-0000CB510000}"/>
    <cellStyle name="Output 2 7 5" xfId="20596" xr:uid="{00000000-0005-0000-0000-0000CC510000}"/>
    <cellStyle name="Output 2 7 5 2" xfId="21307" xr:uid="{00000000-0005-0000-0000-0000CD510000}"/>
    <cellStyle name="Output 2 8" xfId="20597" xr:uid="{00000000-0005-0000-0000-0000CE510000}"/>
    <cellStyle name="Output 2 8 2" xfId="20598" xr:uid="{00000000-0005-0000-0000-0000CF510000}"/>
    <cellStyle name="Output 2 8 2 2" xfId="21308" xr:uid="{00000000-0005-0000-0000-0000D0510000}"/>
    <cellStyle name="Output 2 8 3" xfId="20599" xr:uid="{00000000-0005-0000-0000-0000D1510000}"/>
    <cellStyle name="Output 2 8 3 2" xfId="21309" xr:uid="{00000000-0005-0000-0000-0000D2510000}"/>
    <cellStyle name="Output 2 8 4" xfId="20600" xr:uid="{00000000-0005-0000-0000-0000D3510000}"/>
    <cellStyle name="Output 2 8 4 2" xfId="21310" xr:uid="{00000000-0005-0000-0000-0000D4510000}"/>
    <cellStyle name="Output 2 8 5" xfId="20601" xr:uid="{00000000-0005-0000-0000-0000D5510000}"/>
    <cellStyle name="Output 2 8 5 2" xfId="21311" xr:uid="{00000000-0005-0000-0000-0000D6510000}"/>
    <cellStyle name="Output 2 9" xfId="20602" xr:uid="{00000000-0005-0000-0000-0000D7510000}"/>
    <cellStyle name="Output 2 9 2" xfId="20603" xr:uid="{00000000-0005-0000-0000-0000D8510000}"/>
    <cellStyle name="Output 2 9 2 2" xfId="21312" xr:uid="{00000000-0005-0000-0000-0000D9510000}"/>
    <cellStyle name="Output 2 9 3" xfId="20604" xr:uid="{00000000-0005-0000-0000-0000DA510000}"/>
    <cellStyle name="Output 2 9 3 2" xfId="21313" xr:uid="{00000000-0005-0000-0000-0000DB510000}"/>
    <cellStyle name="Output 2 9 4" xfId="20605" xr:uid="{00000000-0005-0000-0000-0000DC510000}"/>
    <cellStyle name="Output 2 9 4 2" xfId="21314" xr:uid="{00000000-0005-0000-0000-0000DD510000}"/>
    <cellStyle name="Output 2 9 5" xfId="20606" xr:uid="{00000000-0005-0000-0000-0000DE510000}"/>
    <cellStyle name="Output 2 9 5 2" xfId="21315" xr:uid="{00000000-0005-0000-0000-0000DF510000}"/>
    <cellStyle name="Output 3" xfId="20607" xr:uid="{00000000-0005-0000-0000-0000E0510000}"/>
    <cellStyle name="Output 3 2" xfId="20608" xr:uid="{00000000-0005-0000-0000-0000E1510000}"/>
    <cellStyle name="Output 3 2 2" xfId="21317" xr:uid="{00000000-0005-0000-0000-0000E2510000}"/>
    <cellStyle name="Output 3 3" xfId="20609" xr:uid="{00000000-0005-0000-0000-0000E3510000}"/>
    <cellStyle name="Output 3 3 2" xfId="21318" xr:uid="{00000000-0005-0000-0000-0000E4510000}"/>
    <cellStyle name="Output 3 4" xfId="21316" xr:uid="{00000000-0005-0000-0000-0000E5510000}"/>
    <cellStyle name="Output 4" xfId="20610" xr:uid="{00000000-0005-0000-0000-0000E6510000}"/>
    <cellStyle name="Output 4 2" xfId="20611" xr:uid="{00000000-0005-0000-0000-0000E7510000}"/>
    <cellStyle name="Output 4 2 2" xfId="21320" xr:uid="{00000000-0005-0000-0000-0000E8510000}"/>
    <cellStyle name="Output 4 3" xfId="20612" xr:uid="{00000000-0005-0000-0000-0000E9510000}"/>
    <cellStyle name="Output 4 3 2" xfId="21321" xr:uid="{00000000-0005-0000-0000-0000EA510000}"/>
    <cellStyle name="Output 4 4" xfId="21319" xr:uid="{00000000-0005-0000-0000-0000EB510000}"/>
    <cellStyle name="Output 5" xfId="20613" xr:uid="{00000000-0005-0000-0000-0000EC510000}"/>
    <cellStyle name="Output 5 2" xfId="20614" xr:uid="{00000000-0005-0000-0000-0000ED510000}"/>
    <cellStyle name="Output 5 2 2" xfId="21323" xr:uid="{00000000-0005-0000-0000-0000EE510000}"/>
    <cellStyle name="Output 5 3" xfId="20615" xr:uid="{00000000-0005-0000-0000-0000EF510000}"/>
    <cellStyle name="Output 5 3 2" xfId="21324" xr:uid="{00000000-0005-0000-0000-0000F0510000}"/>
    <cellStyle name="Output 5 4" xfId="21322" xr:uid="{00000000-0005-0000-0000-0000F1510000}"/>
    <cellStyle name="Output 6" xfId="20616" xr:uid="{00000000-0005-0000-0000-0000F2510000}"/>
    <cellStyle name="Output 6 2" xfId="20617" xr:uid="{00000000-0005-0000-0000-0000F3510000}"/>
    <cellStyle name="Output 6 2 2" xfId="21326" xr:uid="{00000000-0005-0000-0000-0000F4510000}"/>
    <cellStyle name="Output 6 3" xfId="20618" xr:uid="{00000000-0005-0000-0000-0000F5510000}"/>
    <cellStyle name="Output 6 3 2" xfId="21327" xr:uid="{00000000-0005-0000-0000-0000F6510000}"/>
    <cellStyle name="Output 6 4" xfId="21325" xr:uid="{00000000-0005-0000-0000-0000F7510000}"/>
    <cellStyle name="Output 7" xfId="20619" xr:uid="{00000000-0005-0000-0000-0000F8510000}"/>
    <cellStyle name="Output 7 2" xfId="21328" xr:uid="{00000000-0005-0000-0000-0000F9510000}"/>
    <cellStyle name="Percen - Style1" xfId="20620" xr:uid="{00000000-0005-0000-0000-0000FA510000}"/>
    <cellStyle name="Percent" xfId="20962" builtinId="5"/>
    <cellStyle name="Percent [0]" xfId="20621" xr:uid="{00000000-0005-0000-0000-0000FC510000}"/>
    <cellStyle name="Percent [00]" xfId="20622" xr:uid="{00000000-0005-0000-0000-0000FD510000}"/>
    <cellStyle name="Percent 10" xfId="20623" xr:uid="{00000000-0005-0000-0000-0000FE510000}"/>
    <cellStyle name="Percent 10 2" xfId="20624" xr:uid="{00000000-0005-0000-0000-0000FF510000}"/>
    <cellStyle name="Percent 10 2 2" xfId="20625" xr:uid="{00000000-0005-0000-0000-000000520000}"/>
    <cellStyle name="Percent 10 3" xfId="20626" xr:uid="{00000000-0005-0000-0000-000001520000}"/>
    <cellStyle name="Percent 10 4" xfId="20627" xr:uid="{00000000-0005-0000-0000-000002520000}"/>
    <cellStyle name="Percent 11" xfId="20628" xr:uid="{00000000-0005-0000-0000-000003520000}"/>
    <cellStyle name="Percent 11 2" xfId="20629" xr:uid="{00000000-0005-0000-0000-000004520000}"/>
    <cellStyle name="Percent 12" xfId="20630" xr:uid="{00000000-0005-0000-0000-000005520000}"/>
    <cellStyle name="Percent 12 2" xfId="20631" xr:uid="{00000000-0005-0000-0000-000006520000}"/>
    <cellStyle name="Percent 13" xfId="20632" xr:uid="{00000000-0005-0000-0000-000007520000}"/>
    <cellStyle name="Percent 13 2" xfId="20633" xr:uid="{00000000-0005-0000-0000-000008520000}"/>
    <cellStyle name="Percent 14" xfId="20634" xr:uid="{00000000-0005-0000-0000-000009520000}"/>
    <cellStyle name="Percent 15" xfId="20635" xr:uid="{00000000-0005-0000-0000-00000A520000}"/>
    <cellStyle name="Percent 15 2" xfId="20636" xr:uid="{00000000-0005-0000-0000-00000B520000}"/>
    <cellStyle name="Percent 16" xfId="20637" xr:uid="{00000000-0005-0000-0000-00000C520000}"/>
    <cellStyle name="Percent 17" xfId="20638" xr:uid="{00000000-0005-0000-0000-00000D520000}"/>
    <cellStyle name="Percent 18" xfId="20639" xr:uid="{00000000-0005-0000-0000-00000E520000}"/>
    <cellStyle name="Percent 19" xfId="20640" xr:uid="{00000000-0005-0000-0000-00000F520000}"/>
    <cellStyle name="Percent 2" xfId="6" xr:uid="{00000000-0005-0000-0000-000010520000}"/>
    <cellStyle name="Percent 2 2" xfId="20641" xr:uid="{00000000-0005-0000-0000-000011520000}"/>
    <cellStyle name="Percent 2 2 2" xfId="20642" xr:uid="{00000000-0005-0000-0000-000012520000}"/>
    <cellStyle name="Percent 2 2 3" xfId="20643" xr:uid="{00000000-0005-0000-0000-000013520000}"/>
    <cellStyle name="Percent 2 2 4" xfId="20644" xr:uid="{00000000-0005-0000-0000-000014520000}"/>
    <cellStyle name="Percent 2 2 4 2" xfId="20645" xr:uid="{00000000-0005-0000-0000-000015520000}"/>
    <cellStyle name="Percent 2 2 4 2 2" xfId="20646" xr:uid="{00000000-0005-0000-0000-000016520000}"/>
    <cellStyle name="Percent 2 2 4 2 2 2" xfId="20647" xr:uid="{00000000-0005-0000-0000-000017520000}"/>
    <cellStyle name="Percent 2 2 4 2 2 3" xfId="20648" xr:uid="{00000000-0005-0000-0000-000018520000}"/>
    <cellStyle name="Percent 2 2 4 2 2 4" xfId="20649" xr:uid="{00000000-0005-0000-0000-000019520000}"/>
    <cellStyle name="Percent 2 2 4 2 3" xfId="20650" xr:uid="{00000000-0005-0000-0000-00001A520000}"/>
    <cellStyle name="Percent 2 2 4 2 4" xfId="20651" xr:uid="{00000000-0005-0000-0000-00001B520000}"/>
    <cellStyle name="Percent 2 2 4 2 5" xfId="20652" xr:uid="{00000000-0005-0000-0000-00001C520000}"/>
    <cellStyle name="Percent 2 2 4 3" xfId="20653" xr:uid="{00000000-0005-0000-0000-00001D520000}"/>
    <cellStyle name="Percent 2 2 4 3 2" xfId="20654" xr:uid="{00000000-0005-0000-0000-00001E520000}"/>
    <cellStyle name="Percent 2 2 4 3 3" xfId="20655" xr:uid="{00000000-0005-0000-0000-00001F520000}"/>
    <cellStyle name="Percent 2 2 4 3 4" xfId="20656" xr:uid="{00000000-0005-0000-0000-000020520000}"/>
    <cellStyle name="Percent 2 2 4 4" xfId="20657" xr:uid="{00000000-0005-0000-0000-000021520000}"/>
    <cellStyle name="Percent 2 2 4 5" xfId="20658" xr:uid="{00000000-0005-0000-0000-000022520000}"/>
    <cellStyle name="Percent 2 2 4 6" xfId="20659" xr:uid="{00000000-0005-0000-0000-000023520000}"/>
    <cellStyle name="Percent 2 2 5" xfId="20660" xr:uid="{00000000-0005-0000-0000-000024520000}"/>
    <cellStyle name="Percent 2 3" xfId="20661" xr:uid="{00000000-0005-0000-0000-000025520000}"/>
    <cellStyle name="Percent 2 4" xfId="20662" xr:uid="{00000000-0005-0000-0000-000026520000}"/>
    <cellStyle name="Percent 2 5" xfId="20663" xr:uid="{00000000-0005-0000-0000-000027520000}"/>
    <cellStyle name="Percent 2 6" xfId="20664" xr:uid="{00000000-0005-0000-0000-000028520000}"/>
    <cellStyle name="Percent 2 7" xfId="20665" xr:uid="{00000000-0005-0000-0000-000029520000}"/>
    <cellStyle name="Percent 2 8" xfId="20666" xr:uid="{00000000-0005-0000-0000-00002A520000}"/>
    <cellStyle name="Percent 2 8 2" xfId="20667" xr:uid="{00000000-0005-0000-0000-00002B520000}"/>
    <cellStyle name="Percent 2 9" xfId="20668" xr:uid="{00000000-0005-0000-0000-00002C520000}"/>
    <cellStyle name="Percent 2 9 2" xfId="20669" xr:uid="{00000000-0005-0000-0000-00002D520000}"/>
    <cellStyle name="Percent 2 9 2 2" xfId="20670" xr:uid="{00000000-0005-0000-0000-00002E520000}"/>
    <cellStyle name="Percent 2 9 2 2 2" xfId="20671" xr:uid="{00000000-0005-0000-0000-00002F520000}"/>
    <cellStyle name="Percent 2 9 2 2 3" xfId="20672" xr:uid="{00000000-0005-0000-0000-000030520000}"/>
    <cellStyle name="Percent 2 9 2 2 4" xfId="20673" xr:uid="{00000000-0005-0000-0000-000031520000}"/>
    <cellStyle name="Percent 2 9 2 3" xfId="20674" xr:uid="{00000000-0005-0000-0000-000032520000}"/>
    <cellStyle name="Percent 2 9 2 4" xfId="20675" xr:uid="{00000000-0005-0000-0000-000033520000}"/>
    <cellStyle name="Percent 2 9 2 5" xfId="20676" xr:uid="{00000000-0005-0000-0000-000034520000}"/>
    <cellStyle name="Percent 2 9 3" xfId="20677" xr:uid="{00000000-0005-0000-0000-000035520000}"/>
    <cellStyle name="Percent 2 9 3 2" xfId="20678" xr:uid="{00000000-0005-0000-0000-000036520000}"/>
    <cellStyle name="Percent 2 9 3 3" xfId="20679" xr:uid="{00000000-0005-0000-0000-000037520000}"/>
    <cellStyle name="Percent 2 9 3 4" xfId="20680" xr:uid="{00000000-0005-0000-0000-000038520000}"/>
    <cellStyle name="Percent 2 9 4" xfId="20681" xr:uid="{00000000-0005-0000-0000-000039520000}"/>
    <cellStyle name="Percent 2 9 5" xfId="20682" xr:uid="{00000000-0005-0000-0000-00003A520000}"/>
    <cellStyle name="Percent 2 9 6" xfId="20683" xr:uid="{00000000-0005-0000-0000-00003B520000}"/>
    <cellStyle name="Percent 20" xfId="20684" xr:uid="{00000000-0005-0000-0000-00003C520000}"/>
    <cellStyle name="Percent 21" xfId="20685" xr:uid="{00000000-0005-0000-0000-00003D520000}"/>
    <cellStyle name="Percent 21 2" xfId="20686" xr:uid="{00000000-0005-0000-0000-00003E520000}"/>
    <cellStyle name="Percent 21 3" xfId="20687" xr:uid="{00000000-0005-0000-0000-00003F520000}"/>
    <cellStyle name="Percent 21 4" xfId="20688" xr:uid="{00000000-0005-0000-0000-000040520000}"/>
    <cellStyle name="Percent 3" xfId="14" xr:uid="{00000000-0005-0000-0000-000041520000}"/>
    <cellStyle name="Percent 3 2" xfId="20689" xr:uid="{00000000-0005-0000-0000-000042520000}"/>
    <cellStyle name="Percent 3 2 2" xfId="20690" xr:uid="{00000000-0005-0000-0000-000043520000}"/>
    <cellStyle name="Percent 3 2 2 2" xfId="20691" xr:uid="{00000000-0005-0000-0000-000044520000}"/>
    <cellStyle name="Percent 3 2 2 3" xfId="20692" xr:uid="{00000000-0005-0000-0000-000045520000}"/>
    <cellStyle name="Percent 3 2 3" xfId="20693" xr:uid="{00000000-0005-0000-0000-000046520000}"/>
    <cellStyle name="Percent 3 2 4" xfId="20694" xr:uid="{00000000-0005-0000-0000-000047520000}"/>
    <cellStyle name="Percent 3 3" xfId="20695" xr:uid="{00000000-0005-0000-0000-000048520000}"/>
    <cellStyle name="Percent 3 3 2" xfId="20696" xr:uid="{00000000-0005-0000-0000-000049520000}"/>
    <cellStyle name="Percent 3 4" xfId="20697" xr:uid="{00000000-0005-0000-0000-00004A520000}"/>
    <cellStyle name="Percent 3 4 2" xfId="20698" xr:uid="{00000000-0005-0000-0000-00004B520000}"/>
    <cellStyle name="Percent 3 4 3" xfId="20699" xr:uid="{00000000-0005-0000-0000-00004C520000}"/>
    <cellStyle name="Percent 4" xfId="20700" xr:uid="{00000000-0005-0000-0000-00004D520000}"/>
    <cellStyle name="Percent 4 2" xfId="20701" xr:uid="{00000000-0005-0000-0000-00004E520000}"/>
    <cellStyle name="Percent 4 2 2" xfId="20702" xr:uid="{00000000-0005-0000-0000-00004F520000}"/>
    <cellStyle name="Percent 4 2 2 2" xfId="20703" xr:uid="{00000000-0005-0000-0000-000050520000}"/>
    <cellStyle name="Percent 4 3" xfId="20704" xr:uid="{00000000-0005-0000-0000-000051520000}"/>
    <cellStyle name="Percent 4 3 2" xfId="20705" xr:uid="{00000000-0005-0000-0000-000052520000}"/>
    <cellStyle name="Percent 4 4" xfId="20706" xr:uid="{00000000-0005-0000-0000-000053520000}"/>
    <cellStyle name="Percent 5" xfId="20707" xr:uid="{00000000-0005-0000-0000-000054520000}"/>
    <cellStyle name="Percent 5 2" xfId="20708" xr:uid="{00000000-0005-0000-0000-000055520000}"/>
    <cellStyle name="Percent 5 2 2" xfId="20709" xr:uid="{00000000-0005-0000-0000-000056520000}"/>
    <cellStyle name="Percent 5 2 2 2" xfId="20710" xr:uid="{00000000-0005-0000-0000-000057520000}"/>
    <cellStyle name="Percent 5 2 3" xfId="20711" xr:uid="{00000000-0005-0000-0000-000058520000}"/>
    <cellStyle name="Percent 5 2 4" xfId="20712" xr:uid="{00000000-0005-0000-0000-000059520000}"/>
    <cellStyle name="Percent 5 2 4 2" xfId="20713" xr:uid="{00000000-0005-0000-0000-00005A520000}"/>
    <cellStyle name="Percent 5 2 4 2 2" xfId="20714" xr:uid="{00000000-0005-0000-0000-00005B520000}"/>
    <cellStyle name="Percent 5 2 4 2 3" xfId="20715" xr:uid="{00000000-0005-0000-0000-00005C520000}"/>
    <cellStyle name="Percent 5 2 4 2 4" xfId="20716" xr:uid="{00000000-0005-0000-0000-00005D520000}"/>
    <cellStyle name="Percent 5 2 4 3" xfId="20717" xr:uid="{00000000-0005-0000-0000-00005E520000}"/>
    <cellStyle name="Percent 5 2 4 4" xfId="20718" xr:uid="{00000000-0005-0000-0000-00005F520000}"/>
    <cellStyle name="Percent 5 2 4 5" xfId="20719" xr:uid="{00000000-0005-0000-0000-000060520000}"/>
    <cellStyle name="Percent 5 2 5" xfId="20720" xr:uid="{00000000-0005-0000-0000-000061520000}"/>
    <cellStyle name="Percent 5 2 5 2" xfId="20721" xr:uid="{00000000-0005-0000-0000-000062520000}"/>
    <cellStyle name="Percent 5 2 5 3" xfId="20722" xr:uid="{00000000-0005-0000-0000-000063520000}"/>
    <cellStyle name="Percent 5 2 5 4" xfId="20723" xr:uid="{00000000-0005-0000-0000-000064520000}"/>
    <cellStyle name="Percent 5 2 6" xfId="20724" xr:uid="{00000000-0005-0000-0000-000065520000}"/>
    <cellStyle name="Percent 5 2 7" xfId="20725" xr:uid="{00000000-0005-0000-0000-000066520000}"/>
    <cellStyle name="Percent 5 2 8" xfId="20726" xr:uid="{00000000-0005-0000-0000-000067520000}"/>
    <cellStyle name="Percent 5 3" xfId="20727" xr:uid="{00000000-0005-0000-0000-000068520000}"/>
    <cellStyle name="Percent 5 3 2" xfId="20728" xr:uid="{00000000-0005-0000-0000-000069520000}"/>
    <cellStyle name="Percent 5 4" xfId="20729" xr:uid="{00000000-0005-0000-0000-00006A520000}"/>
    <cellStyle name="Percent 5 4 2" xfId="20730" xr:uid="{00000000-0005-0000-0000-00006B520000}"/>
    <cellStyle name="Percent 5 4 2 2" xfId="20731" xr:uid="{00000000-0005-0000-0000-00006C520000}"/>
    <cellStyle name="Percent 5 4 2 3" xfId="20732" xr:uid="{00000000-0005-0000-0000-00006D520000}"/>
    <cellStyle name="Percent 5 4 2 4" xfId="20733" xr:uid="{00000000-0005-0000-0000-00006E520000}"/>
    <cellStyle name="Percent 5 4 3" xfId="20734" xr:uid="{00000000-0005-0000-0000-00006F520000}"/>
    <cellStyle name="Percent 5 4 4" xfId="20735" xr:uid="{00000000-0005-0000-0000-000070520000}"/>
    <cellStyle name="Percent 5 4 5" xfId="20736" xr:uid="{00000000-0005-0000-0000-000071520000}"/>
    <cellStyle name="Percent 5 5" xfId="20737" xr:uid="{00000000-0005-0000-0000-000072520000}"/>
    <cellStyle name="Percent 5 5 2" xfId="20738" xr:uid="{00000000-0005-0000-0000-000073520000}"/>
    <cellStyle name="Percent 5 5 3" xfId="20739" xr:uid="{00000000-0005-0000-0000-000074520000}"/>
    <cellStyle name="Percent 5 5 4" xfId="20740" xr:uid="{00000000-0005-0000-0000-000075520000}"/>
    <cellStyle name="Percent 5 6" xfId="20741" xr:uid="{00000000-0005-0000-0000-000076520000}"/>
    <cellStyle name="Percent 5 7" xfId="20742" xr:uid="{00000000-0005-0000-0000-000077520000}"/>
    <cellStyle name="Percent 5 8" xfId="20743" xr:uid="{00000000-0005-0000-0000-000078520000}"/>
    <cellStyle name="Percent 6" xfId="20744" xr:uid="{00000000-0005-0000-0000-000079520000}"/>
    <cellStyle name="Percent 6 2" xfId="20745" xr:uid="{00000000-0005-0000-0000-00007A520000}"/>
    <cellStyle name="Percent 6 2 2" xfId="20746" xr:uid="{00000000-0005-0000-0000-00007B520000}"/>
    <cellStyle name="Percent 6 3" xfId="20747" xr:uid="{00000000-0005-0000-0000-00007C520000}"/>
    <cellStyle name="Percent 6 3 2" xfId="20748" xr:uid="{00000000-0005-0000-0000-00007D520000}"/>
    <cellStyle name="Percent 7" xfId="20749" xr:uid="{00000000-0005-0000-0000-00007E520000}"/>
    <cellStyle name="Percent 7 2" xfId="20750" xr:uid="{00000000-0005-0000-0000-00007F520000}"/>
    <cellStyle name="Percent 7 2 2" xfId="20751" xr:uid="{00000000-0005-0000-0000-000080520000}"/>
    <cellStyle name="Percent 7 3" xfId="20752" xr:uid="{00000000-0005-0000-0000-000081520000}"/>
    <cellStyle name="Percent 8" xfId="20753" xr:uid="{00000000-0005-0000-0000-000082520000}"/>
    <cellStyle name="Percent 8 10" xfId="20754" xr:uid="{00000000-0005-0000-0000-000083520000}"/>
    <cellStyle name="Percent 8 11" xfId="20755" xr:uid="{00000000-0005-0000-0000-000084520000}"/>
    <cellStyle name="Percent 8 12" xfId="20756" xr:uid="{00000000-0005-0000-0000-000085520000}"/>
    <cellStyle name="Percent 8 2" xfId="20757" xr:uid="{00000000-0005-0000-0000-000086520000}"/>
    <cellStyle name="Percent 8 3" xfId="20758" xr:uid="{00000000-0005-0000-0000-000087520000}"/>
    <cellStyle name="Percent 8 4" xfId="20759" xr:uid="{00000000-0005-0000-0000-000088520000}"/>
    <cellStyle name="Percent 8 5" xfId="20760" xr:uid="{00000000-0005-0000-0000-000089520000}"/>
    <cellStyle name="Percent 8 6" xfId="20761" xr:uid="{00000000-0005-0000-0000-00008A520000}"/>
    <cellStyle name="Percent 8 7" xfId="20762" xr:uid="{00000000-0005-0000-0000-00008B520000}"/>
    <cellStyle name="Percent 8 8" xfId="20763" xr:uid="{00000000-0005-0000-0000-00008C520000}"/>
    <cellStyle name="Percent 8 9" xfId="20764" xr:uid="{00000000-0005-0000-0000-00008D520000}"/>
    <cellStyle name="Percent 9" xfId="20765" xr:uid="{00000000-0005-0000-0000-00008E520000}"/>
    <cellStyle name="Percent 9 10" xfId="20766" xr:uid="{00000000-0005-0000-0000-00008F520000}"/>
    <cellStyle name="Percent 9 11" xfId="20767" xr:uid="{00000000-0005-0000-0000-000090520000}"/>
    <cellStyle name="Percent 9 2" xfId="20768" xr:uid="{00000000-0005-0000-0000-000091520000}"/>
    <cellStyle name="Percent 9 3" xfId="20769" xr:uid="{00000000-0005-0000-0000-000092520000}"/>
    <cellStyle name="Percent 9 4" xfId="20770" xr:uid="{00000000-0005-0000-0000-000093520000}"/>
    <cellStyle name="Percent 9 5" xfId="20771" xr:uid="{00000000-0005-0000-0000-000094520000}"/>
    <cellStyle name="Percent 9 6" xfId="20772" xr:uid="{00000000-0005-0000-0000-000095520000}"/>
    <cellStyle name="Percent 9 7" xfId="20773" xr:uid="{00000000-0005-0000-0000-000096520000}"/>
    <cellStyle name="Percent 9 8" xfId="20774" xr:uid="{00000000-0005-0000-0000-000097520000}"/>
    <cellStyle name="Percent 9 9" xfId="20775" xr:uid="{00000000-0005-0000-0000-000098520000}"/>
    <cellStyle name="PrePop Currency (0)" xfId="20776" xr:uid="{00000000-0005-0000-0000-000099520000}"/>
    <cellStyle name="PrePop Currency (2)" xfId="20777" xr:uid="{00000000-0005-0000-0000-00009A520000}"/>
    <cellStyle name="PrePop Units (0)" xfId="20778" xr:uid="{00000000-0005-0000-0000-00009B520000}"/>
    <cellStyle name="PrePop Units (1)" xfId="20779" xr:uid="{00000000-0005-0000-0000-00009C520000}"/>
    <cellStyle name="PrePop Units (2)" xfId="20780" xr:uid="{00000000-0005-0000-0000-00009D520000}"/>
    <cellStyle name="Price" xfId="20781" xr:uid="{00000000-0005-0000-0000-00009E520000}"/>
    <cellStyle name="Price 2" xfId="20782" xr:uid="{00000000-0005-0000-0000-00009F520000}"/>
    <cellStyle name="Price 3" xfId="20783" xr:uid="{00000000-0005-0000-0000-0000A0520000}"/>
    <cellStyle name="RunRep_Header" xfId="20784" xr:uid="{00000000-0005-0000-0000-0000A1520000}"/>
    <cellStyle name="Sheet Title" xfId="20785" xr:uid="{00000000-0005-0000-0000-0000A2520000}"/>
    <cellStyle name="showExposure" xfId="20786" xr:uid="{00000000-0005-0000-0000-0000A3520000}"/>
    <cellStyle name="showExposure 2" xfId="21329" xr:uid="{00000000-0005-0000-0000-0000A4520000}"/>
    <cellStyle name="showParameterE" xfId="20787" xr:uid="{00000000-0005-0000-0000-0000A5520000}"/>
    <cellStyle name="showParameterE 2" xfId="21330" xr:uid="{00000000-0005-0000-0000-0000A6520000}"/>
    <cellStyle name="Standard_AX-4-4-Profit-Loss-310899" xfId="20788" xr:uid="{00000000-0005-0000-0000-0000A7520000}"/>
    <cellStyle name="Style 1" xfId="20789" xr:uid="{00000000-0005-0000-0000-0000A8520000}"/>
    <cellStyle name="Style 1 2" xfId="20790" xr:uid="{00000000-0005-0000-0000-0000A9520000}"/>
    <cellStyle name="Style 1 2 2" xfId="20791" xr:uid="{00000000-0005-0000-0000-0000AA520000}"/>
    <cellStyle name="Style 1 3" xfId="20792" xr:uid="{00000000-0005-0000-0000-0000AB520000}"/>
    <cellStyle name="Style 1 4" xfId="20793" xr:uid="{00000000-0005-0000-0000-0000AC520000}"/>
    <cellStyle name="Style 2" xfId="20794" xr:uid="{00000000-0005-0000-0000-0000AD520000}"/>
    <cellStyle name="Style 3" xfId="20795" xr:uid="{00000000-0005-0000-0000-0000AE520000}"/>
    <cellStyle name="Style 4" xfId="20796" xr:uid="{00000000-0005-0000-0000-0000AF520000}"/>
    <cellStyle name="Style 5" xfId="20797" xr:uid="{00000000-0005-0000-0000-0000B0520000}"/>
    <cellStyle name="Style 6" xfId="20798" xr:uid="{00000000-0005-0000-0000-0000B1520000}"/>
    <cellStyle name="Style 7" xfId="20799" xr:uid="{00000000-0005-0000-0000-0000B2520000}"/>
    <cellStyle name="Style 8" xfId="20800"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332" xr:uid="{00000000-0005-0000-0000-0000CD520000}"/>
    <cellStyle name="Total 2 10 3" xfId="20826" xr:uid="{00000000-0005-0000-0000-0000CE520000}"/>
    <cellStyle name="Total 2 10 3 2" xfId="21333" xr:uid="{00000000-0005-0000-0000-0000CF520000}"/>
    <cellStyle name="Total 2 10 4" xfId="20827" xr:uid="{00000000-0005-0000-0000-0000D0520000}"/>
    <cellStyle name="Total 2 10 4 2" xfId="21334" xr:uid="{00000000-0005-0000-0000-0000D1520000}"/>
    <cellStyle name="Total 2 10 5" xfId="20828" xr:uid="{00000000-0005-0000-0000-0000D2520000}"/>
    <cellStyle name="Total 2 10 5 2" xfId="21335" xr:uid="{00000000-0005-0000-0000-0000D3520000}"/>
    <cellStyle name="Total 2 11" xfId="20829" xr:uid="{00000000-0005-0000-0000-0000D4520000}"/>
    <cellStyle name="Total 2 11 2" xfId="20830" xr:uid="{00000000-0005-0000-0000-0000D5520000}"/>
    <cellStyle name="Total 2 11 2 2" xfId="21337" xr:uid="{00000000-0005-0000-0000-0000D6520000}"/>
    <cellStyle name="Total 2 11 3" xfId="20831" xr:uid="{00000000-0005-0000-0000-0000D7520000}"/>
    <cellStyle name="Total 2 11 3 2" xfId="21338" xr:uid="{00000000-0005-0000-0000-0000D8520000}"/>
    <cellStyle name="Total 2 11 4" xfId="20832" xr:uid="{00000000-0005-0000-0000-0000D9520000}"/>
    <cellStyle name="Total 2 11 4 2" xfId="21339" xr:uid="{00000000-0005-0000-0000-0000DA520000}"/>
    <cellStyle name="Total 2 11 5" xfId="20833" xr:uid="{00000000-0005-0000-0000-0000DB520000}"/>
    <cellStyle name="Total 2 11 5 2" xfId="21340" xr:uid="{00000000-0005-0000-0000-0000DC520000}"/>
    <cellStyle name="Total 2 11 6" xfId="21336" xr:uid="{00000000-0005-0000-0000-0000DD520000}"/>
    <cellStyle name="Total 2 12" xfId="20834" xr:uid="{00000000-0005-0000-0000-0000DE520000}"/>
    <cellStyle name="Total 2 12 2" xfId="20835" xr:uid="{00000000-0005-0000-0000-0000DF520000}"/>
    <cellStyle name="Total 2 12 2 2" xfId="21342" xr:uid="{00000000-0005-0000-0000-0000E0520000}"/>
    <cellStyle name="Total 2 12 3" xfId="20836" xr:uid="{00000000-0005-0000-0000-0000E1520000}"/>
    <cellStyle name="Total 2 12 3 2" xfId="21343" xr:uid="{00000000-0005-0000-0000-0000E2520000}"/>
    <cellStyle name="Total 2 12 4" xfId="20837" xr:uid="{00000000-0005-0000-0000-0000E3520000}"/>
    <cellStyle name="Total 2 12 4 2" xfId="21344" xr:uid="{00000000-0005-0000-0000-0000E4520000}"/>
    <cellStyle name="Total 2 12 5" xfId="20838" xr:uid="{00000000-0005-0000-0000-0000E5520000}"/>
    <cellStyle name="Total 2 12 5 2" xfId="21345" xr:uid="{00000000-0005-0000-0000-0000E6520000}"/>
    <cellStyle name="Total 2 12 6" xfId="21341" xr:uid="{00000000-0005-0000-0000-0000E7520000}"/>
    <cellStyle name="Total 2 13" xfId="20839" xr:uid="{00000000-0005-0000-0000-0000E8520000}"/>
    <cellStyle name="Total 2 13 2" xfId="20840" xr:uid="{00000000-0005-0000-0000-0000E9520000}"/>
    <cellStyle name="Total 2 13 2 2" xfId="21347" xr:uid="{00000000-0005-0000-0000-0000EA520000}"/>
    <cellStyle name="Total 2 13 3" xfId="20841" xr:uid="{00000000-0005-0000-0000-0000EB520000}"/>
    <cellStyle name="Total 2 13 3 2" xfId="21348" xr:uid="{00000000-0005-0000-0000-0000EC520000}"/>
    <cellStyle name="Total 2 13 4" xfId="20842" xr:uid="{00000000-0005-0000-0000-0000ED520000}"/>
    <cellStyle name="Total 2 13 4 2" xfId="21349" xr:uid="{00000000-0005-0000-0000-0000EE520000}"/>
    <cellStyle name="Total 2 13 5" xfId="21346" xr:uid="{00000000-0005-0000-0000-0000EF520000}"/>
    <cellStyle name="Total 2 14" xfId="20843" xr:uid="{00000000-0005-0000-0000-0000F0520000}"/>
    <cellStyle name="Total 2 14 2" xfId="21350" xr:uid="{00000000-0005-0000-0000-0000F1520000}"/>
    <cellStyle name="Total 2 15" xfId="20844" xr:uid="{00000000-0005-0000-0000-0000F2520000}"/>
    <cellStyle name="Total 2 15 2" xfId="21351" xr:uid="{00000000-0005-0000-0000-0000F3520000}"/>
    <cellStyle name="Total 2 16" xfId="20845" xr:uid="{00000000-0005-0000-0000-0000F4520000}"/>
    <cellStyle name="Total 2 16 2" xfId="21352" xr:uid="{00000000-0005-0000-0000-0000F5520000}"/>
    <cellStyle name="Total 2 17" xfId="21331" xr:uid="{00000000-0005-0000-0000-0000F6520000}"/>
    <cellStyle name="Total 2 2" xfId="20846" xr:uid="{00000000-0005-0000-0000-0000F7520000}"/>
    <cellStyle name="Total 2 2 10" xfId="21353" xr:uid="{00000000-0005-0000-0000-0000F8520000}"/>
    <cellStyle name="Total 2 2 2" xfId="20847" xr:uid="{00000000-0005-0000-0000-0000F9520000}"/>
    <cellStyle name="Total 2 2 2 2" xfId="20848" xr:uid="{00000000-0005-0000-0000-0000FA520000}"/>
    <cellStyle name="Total 2 2 2 2 2" xfId="21355" xr:uid="{00000000-0005-0000-0000-0000FB520000}"/>
    <cellStyle name="Total 2 2 2 3" xfId="20849" xr:uid="{00000000-0005-0000-0000-0000FC520000}"/>
    <cellStyle name="Total 2 2 2 3 2" xfId="21356" xr:uid="{00000000-0005-0000-0000-0000FD520000}"/>
    <cellStyle name="Total 2 2 2 4" xfId="20850" xr:uid="{00000000-0005-0000-0000-0000FE520000}"/>
    <cellStyle name="Total 2 2 2 4 2" xfId="21357" xr:uid="{00000000-0005-0000-0000-0000FF520000}"/>
    <cellStyle name="Total 2 2 2 5" xfId="21354" xr:uid="{00000000-0005-0000-0000-000000530000}"/>
    <cellStyle name="Total 2 2 3" xfId="20851" xr:uid="{00000000-0005-0000-0000-000001530000}"/>
    <cellStyle name="Total 2 2 3 2" xfId="20852" xr:uid="{00000000-0005-0000-0000-000002530000}"/>
    <cellStyle name="Total 2 2 3 2 2" xfId="21359" xr:uid="{00000000-0005-0000-0000-000003530000}"/>
    <cellStyle name="Total 2 2 3 3" xfId="20853" xr:uid="{00000000-0005-0000-0000-000004530000}"/>
    <cellStyle name="Total 2 2 3 3 2" xfId="21360" xr:uid="{00000000-0005-0000-0000-000005530000}"/>
    <cellStyle name="Total 2 2 3 4" xfId="20854" xr:uid="{00000000-0005-0000-0000-000006530000}"/>
    <cellStyle name="Total 2 2 3 4 2" xfId="21361" xr:uid="{00000000-0005-0000-0000-000007530000}"/>
    <cellStyle name="Total 2 2 3 5" xfId="21358" xr:uid="{00000000-0005-0000-0000-000008530000}"/>
    <cellStyle name="Total 2 2 4" xfId="20855" xr:uid="{00000000-0005-0000-0000-000009530000}"/>
    <cellStyle name="Total 2 2 4 2" xfId="20856" xr:uid="{00000000-0005-0000-0000-00000A530000}"/>
    <cellStyle name="Total 2 2 4 2 2" xfId="21363" xr:uid="{00000000-0005-0000-0000-00000B530000}"/>
    <cellStyle name="Total 2 2 4 3" xfId="20857" xr:uid="{00000000-0005-0000-0000-00000C530000}"/>
    <cellStyle name="Total 2 2 4 3 2" xfId="21364" xr:uid="{00000000-0005-0000-0000-00000D530000}"/>
    <cellStyle name="Total 2 2 4 4" xfId="20858" xr:uid="{00000000-0005-0000-0000-00000E530000}"/>
    <cellStyle name="Total 2 2 4 4 2" xfId="21365" xr:uid="{00000000-0005-0000-0000-00000F530000}"/>
    <cellStyle name="Total 2 2 4 5" xfId="21362" xr:uid="{00000000-0005-0000-0000-000010530000}"/>
    <cellStyle name="Total 2 2 5" xfId="20859" xr:uid="{00000000-0005-0000-0000-000011530000}"/>
    <cellStyle name="Total 2 2 5 2" xfId="20860" xr:uid="{00000000-0005-0000-0000-000012530000}"/>
    <cellStyle name="Total 2 2 5 2 2" xfId="21367" xr:uid="{00000000-0005-0000-0000-000013530000}"/>
    <cellStyle name="Total 2 2 5 3" xfId="20861" xr:uid="{00000000-0005-0000-0000-000014530000}"/>
    <cellStyle name="Total 2 2 5 3 2" xfId="21368" xr:uid="{00000000-0005-0000-0000-000015530000}"/>
    <cellStyle name="Total 2 2 5 4" xfId="20862" xr:uid="{00000000-0005-0000-0000-000016530000}"/>
    <cellStyle name="Total 2 2 5 4 2" xfId="21369" xr:uid="{00000000-0005-0000-0000-000017530000}"/>
    <cellStyle name="Total 2 2 5 5" xfId="21366" xr:uid="{00000000-0005-0000-0000-000018530000}"/>
    <cellStyle name="Total 2 2 6" xfId="20863" xr:uid="{00000000-0005-0000-0000-000019530000}"/>
    <cellStyle name="Total 2 2 6 2" xfId="21370" xr:uid="{00000000-0005-0000-0000-00001A530000}"/>
    <cellStyle name="Total 2 2 7" xfId="20864" xr:uid="{00000000-0005-0000-0000-00001B530000}"/>
    <cellStyle name="Total 2 2 7 2" xfId="21371" xr:uid="{00000000-0005-0000-0000-00001C530000}"/>
    <cellStyle name="Total 2 2 8" xfId="20865" xr:uid="{00000000-0005-0000-0000-00001D530000}"/>
    <cellStyle name="Total 2 2 8 2" xfId="21372" xr:uid="{00000000-0005-0000-0000-00001E530000}"/>
    <cellStyle name="Total 2 2 9" xfId="20866" xr:uid="{00000000-0005-0000-0000-00001F530000}"/>
    <cellStyle name="Total 2 2 9 2" xfId="21373" xr:uid="{00000000-0005-0000-0000-000020530000}"/>
    <cellStyle name="Total 2 3" xfId="20867" xr:uid="{00000000-0005-0000-0000-000021530000}"/>
    <cellStyle name="Total 2 3 2" xfId="20868" xr:uid="{00000000-0005-0000-0000-000022530000}"/>
    <cellStyle name="Total 2 3 2 2" xfId="21374" xr:uid="{00000000-0005-0000-0000-000023530000}"/>
    <cellStyle name="Total 2 3 3" xfId="20869" xr:uid="{00000000-0005-0000-0000-000024530000}"/>
    <cellStyle name="Total 2 3 3 2" xfId="21375" xr:uid="{00000000-0005-0000-0000-000025530000}"/>
    <cellStyle name="Total 2 3 4" xfId="20870" xr:uid="{00000000-0005-0000-0000-000026530000}"/>
    <cellStyle name="Total 2 3 4 2" xfId="21376" xr:uid="{00000000-0005-0000-0000-000027530000}"/>
    <cellStyle name="Total 2 3 5" xfId="20871" xr:uid="{00000000-0005-0000-0000-000028530000}"/>
    <cellStyle name="Total 2 3 5 2" xfId="21377" xr:uid="{00000000-0005-0000-0000-000029530000}"/>
    <cellStyle name="Total 2 4" xfId="20872" xr:uid="{00000000-0005-0000-0000-00002A530000}"/>
    <cellStyle name="Total 2 4 2" xfId="20873" xr:uid="{00000000-0005-0000-0000-00002B530000}"/>
    <cellStyle name="Total 2 4 2 2" xfId="21378" xr:uid="{00000000-0005-0000-0000-00002C530000}"/>
    <cellStyle name="Total 2 4 3" xfId="20874" xr:uid="{00000000-0005-0000-0000-00002D530000}"/>
    <cellStyle name="Total 2 4 3 2" xfId="21379" xr:uid="{00000000-0005-0000-0000-00002E530000}"/>
    <cellStyle name="Total 2 4 4" xfId="20875" xr:uid="{00000000-0005-0000-0000-00002F530000}"/>
    <cellStyle name="Total 2 4 4 2" xfId="21380" xr:uid="{00000000-0005-0000-0000-000030530000}"/>
    <cellStyle name="Total 2 4 5" xfId="20876" xr:uid="{00000000-0005-0000-0000-000031530000}"/>
    <cellStyle name="Total 2 4 5 2" xfId="21381" xr:uid="{00000000-0005-0000-0000-000032530000}"/>
    <cellStyle name="Total 2 5" xfId="20877" xr:uid="{00000000-0005-0000-0000-000033530000}"/>
    <cellStyle name="Total 2 5 2" xfId="20878" xr:uid="{00000000-0005-0000-0000-000034530000}"/>
    <cellStyle name="Total 2 5 2 2" xfId="21382" xr:uid="{00000000-0005-0000-0000-000035530000}"/>
    <cellStyle name="Total 2 5 3" xfId="20879" xr:uid="{00000000-0005-0000-0000-000036530000}"/>
    <cellStyle name="Total 2 5 3 2" xfId="21383" xr:uid="{00000000-0005-0000-0000-000037530000}"/>
    <cellStyle name="Total 2 5 4" xfId="20880" xr:uid="{00000000-0005-0000-0000-000038530000}"/>
    <cellStyle name="Total 2 5 4 2" xfId="21384" xr:uid="{00000000-0005-0000-0000-000039530000}"/>
    <cellStyle name="Total 2 5 5" xfId="20881" xr:uid="{00000000-0005-0000-0000-00003A530000}"/>
    <cellStyle name="Total 2 5 5 2" xfId="21385" xr:uid="{00000000-0005-0000-0000-00003B530000}"/>
    <cellStyle name="Total 2 6" xfId="20882" xr:uid="{00000000-0005-0000-0000-00003C530000}"/>
    <cellStyle name="Total 2 6 2" xfId="20883" xr:uid="{00000000-0005-0000-0000-00003D530000}"/>
    <cellStyle name="Total 2 6 2 2" xfId="21386" xr:uid="{00000000-0005-0000-0000-00003E530000}"/>
    <cellStyle name="Total 2 6 3" xfId="20884" xr:uid="{00000000-0005-0000-0000-00003F530000}"/>
    <cellStyle name="Total 2 6 3 2" xfId="21387" xr:uid="{00000000-0005-0000-0000-000040530000}"/>
    <cellStyle name="Total 2 6 4" xfId="20885" xr:uid="{00000000-0005-0000-0000-000041530000}"/>
    <cellStyle name="Total 2 6 4 2" xfId="21388" xr:uid="{00000000-0005-0000-0000-000042530000}"/>
    <cellStyle name="Total 2 6 5" xfId="20886" xr:uid="{00000000-0005-0000-0000-000043530000}"/>
    <cellStyle name="Total 2 6 5 2" xfId="21389" xr:uid="{00000000-0005-0000-0000-000044530000}"/>
    <cellStyle name="Total 2 7" xfId="20887" xr:uid="{00000000-0005-0000-0000-000045530000}"/>
    <cellStyle name="Total 2 7 2" xfId="20888" xr:uid="{00000000-0005-0000-0000-000046530000}"/>
    <cellStyle name="Total 2 7 2 2" xfId="21390" xr:uid="{00000000-0005-0000-0000-000047530000}"/>
    <cellStyle name="Total 2 7 3" xfId="20889" xr:uid="{00000000-0005-0000-0000-000048530000}"/>
    <cellStyle name="Total 2 7 3 2" xfId="21391" xr:uid="{00000000-0005-0000-0000-000049530000}"/>
    <cellStyle name="Total 2 7 4" xfId="20890" xr:uid="{00000000-0005-0000-0000-00004A530000}"/>
    <cellStyle name="Total 2 7 4 2" xfId="21392" xr:uid="{00000000-0005-0000-0000-00004B530000}"/>
    <cellStyle name="Total 2 7 5" xfId="20891" xr:uid="{00000000-0005-0000-0000-00004C530000}"/>
    <cellStyle name="Total 2 7 5 2" xfId="21393" xr:uid="{00000000-0005-0000-0000-00004D530000}"/>
    <cellStyle name="Total 2 8" xfId="20892" xr:uid="{00000000-0005-0000-0000-00004E530000}"/>
    <cellStyle name="Total 2 8 2" xfId="20893" xr:uid="{00000000-0005-0000-0000-00004F530000}"/>
    <cellStyle name="Total 2 8 2 2" xfId="21394" xr:uid="{00000000-0005-0000-0000-000050530000}"/>
    <cellStyle name="Total 2 8 3" xfId="20894" xr:uid="{00000000-0005-0000-0000-000051530000}"/>
    <cellStyle name="Total 2 8 3 2" xfId="21395" xr:uid="{00000000-0005-0000-0000-000052530000}"/>
    <cellStyle name="Total 2 8 4" xfId="20895" xr:uid="{00000000-0005-0000-0000-000053530000}"/>
    <cellStyle name="Total 2 8 4 2" xfId="21396" xr:uid="{00000000-0005-0000-0000-000054530000}"/>
    <cellStyle name="Total 2 8 5" xfId="20896" xr:uid="{00000000-0005-0000-0000-000055530000}"/>
    <cellStyle name="Total 2 8 5 2" xfId="21397" xr:uid="{00000000-0005-0000-0000-000056530000}"/>
    <cellStyle name="Total 2 9" xfId="20897" xr:uid="{00000000-0005-0000-0000-000057530000}"/>
    <cellStyle name="Total 2 9 2" xfId="20898" xr:uid="{00000000-0005-0000-0000-000058530000}"/>
    <cellStyle name="Total 2 9 2 2" xfId="21398" xr:uid="{00000000-0005-0000-0000-000059530000}"/>
    <cellStyle name="Total 2 9 3" xfId="20899" xr:uid="{00000000-0005-0000-0000-00005A530000}"/>
    <cellStyle name="Total 2 9 3 2" xfId="21399" xr:uid="{00000000-0005-0000-0000-00005B530000}"/>
    <cellStyle name="Total 2 9 4" xfId="20900" xr:uid="{00000000-0005-0000-0000-00005C530000}"/>
    <cellStyle name="Total 2 9 4 2" xfId="21400" xr:uid="{00000000-0005-0000-0000-00005D530000}"/>
    <cellStyle name="Total 2 9 5" xfId="20901" xr:uid="{00000000-0005-0000-0000-00005E530000}"/>
    <cellStyle name="Total 2 9 5 2" xfId="21401" xr:uid="{00000000-0005-0000-0000-00005F530000}"/>
    <cellStyle name="Total 3" xfId="20902" xr:uid="{00000000-0005-0000-0000-000060530000}"/>
    <cellStyle name="Total 3 2" xfId="20903" xr:uid="{00000000-0005-0000-0000-000061530000}"/>
    <cellStyle name="Total 3 2 2" xfId="21403" xr:uid="{00000000-0005-0000-0000-000062530000}"/>
    <cellStyle name="Total 3 3" xfId="20904" xr:uid="{00000000-0005-0000-0000-000063530000}"/>
    <cellStyle name="Total 3 3 2" xfId="21404" xr:uid="{00000000-0005-0000-0000-000064530000}"/>
    <cellStyle name="Total 3 4" xfId="21402" xr:uid="{00000000-0005-0000-0000-000065530000}"/>
    <cellStyle name="Total 4" xfId="20905" xr:uid="{00000000-0005-0000-0000-000066530000}"/>
    <cellStyle name="Total 4 2" xfId="20906" xr:uid="{00000000-0005-0000-0000-000067530000}"/>
    <cellStyle name="Total 4 2 2" xfId="21406" xr:uid="{00000000-0005-0000-0000-000068530000}"/>
    <cellStyle name="Total 4 3" xfId="20907" xr:uid="{00000000-0005-0000-0000-000069530000}"/>
    <cellStyle name="Total 4 3 2" xfId="21407" xr:uid="{00000000-0005-0000-0000-00006A530000}"/>
    <cellStyle name="Total 4 4" xfId="21405" xr:uid="{00000000-0005-0000-0000-00006B530000}"/>
    <cellStyle name="Total 5" xfId="20908" xr:uid="{00000000-0005-0000-0000-00006C530000}"/>
    <cellStyle name="Total 5 2" xfId="20909" xr:uid="{00000000-0005-0000-0000-00006D530000}"/>
    <cellStyle name="Total 5 2 2" xfId="21409" xr:uid="{00000000-0005-0000-0000-00006E530000}"/>
    <cellStyle name="Total 5 3" xfId="20910" xr:uid="{00000000-0005-0000-0000-00006F530000}"/>
    <cellStyle name="Total 5 3 2" xfId="21410" xr:uid="{00000000-0005-0000-0000-000070530000}"/>
    <cellStyle name="Total 5 4" xfId="21408" xr:uid="{00000000-0005-0000-0000-000071530000}"/>
    <cellStyle name="Total 6" xfId="20911" xr:uid="{00000000-0005-0000-0000-000072530000}"/>
    <cellStyle name="Total 6 2" xfId="20912" xr:uid="{00000000-0005-0000-0000-000073530000}"/>
    <cellStyle name="Total 6 2 2" xfId="21412" xr:uid="{00000000-0005-0000-0000-000074530000}"/>
    <cellStyle name="Total 6 3" xfId="20913" xr:uid="{00000000-0005-0000-0000-000075530000}"/>
    <cellStyle name="Total 6 3 2" xfId="21413" xr:uid="{00000000-0005-0000-0000-000076530000}"/>
    <cellStyle name="Total 6 4" xfId="21411" xr:uid="{00000000-0005-0000-0000-000077530000}"/>
    <cellStyle name="Total 7" xfId="20914" xr:uid="{00000000-0005-0000-0000-000078530000}"/>
    <cellStyle name="Total 7 2" xfId="21414"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zoomScale="85" zoomScaleNormal="85" workbookViewId="0"/>
  </sheetViews>
  <sheetFormatPr defaultColWidth="9.28515625" defaultRowHeight="14.25"/>
  <cols>
    <col min="1" max="1" width="10.28515625" style="4" customWidth="1"/>
    <col min="2" max="2" width="138.28515625" style="5" bestFit="1" customWidth="1"/>
    <col min="3" max="3" width="39.42578125" style="5" customWidth="1"/>
    <col min="4" max="6" width="9.28515625" style="5"/>
    <col min="7" max="7" width="25" style="5" customWidth="1"/>
    <col min="8" max="16384" width="9.28515625" style="5"/>
  </cols>
  <sheetData>
    <row r="1" spans="1:3" ht="15">
      <c r="A1" s="93"/>
      <c r="B1" s="129" t="s">
        <v>222</v>
      </c>
      <c r="C1" s="93"/>
    </row>
    <row r="2" spans="1:3">
      <c r="A2" s="130">
        <v>1</v>
      </c>
      <c r="B2" s="243" t="s">
        <v>223</v>
      </c>
      <c r="C2" s="555" t="s">
        <v>739</v>
      </c>
    </row>
    <row r="3" spans="1:3">
      <c r="A3" s="130">
        <v>2</v>
      </c>
      <c r="B3" s="244" t="s">
        <v>219</v>
      </c>
      <c r="C3" s="545" t="s">
        <v>740</v>
      </c>
    </row>
    <row r="4" spans="1:3">
      <c r="A4" s="130">
        <v>3</v>
      </c>
      <c r="B4" s="245" t="s">
        <v>224</v>
      </c>
      <c r="C4" s="545" t="s">
        <v>722</v>
      </c>
    </row>
    <row r="5" spans="1:3">
      <c r="A5" s="131">
        <v>4</v>
      </c>
      <c r="B5" s="246" t="s">
        <v>220</v>
      </c>
      <c r="C5" s="545" t="s">
        <v>741</v>
      </c>
    </row>
    <row r="6" spans="1:3" s="132" customFormat="1" ht="45.75" customHeight="1">
      <c r="A6" s="678" t="s">
        <v>296</v>
      </c>
      <c r="B6" s="679"/>
      <c r="C6" s="679"/>
    </row>
    <row r="7" spans="1:3" ht="15">
      <c r="A7" s="133" t="s">
        <v>29</v>
      </c>
      <c r="B7" s="129" t="s">
        <v>221</v>
      </c>
    </row>
    <row r="8" spans="1:3">
      <c r="A8" s="93">
        <v>1</v>
      </c>
      <c r="B8" s="163" t="s">
        <v>20</v>
      </c>
    </row>
    <row r="9" spans="1:3">
      <c r="A9" s="93">
        <v>2</v>
      </c>
      <c r="B9" s="164" t="s">
        <v>21</v>
      </c>
    </row>
    <row r="10" spans="1:3">
      <c r="A10" s="93">
        <v>3</v>
      </c>
      <c r="B10" s="164" t="s">
        <v>22</v>
      </c>
    </row>
    <row r="11" spans="1:3">
      <c r="A11" s="93">
        <v>4</v>
      </c>
      <c r="B11" s="164" t="s">
        <v>23</v>
      </c>
    </row>
    <row r="12" spans="1:3">
      <c r="A12" s="93">
        <v>5</v>
      </c>
      <c r="B12" s="164" t="s">
        <v>24</v>
      </c>
    </row>
    <row r="13" spans="1:3">
      <c r="A13" s="93">
        <v>6</v>
      </c>
      <c r="B13" s="165" t="s">
        <v>231</v>
      </c>
    </row>
    <row r="14" spans="1:3">
      <c r="A14" s="93">
        <v>7</v>
      </c>
      <c r="B14" s="164" t="s">
        <v>225</v>
      </c>
    </row>
    <row r="15" spans="1:3">
      <c r="A15" s="93">
        <v>8</v>
      </c>
      <c r="B15" s="164" t="s">
        <v>226</v>
      </c>
    </row>
    <row r="16" spans="1:3">
      <c r="A16" s="93">
        <v>9</v>
      </c>
      <c r="B16" s="164" t="s">
        <v>25</v>
      </c>
    </row>
    <row r="17" spans="1:2">
      <c r="A17" s="242" t="s">
        <v>295</v>
      </c>
      <c r="B17" s="241" t="s">
        <v>282</v>
      </c>
    </row>
    <row r="18" spans="1:2">
      <c r="A18" s="93">
        <v>10</v>
      </c>
      <c r="B18" s="164" t="s">
        <v>26</v>
      </c>
    </row>
    <row r="19" spans="1:2">
      <c r="A19" s="93">
        <v>11</v>
      </c>
      <c r="B19" s="165" t="s">
        <v>227</v>
      </c>
    </row>
    <row r="20" spans="1:2">
      <c r="A20" s="93">
        <v>12</v>
      </c>
      <c r="B20" s="165" t="s">
        <v>27</v>
      </c>
    </row>
    <row r="21" spans="1:2">
      <c r="A21" s="290">
        <v>13</v>
      </c>
      <c r="B21" s="291" t="s">
        <v>228</v>
      </c>
    </row>
    <row r="22" spans="1:2">
      <c r="A22" s="290">
        <v>14</v>
      </c>
      <c r="B22" s="292" t="s">
        <v>253</v>
      </c>
    </row>
    <row r="23" spans="1:2">
      <c r="A23" s="290">
        <v>15</v>
      </c>
      <c r="B23" s="293" t="s">
        <v>28</v>
      </c>
    </row>
    <row r="24" spans="1:2">
      <c r="A24" s="290">
        <v>15.1</v>
      </c>
      <c r="B24" s="294" t="s">
        <v>309</v>
      </c>
    </row>
    <row r="25" spans="1:2">
      <c r="A25" s="290">
        <v>16</v>
      </c>
      <c r="B25" s="294" t="s">
        <v>373</v>
      </c>
    </row>
    <row r="26" spans="1:2">
      <c r="A26" s="290">
        <v>17</v>
      </c>
      <c r="B26" s="294" t="s">
        <v>414</v>
      </c>
    </row>
    <row r="27" spans="1:2">
      <c r="A27" s="290">
        <v>18</v>
      </c>
      <c r="B27" s="294" t="s">
        <v>703</v>
      </c>
    </row>
    <row r="28" spans="1:2">
      <c r="A28" s="290">
        <v>19</v>
      </c>
      <c r="B28" s="294" t="s">
        <v>704</v>
      </c>
    </row>
    <row r="29" spans="1:2">
      <c r="A29" s="290">
        <v>20</v>
      </c>
      <c r="B29" s="357" t="s">
        <v>705</v>
      </c>
    </row>
    <row r="30" spans="1:2">
      <c r="A30" s="290">
        <v>21</v>
      </c>
      <c r="B30" s="294" t="s">
        <v>530</v>
      </c>
    </row>
    <row r="31" spans="1:2">
      <c r="A31" s="290">
        <v>22</v>
      </c>
      <c r="B31" s="294" t="s">
        <v>706</v>
      </c>
    </row>
    <row r="32" spans="1:2">
      <c r="A32" s="290">
        <v>23</v>
      </c>
      <c r="B32" s="294" t="s">
        <v>707</v>
      </c>
    </row>
    <row r="33" spans="1:2">
      <c r="A33" s="290">
        <v>24</v>
      </c>
      <c r="B33" s="294" t="s">
        <v>708</v>
      </c>
    </row>
    <row r="34" spans="1:2">
      <c r="A34" s="290">
        <v>25</v>
      </c>
      <c r="B34" s="294" t="s">
        <v>415</v>
      </c>
    </row>
    <row r="35" spans="1:2">
      <c r="A35" s="290">
        <v>26</v>
      </c>
      <c r="B35" s="294" t="s">
        <v>552</v>
      </c>
    </row>
  </sheetData>
  <mergeCells count="1">
    <mergeCell ref="A6:C6"/>
  </mergeCells>
  <hyperlinks>
    <hyperlink ref="B9" location="'2. SOFP'!A1" display="Balance Sheet" xr:uid="{00000000-0004-0000-0000-000000000000}"/>
    <hyperlink ref="B12" location="'5. RWA '!A1" display="Risk-Weighted Assets (RWA)" xr:uid="{00000000-0004-0000-0000-000001000000}"/>
    <hyperlink ref="B8" location="'1. key ratios '!A1" display="Key ratios" xr:uid="{00000000-0004-0000-0000-000002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 '!A1" display="Linkages between financial statements and regulatory exposures"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Capital'!A1" display="Regulatory Capital" xr:uid="{00000000-0004-0000-0000-000008000000}"/>
    <hyperlink ref="B18" location="'10. CC2'!A1" display="Reconciliation of regulatory capital to balance sheet " xr:uid="{00000000-0004-0000-0000-000009000000}"/>
    <hyperlink ref="B19" location="'11. CRWA '!A1" display="Credit risk weighted risk exposures" xr:uid="{00000000-0004-0000-0000-00000A000000}"/>
    <hyperlink ref="B20" location="'12. CRM'!A1" display="Credit risk mitigation" xr:uid="{00000000-0004-0000-0000-00000B000000}"/>
    <hyperlink ref="B21" location="'13. CRME '!A1" display="Standardized approach: Credit risk, effect of credit risk mitigation" xr:uid="{00000000-0004-0000-0000-00000C000000}"/>
    <hyperlink ref="B23" location="'15. CCR '!A1" display="Counterparty credit risk" xr:uid="{00000000-0004-0000-0000-00000D000000}"/>
    <hyperlink ref="B22" location="'14. LCR'!A1" display="Liquidity Coverage Ratio" xr:uid="{00000000-0004-0000-0000-00000E000000}"/>
    <hyperlink ref="B17" location="'9.1. Capital Requirements'!A1" display="Capital Adequacy Requirements" xr:uid="{00000000-0004-0000-0000-00000F000000}"/>
    <hyperlink ref="B24" location="'15.1 LR'!A1" display="Leverage Ratio" xr:uid="{00000000-0004-0000-0000-000010000000}"/>
    <hyperlink ref="B25" location="'16. NSFR'!A1" display="Net Stable Funding Ratio" xr:uid="{00000000-0004-0000-0000-000011000000}"/>
    <hyperlink ref="B26" location="' 17. Residual Maturity'!A1" display="Exposures distributed by residual maturity and Risk Classes" xr:uid="{00000000-0004-0000-0000-000012000000}"/>
    <hyperlink ref="B27" location="'18. Assets by Exposure classes'!A1" display="Gross carrying value, book value, reserves, write-offs and reserve charges by risk classes" xr:uid="{00000000-0004-0000-0000-000013000000}"/>
    <hyperlink ref="B28" location="'19. Assets by Risk Sectors'!A1" display="Gross carrying value, book value, reserves, write-offs and reserve charges by Sectors of income source" xr:uid="{00000000-0004-0000-0000-000014000000}"/>
    <hyperlink ref="B30" location="'21. NPL'!A1" display="Changes in the stock of non-performing loans" xr:uid="{00000000-0004-0000-0000-000015000000}"/>
    <hyperlink ref="B31" location="'22. Quality'!A1" display="Distribution of loans, Debt securities  and Off-balance-sheet items according to  Risk classification and Past due days" xr:uid="{00000000-0004-0000-0000-000016000000}"/>
    <hyperlink ref="B32" location="'23. LTV'!A1" display="Loans Distributed according to LTV ratio, Loan reserves, Value of collateral for loans and loans secured by guarantees according to Risk classification and past due days" xr:uid="{00000000-0004-0000-0000-000017000000}"/>
    <hyperlink ref="B33" location="'24. Risk Sector'!A1" display="Loans and reserves on loans distributed according to Sectors of income source and risk classification" xr:uid="{00000000-0004-0000-0000-000018000000}"/>
    <hyperlink ref="B34" location="'25. Collateral'!A1" display="Loans, corporate debt securities and Off-balance-sheet items distributed by type of collateral" xr:uid="{00000000-0004-0000-0000-000019000000}"/>
    <hyperlink ref="B29" location="'20. Reserves'!A1" display="Change in reserve for loans and Corporate debt securities" xr:uid="{00000000-0004-0000-0000-00001A000000}"/>
    <hyperlink ref="B35" location="'26. Retail Products'!A1" display="General information on retail products" xr:uid="{00000000-0004-0000-0000-00001B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6"/>
  <sheetViews>
    <sheetView zoomScale="90" zoomScaleNormal="90" workbookViewId="0">
      <pane xSplit="1" ySplit="5" topLeftCell="B6" activePane="bottomRight" state="frozen"/>
      <selection activeCell="B6" sqref="B6:B7"/>
      <selection pane="topRight" activeCell="B6" sqref="B6:B7"/>
      <selection pane="bottomLeft" activeCell="B6" sqref="B6:B7"/>
      <selection pane="bottomRight" activeCell="B6" sqref="B6"/>
    </sheetView>
  </sheetViews>
  <sheetFormatPr defaultColWidth="9.28515625" defaultRowHeight="12.75"/>
  <cols>
    <col min="1" max="1" width="9.5703125" style="4" bestFit="1" customWidth="1"/>
    <col min="2" max="2" width="132.42578125" style="4" customWidth="1"/>
    <col min="3" max="3" width="18.42578125" style="4" customWidth="1"/>
    <col min="4" max="16384" width="9.28515625" style="4"/>
  </cols>
  <sheetData>
    <row r="1" spans="1:3">
      <c r="A1" s="2" t="s">
        <v>30</v>
      </c>
      <c r="B1" s="3" t="str">
        <f>'Info '!C2</f>
        <v>JSC TBC Bank</v>
      </c>
    </row>
    <row r="2" spans="1:3" s="2" customFormat="1" ht="15.75" customHeight="1">
      <c r="A2" s="2" t="s">
        <v>31</v>
      </c>
      <c r="B2" s="308">
        <f>'1. key ratios '!B2</f>
        <v>45016</v>
      </c>
    </row>
    <row r="3" spans="1:3" s="2" customFormat="1" ht="15.75" customHeight="1"/>
    <row r="4" spans="1:3" ht="13.5" thickBot="1">
      <c r="A4" s="4" t="s">
        <v>143</v>
      </c>
      <c r="B4" s="80" t="s">
        <v>142</v>
      </c>
    </row>
    <row r="5" spans="1:3">
      <c r="A5" s="50" t="s">
        <v>6</v>
      </c>
      <c r="B5" s="51"/>
      <c r="C5" s="52" t="s">
        <v>35</v>
      </c>
    </row>
    <row r="6" spans="1:3">
      <c r="A6" s="53">
        <v>1</v>
      </c>
      <c r="B6" s="54" t="s">
        <v>141</v>
      </c>
      <c r="C6" s="614">
        <v>4002496335.2682996</v>
      </c>
    </row>
    <row r="7" spans="1:3">
      <c r="A7" s="53">
        <v>2</v>
      </c>
      <c r="B7" s="55" t="s">
        <v>140</v>
      </c>
      <c r="C7" s="615">
        <v>21015907.690000001</v>
      </c>
    </row>
    <row r="8" spans="1:3">
      <c r="A8" s="53">
        <v>3</v>
      </c>
      <c r="B8" s="56" t="s">
        <v>139</v>
      </c>
      <c r="C8" s="615">
        <v>521190199.20999998</v>
      </c>
    </row>
    <row r="9" spans="1:3">
      <c r="A9" s="53">
        <v>4</v>
      </c>
      <c r="B9" s="56" t="s">
        <v>138</v>
      </c>
      <c r="C9" s="615">
        <v>13421492.9022</v>
      </c>
    </row>
    <row r="10" spans="1:3">
      <c r="A10" s="53">
        <v>5</v>
      </c>
      <c r="B10" s="56" t="s">
        <v>137</v>
      </c>
      <c r="C10" s="615">
        <v>-64480041.32</v>
      </c>
    </row>
    <row r="11" spans="1:3">
      <c r="A11" s="53">
        <v>6</v>
      </c>
      <c r="B11" s="57" t="s">
        <v>136</v>
      </c>
      <c r="C11" s="615">
        <v>3511348776.7860994</v>
      </c>
    </row>
    <row r="12" spans="1:3" s="29" customFormat="1">
      <c r="A12" s="53">
        <v>7</v>
      </c>
      <c r="B12" s="54" t="s">
        <v>135</v>
      </c>
      <c r="C12" s="616">
        <v>335017390.09249997</v>
      </c>
    </row>
    <row r="13" spans="1:3" s="29" customFormat="1">
      <c r="A13" s="53">
        <v>8</v>
      </c>
      <c r="B13" s="58" t="s">
        <v>134</v>
      </c>
      <c r="C13" s="617">
        <v>13421492.9022</v>
      </c>
    </row>
    <row r="14" spans="1:3" s="29" customFormat="1" ht="25.5">
      <c r="A14" s="53">
        <v>9</v>
      </c>
      <c r="B14" s="59" t="s">
        <v>133</v>
      </c>
      <c r="C14" s="617">
        <v>0</v>
      </c>
    </row>
    <row r="15" spans="1:3" s="29" customFormat="1">
      <c r="A15" s="53">
        <v>10</v>
      </c>
      <c r="B15" s="60" t="s">
        <v>132</v>
      </c>
      <c r="C15" s="617">
        <v>316390681.7403</v>
      </c>
    </row>
    <row r="16" spans="1:3" s="29" customFormat="1">
      <c r="A16" s="53">
        <v>11</v>
      </c>
      <c r="B16" s="61" t="s">
        <v>131</v>
      </c>
      <c r="C16" s="617">
        <v>0</v>
      </c>
    </row>
    <row r="17" spans="1:3" s="29" customFormat="1">
      <c r="A17" s="53">
        <v>12</v>
      </c>
      <c r="B17" s="60" t="s">
        <v>130</v>
      </c>
      <c r="C17" s="617">
        <v>100</v>
      </c>
    </row>
    <row r="18" spans="1:3" s="29" customFormat="1">
      <c r="A18" s="53">
        <v>13</v>
      </c>
      <c r="B18" s="60" t="s">
        <v>129</v>
      </c>
      <c r="C18" s="617">
        <v>0</v>
      </c>
    </row>
    <row r="19" spans="1:3" s="29" customFormat="1">
      <c r="A19" s="53">
        <v>14</v>
      </c>
      <c r="B19" s="60" t="s">
        <v>128</v>
      </c>
      <c r="C19" s="617">
        <v>0</v>
      </c>
    </row>
    <row r="20" spans="1:3" s="29" customFormat="1">
      <c r="A20" s="53">
        <v>15</v>
      </c>
      <c r="B20" s="60" t="s">
        <v>127</v>
      </c>
      <c r="C20" s="617">
        <v>0</v>
      </c>
    </row>
    <row r="21" spans="1:3" s="29" customFormat="1" ht="25.5">
      <c r="A21" s="53">
        <v>16</v>
      </c>
      <c r="B21" s="59" t="s">
        <v>126</v>
      </c>
      <c r="C21" s="617">
        <v>0</v>
      </c>
    </row>
    <row r="22" spans="1:3" s="29" customFormat="1">
      <c r="A22" s="53">
        <v>17</v>
      </c>
      <c r="B22" s="62" t="s">
        <v>125</v>
      </c>
      <c r="C22" s="617">
        <v>5205115.4499999993</v>
      </c>
    </row>
    <row r="23" spans="1:3" s="29" customFormat="1">
      <c r="A23" s="53">
        <v>18</v>
      </c>
      <c r="B23" s="62" t="s">
        <v>553</v>
      </c>
      <c r="C23" s="618">
        <v>0</v>
      </c>
    </row>
    <row r="24" spans="1:3" s="29" customFormat="1">
      <c r="A24" s="53">
        <v>19</v>
      </c>
      <c r="B24" s="59" t="s">
        <v>124</v>
      </c>
      <c r="C24" s="617">
        <v>0</v>
      </c>
    </row>
    <row r="25" spans="1:3" s="29" customFormat="1" ht="25.5">
      <c r="A25" s="53">
        <v>20</v>
      </c>
      <c r="B25" s="59" t="s">
        <v>101</v>
      </c>
      <c r="C25" s="617">
        <v>0</v>
      </c>
    </row>
    <row r="26" spans="1:3" s="29" customFormat="1">
      <c r="A26" s="53">
        <v>21</v>
      </c>
      <c r="B26" s="61" t="s">
        <v>123</v>
      </c>
      <c r="C26" s="617">
        <v>0</v>
      </c>
    </row>
    <row r="27" spans="1:3" s="29" customFormat="1">
      <c r="A27" s="53">
        <v>22</v>
      </c>
      <c r="B27" s="61" t="s">
        <v>122</v>
      </c>
      <c r="C27" s="617">
        <v>0</v>
      </c>
    </row>
    <row r="28" spans="1:3" s="29" customFormat="1">
      <c r="A28" s="53">
        <v>23</v>
      </c>
      <c r="B28" s="61" t="s">
        <v>121</v>
      </c>
      <c r="C28" s="617">
        <v>0</v>
      </c>
    </row>
    <row r="29" spans="1:3" s="29" customFormat="1">
      <c r="A29" s="53">
        <v>24</v>
      </c>
      <c r="B29" s="63" t="s">
        <v>120</v>
      </c>
      <c r="C29" s="616">
        <v>3667478945.1757994</v>
      </c>
    </row>
    <row r="30" spans="1:3" s="29" customFormat="1">
      <c r="A30" s="64"/>
      <c r="B30" s="65"/>
      <c r="C30" s="617">
        <v>0</v>
      </c>
    </row>
    <row r="31" spans="1:3" s="29" customFormat="1">
      <c r="A31" s="64">
        <v>25</v>
      </c>
      <c r="B31" s="63" t="s">
        <v>119</v>
      </c>
      <c r="C31" s="616">
        <v>512080000</v>
      </c>
    </row>
    <row r="32" spans="1:3" s="29" customFormat="1">
      <c r="A32" s="64">
        <v>26</v>
      </c>
      <c r="B32" s="56" t="s">
        <v>118</v>
      </c>
      <c r="C32" s="619">
        <v>512080000</v>
      </c>
    </row>
    <row r="33" spans="1:3" s="29" customFormat="1">
      <c r="A33" s="64">
        <v>27</v>
      </c>
      <c r="B33" s="66" t="s">
        <v>192</v>
      </c>
      <c r="C33" s="617">
        <v>0</v>
      </c>
    </row>
    <row r="34" spans="1:3" s="29" customFormat="1">
      <c r="A34" s="64">
        <v>28</v>
      </c>
      <c r="B34" s="66" t="s">
        <v>117</v>
      </c>
      <c r="C34" s="617">
        <v>512080000</v>
      </c>
    </row>
    <row r="35" spans="1:3" s="29" customFormat="1">
      <c r="A35" s="64">
        <v>29</v>
      </c>
      <c r="B35" s="56" t="s">
        <v>116</v>
      </c>
      <c r="C35" s="617">
        <v>0</v>
      </c>
    </row>
    <row r="36" spans="1:3" s="29" customFormat="1">
      <c r="A36" s="64">
        <v>30</v>
      </c>
      <c r="B36" s="63" t="s">
        <v>115</v>
      </c>
      <c r="C36" s="616">
        <v>0</v>
      </c>
    </row>
    <row r="37" spans="1:3" s="29" customFormat="1">
      <c r="A37" s="64">
        <v>31</v>
      </c>
      <c r="B37" s="59" t="s">
        <v>114</v>
      </c>
      <c r="C37" s="617">
        <v>0</v>
      </c>
    </row>
    <row r="38" spans="1:3" s="29" customFormat="1">
      <c r="A38" s="64">
        <v>32</v>
      </c>
      <c r="B38" s="60" t="s">
        <v>113</v>
      </c>
      <c r="C38" s="617">
        <v>0</v>
      </c>
    </row>
    <row r="39" spans="1:3" s="29" customFormat="1" ht="25.5">
      <c r="A39" s="64">
        <v>33</v>
      </c>
      <c r="B39" s="59" t="s">
        <v>112</v>
      </c>
      <c r="C39" s="617">
        <v>0</v>
      </c>
    </row>
    <row r="40" spans="1:3" s="29" customFormat="1" ht="25.5">
      <c r="A40" s="64">
        <v>34</v>
      </c>
      <c r="B40" s="59" t="s">
        <v>101</v>
      </c>
      <c r="C40" s="617">
        <v>0</v>
      </c>
    </row>
    <row r="41" spans="1:3" s="29" customFormat="1">
      <c r="A41" s="64">
        <v>35</v>
      </c>
      <c r="B41" s="61" t="s">
        <v>111</v>
      </c>
      <c r="C41" s="617">
        <v>0</v>
      </c>
    </row>
    <row r="42" spans="1:3" s="29" customFormat="1">
      <c r="A42" s="64">
        <v>36</v>
      </c>
      <c r="B42" s="63" t="s">
        <v>110</v>
      </c>
      <c r="C42" s="616">
        <v>512080000</v>
      </c>
    </row>
    <row r="43" spans="1:3" s="29" customFormat="1">
      <c r="A43" s="64"/>
      <c r="B43" s="65"/>
      <c r="C43" s="617">
        <v>0</v>
      </c>
    </row>
    <row r="44" spans="1:3" s="29" customFormat="1">
      <c r="A44" s="64">
        <v>37</v>
      </c>
      <c r="B44" s="67" t="s">
        <v>109</v>
      </c>
      <c r="C44" s="616">
        <v>422325178</v>
      </c>
    </row>
    <row r="45" spans="1:3" s="29" customFormat="1">
      <c r="A45" s="64">
        <v>38</v>
      </c>
      <c r="B45" s="56" t="s">
        <v>108</v>
      </c>
      <c r="C45" s="617">
        <v>422325178</v>
      </c>
    </row>
    <row r="46" spans="1:3" s="29" customFormat="1">
      <c r="A46" s="64">
        <v>39</v>
      </c>
      <c r="B46" s="56" t="s">
        <v>107</v>
      </c>
      <c r="C46" s="617">
        <v>0</v>
      </c>
    </row>
    <row r="47" spans="1:3" s="29" customFormat="1">
      <c r="A47" s="64">
        <v>40</v>
      </c>
      <c r="B47" s="56" t="s">
        <v>106</v>
      </c>
      <c r="C47" s="617">
        <v>0</v>
      </c>
    </row>
    <row r="48" spans="1:3" s="29" customFormat="1">
      <c r="A48" s="64">
        <v>41</v>
      </c>
      <c r="B48" s="67" t="s">
        <v>105</v>
      </c>
      <c r="C48" s="616">
        <v>0</v>
      </c>
    </row>
    <row r="49" spans="1:3" s="29" customFormat="1">
      <c r="A49" s="64">
        <v>42</v>
      </c>
      <c r="B49" s="59" t="s">
        <v>104</v>
      </c>
      <c r="C49" s="617">
        <v>0</v>
      </c>
    </row>
    <row r="50" spans="1:3" s="29" customFormat="1">
      <c r="A50" s="64">
        <v>43</v>
      </c>
      <c r="B50" s="60" t="s">
        <v>103</v>
      </c>
      <c r="C50" s="617">
        <v>0</v>
      </c>
    </row>
    <row r="51" spans="1:3" s="29" customFormat="1">
      <c r="A51" s="64">
        <v>44</v>
      </c>
      <c r="B51" s="59" t="s">
        <v>102</v>
      </c>
      <c r="C51" s="617">
        <v>0</v>
      </c>
    </row>
    <row r="52" spans="1:3" s="29" customFormat="1" ht="25.5">
      <c r="A52" s="64">
        <v>45</v>
      </c>
      <c r="B52" s="59" t="s">
        <v>101</v>
      </c>
      <c r="C52" s="617">
        <v>0</v>
      </c>
    </row>
    <row r="53" spans="1:3" s="29" customFormat="1" ht="13.5" thickBot="1">
      <c r="A53" s="64">
        <v>46</v>
      </c>
      <c r="B53" s="68" t="s">
        <v>100</v>
      </c>
      <c r="C53" s="620">
        <v>422325178</v>
      </c>
    </row>
    <row r="56" spans="1:3">
      <c r="B56" s="4" t="s">
        <v>7</v>
      </c>
    </row>
  </sheetData>
  <dataValidations disablePrompts="1"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3"/>
  <sheetViews>
    <sheetView tabSelected="1" workbookViewId="0">
      <selection activeCell="F13" sqref="F13"/>
    </sheetView>
  </sheetViews>
  <sheetFormatPr defaultColWidth="9.28515625" defaultRowHeight="12.75"/>
  <cols>
    <col min="1" max="1" width="9.42578125" style="155" bestFit="1" customWidth="1"/>
    <col min="2" max="2" width="59" style="155" customWidth="1"/>
    <col min="3" max="3" width="16.7109375" style="155" bestFit="1" customWidth="1"/>
    <col min="4" max="4" width="15.28515625" style="155" bestFit="1" customWidth="1"/>
    <col min="5" max="16384" width="9.28515625" style="155"/>
  </cols>
  <sheetData>
    <row r="1" spans="1:8" ht="15">
      <c r="A1" s="153" t="s">
        <v>30</v>
      </c>
      <c r="B1" s="3" t="str">
        <f>'Info '!C2</f>
        <v>JSC TBC Bank</v>
      </c>
    </row>
    <row r="2" spans="1:8" s="153" customFormat="1" ht="15.75" customHeight="1">
      <c r="A2" s="153" t="s">
        <v>31</v>
      </c>
      <c r="B2" s="308">
        <f>'1. key ratios '!B2</f>
        <v>45016</v>
      </c>
    </row>
    <row r="3" spans="1:8" s="153" customFormat="1" ht="15.75" customHeight="1"/>
    <row r="4" spans="1:8" ht="13.5" thickBot="1">
      <c r="A4" s="155" t="s">
        <v>281</v>
      </c>
      <c r="B4" s="231" t="s">
        <v>282</v>
      </c>
    </row>
    <row r="5" spans="1:8" s="160" customFormat="1" ht="12.75" customHeight="1">
      <c r="A5" s="288"/>
      <c r="B5" s="289" t="s">
        <v>285</v>
      </c>
      <c r="C5" s="224" t="s">
        <v>283</v>
      </c>
      <c r="D5" s="225" t="s">
        <v>284</v>
      </c>
    </row>
    <row r="6" spans="1:8" s="232" customFormat="1">
      <c r="A6" s="226">
        <v>1</v>
      </c>
      <c r="B6" s="284" t="s">
        <v>286</v>
      </c>
      <c r="C6" s="284"/>
      <c r="D6" s="227"/>
    </row>
    <row r="7" spans="1:8" s="232" customFormat="1">
      <c r="A7" s="228" t="s">
        <v>272</v>
      </c>
      <c r="B7" s="285" t="s">
        <v>287</v>
      </c>
      <c r="C7" s="280">
        <v>4.4999999999999998E-2</v>
      </c>
      <c r="D7" s="546">
        <v>934517360.39493656</v>
      </c>
      <c r="G7" s="580"/>
      <c r="H7" s="580"/>
    </row>
    <row r="8" spans="1:8" s="232" customFormat="1">
      <c r="A8" s="228" t="s">
        <v>273</v>
      </c>
      <c r="B8" s="285" t="s">
        <v>288</v>
      </c>
      <c r="C8" s="280">
        <v>0.06</v>
      </c>
      <c r="D8" s="546">
        <v>1246023147.1932487</v>
      </c>
      <c r="G8" s="580"/>
      <c r="H8" s="580"/>
    </row>
    <row r="9" spans="1:8" s="232" customFormat="1">
      <c r="A9" s="228" t="s">
        <v>274</v>
      </c>
      <c r="B9" s="285" t="s">
        <v>289</v>
      </c>
      <c r="C9" s="280">
        <v>0.08</v>
      </c>
      <c r="D9" s="546">
        <v>1661364196.2576652</v>
      </c>
      <c r="G9" s="580"/>
      <c r="H9" s="580"/>
    </row>
    <row r="10" spans="1:8" s="232" customFormat="1">
      <c r="A10" s="226" t="s">
        <v>275</v>
      </c>
      <c r="B10" s="284" t="s">
        <v>290</v>
      </c>
      <c r="C10" s="281"/>
      <c r="D10" s="523"/>
      <c r="G10" s="580"/>
      <c r="H10" s="580"/>
    </row>
    <row r="11" spans="1:8" s="233" customFormat="1">
      <c r="A11" s="229" t="s">
        <v>276</v>
      </c>
      <c r="B11" s="279" t="s">
        <v>356</v>
      </c>
      <c r="C11" s="280">
        <v>2.5000000000000001E-2</v>
      </c>
      <c r="D11" s="546">
        <v>519176311.33052039</v>
      </c>
      <c r="G11" s="580"/>
      <c r="H11" s="580"/>
    </row>
    <row r="12" spans="1:8" s="233" customFormat="1">
      <c r="A12" s="229" t="s">
        <v>277</v>
      </c>
      <c r="B12" s="279" t="s">
        <v>291</v>
      </c>
      <c r="C12" s="280">
        <v>0</v>
      </c>
      <c r="D12" s="546">
        <v>0</v>
      </c>
      <c r="G12" s="580"/>
      <c r="H12" s="580"/>
    </row>
    <row r="13" spans="1:8" s="233" customFormat="1">
      <c r="A13" s="229" t="s">
        <v>278</v>
      </c>
      <c r="B13" s="279" t="s">
        <v>292</v>
      </c>
      <c r="C13" s="280">
        <v>2.5000000000000001E-2</v>
      </c>
      <c r="D13" s="546">
        <v>519176311.33052039</v>
      </c>
      <c r="G13" s="580"/>
      <c r="H13" s="580"/>
    </row>
    <row r="14" spans="1:8" s="233" customFormat="1">
      <c r="A14" s="226" t="s">
        <v>279</v>
      </c>
      <c r="B14" s="284" t="s">
        <v>353</v>
      </c>
      <c r="C14" s="282"/>
      <c r="D14" s="547"/>
      <c r="G14" s="580"/>
      <c r="H14" s="580"/>
    </row>
    <row r="15" spans="1:8" s="233" customFormat="1">
      <c r="A15" s="229">
        <v>3.1</v>
      </c>
      <c r="B15" s="279" t="s">
        <v>297</v>
      </c>
      <c r="C15" s="280">
        <v>4.841631747270482E-2</v>
      </c>
      <c r="D15" s="546">
        <v>1005464204.5474526</v>
      </c>
      <c r="G15" s="580"/>
      <c r="H15" s="580"/>
    </row>
    <row r="16" spans="1:8" s="233" customFormat="1">
      <c r="A16" s="229">
        <v>3.2</v>
      </c>
      <c r="B16" s="279" t="s">
        <v>298</v>
      </c>
      <c r="C16" s="280">
        <v>5.6615865677433486E-2</v>
      </c>
      <c r="D16" s="546">
        <v>1175744652.2077651</v>
      </c>
      <c r="G16" s="580"/>
      <c r="H16" s="580"/>
    </row>
    <row r="17" spans="1:8" s="232" customFormat="1">
      <c r="A17" s="229">
        <v>3.3</v>
      </c>
      <c r="B17" s="279" t="s">
        <v>299</v>
      </c>
      <c r="C17" s="280">
        <v>6.7404744894181703E-2</v>
      </c>
      <c r="D17" s="546">
        <v>1399797872.8134394</v>
      </c>
      <c r="G17" s="580"/>
      <c r="H17" s="580"/>
    </row>
    <row r="18" spans="1:8" s="160" customFormat="1" ht="12.75" customHeight="1">
      <c r="A18" s="286"/>
      <c r="B18" s="287" t="s">
        <v>352</v>
      </c>
      <c r="C18" s="283" t="s">
        <v>283</v>
      </c>
      <c r="D18" s="548" t="s">
        <v>284</v>
      </c>
      <c r="G18" s="580"/>
      <c r="H18" s="580"/>
    </row>
    <row r="19" spans="1:8" s="232" customFormat="1">
      <c r="A19" s="230">
        <v>4</v>
      </c>
      <c r="B19" s="279" t="s">
        <v>293</v>
      </c>
      <c r="C19" s="280">
        <v>0.17660084181118352</v>
      </c>
      <c r="D19" s="546">
        <v>3667478945.1757994</v>
      </c>
      <c r="G19" s="580"/>
      <c r="H19" s="580"/>
    </row>
    <row r="20" spans="1:8" s="232" customFormat="1">
      <c r="A20" s="230">
        <v>5</v>
      </c>
      <c r="B20" s="279" t="s">
        <v>90</v>
      </c>
      <c r="C20" s="280">
        <v>0.20125913172273907</v>
      </c>
      <c r="D20" s="546">
        <v>4179558945.1757994</v>
      </c>
      <c r="G20" s="580"/>
      <c r="H20" s="580"/>
    </row>
    <row r="21" spans="1:8" s="232" customFormat="1" ht="13.5" thickBot="1">
      <c r="A21" s="234" t="s">
        <v>280</v>
      </c>
      <c r="B21" s="235" t="s">
        <v>294</v>
      </c>
      <c r="C21" s="524">
        <v>0.22159543987004673</v>
      </c>
      <c r="D21" s="522">
        <v>4601884123.1757994</v>
      </c>
      <c r="G21" s="580"/>
      <c r="H21" s="580"/>
    </row>
    <row r="23" spans="1:8" ht="51">
      <c r="B23" s="195" t="s">
        <v>355</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8"/>
  <sheetViews>
    <sheetView zoomScale="70" zoomScaleNormal="70" workbookViewId="0">
      <pane xSplit="1" ySplit="5" topLeftCell="B6" activePane="bottomRight" state="frozen"/>
      <selection activeCell="C13" sqref="C13"/>
      <selection pane="topRight" activeCell="C13" sqref="C13"/>
      <selection pane="bottomLeft" activeCell="C13" sqref="C13"/>
      <selection pane="bottomRight" activeCell="B6" sqref="B6"/>
    </sheetView>
  </sheetViews>
  <sheetFormatPr defaultColWidth="9.28515625" defaultRowHeight="14.25"/>
  <cols>
    <col min="1" max="1" width="10.7109375" style="4" customWidth="1"/>
    <col min="2" max="2" width="91.7109375" style="4" customWidth="1"/>
    <col min="3" max="3" width="53.28515625" style="581" customWidth="1"/>
    <col min="4" max="4" width="32.28515625" style="4" customWidth="1"/>
    <col min="5" max="5" width="9.42578125" style="5" customWidth="1"/>
    <col min="6" max="16384" width="9.28515625" style="5"/>
  </cols>
  <sheetData>
    <row r="1" spans="1:6" ht="15">
      <c r="A1" s="2" t="s">
        <v>30</v>
      </c>
      <c r="B1" s="3" t="str">
        <f>'Info '!C2</f>
        <v>JSC TBC Bank</v>
      </c>
      <c r="C1" s="582"/>
      <c r="E1" s="4"/>
      <c r="F1" s="4"/>
    </row>
    <row r="2" spans="1:6" s="2" customFormat="1" ht="15.75" customHeight="1">
      <c r="A2" s="2" t="s">
        <v>31</v>
      </c>
      <c r="B2" s="308">
        <f>'1. key ratios '!B2</f>
        <v>45016</v>
      </c>
      <c r="C2" s="583"/>
    </row>
    <row r="3" spans="1:6" s="2" customFormat="1" ht="15.75" customHeight="1">
      <c r="A3" s="69"/>
      <c r="C3" s="583"/>
    </row>
    <row r="4" spans="1:6" s="2" customFormat="1" ht="15.75" customHeight="1" thickBot="1">
      <c r="A4" s="2" t="s">
        <v>47</v>
      </c>
      <c r="B4" s="147" t="s">
        <v>178</v>
      </c>
      <c r="C4" s="583"/>
      <c r="D4" s="20" t="s">
        <v>35</v>
      </c>
    </row>
    <row r="5" spans="1:6" ht="25.5">
      <c r="A5" s="70" t="s">
        <v>6</v>
      </c>
      <c r="B5" s="167" t="s">
        <v>218</v>
      </c>
      <c r="C5" s="71" t="s">
        <v>660</v>
      </c>
      <c r="D5" s="71" t="s">
        <v>49</v>
      </c>
    </row>
    <row r="6" spans="1:6" ht="15.75">
      <c r="A6" s="360">
        <v>1</v>
      </c>
      <c r="B6" s="361" t="s">
        <v>561</v>
      </c>
      <c r="C6" s="583">
        <f>SUM(C7:C9)</f>
        <v>3809362188.5600004</v>
      </c>
      <c r="D6" s="590"/>
      <c r="E6" s="72"/>
    </row>
    <row r="7" spans="1:6" ht="15.75">
      <c r="A7" s="360">
        <v>1.1000000000000001</v>
      </c>
      <c r="B7" s="362" t="s">
        <v>562</v>
      </c>
      <c r="C7" s="583">
        <v>988985400.5</v>
      </c>
      <c r="D7" s="591"/>
      <c r="E7" s="72"/>
    </row>
    <row r="8" spans="1:6" ht="15.75">
      <c r="A8" s="360">
        <v>1.2</v>
      </c>
      <c r="B8" s="362" t="s">
        <v>563</v>
      </c>
      <c r="C8" s="583">
        <v>1905107079.05</v>
      </c>
      <c r="D8" s="591"/>
      <c r="E8" s="72"/>
    </row>
    <row r="9" spans="1:6" ht="15.75">
      <c r="A9" s="360">
        <v>1.3</v>
      </c>
      <c r="B9" s="362" t="s">
        <v>564</v>
      </c>
      <c r="C9" s="584">
        <v>915269709.00999999</v>
      </c>
      <c r="D9" s="591"/>
      <c r="E9" s="72"/>
    </row>
    <row r="10" spans="1:6" ht="15.75">
      <c r="A10" s="360">
        <v>2</v>
      </c>
      <c r="B10" s="363" t="s">
        <v>565</v>
      </c>
      <c r="C10" s="583">
        <v>102857541.58000001</v>
      </c>
      <c r="D10" s="591"/>
      <c r="E10" s="72"/>
    </row>
    <row r="11" spans="1:6" ht="15.75">
      <c r="A11" s="360">
        <v>2.1</v>
      </c>
      <c r="B11" s="364" t="s">
        <v>566</v>
      </c>
      <c r="C11" s="583">
        <v>102857541.58000001</v>
      </c>
      <c r="D11" s="592"/>
      <c r="E11" s="73"/>
    </row>
    <row r="12" spans="1:6" ht="15.75">
      <c r="A12" s="360">
        <v>3</v>
      </c>
      <c r="B12" s="365" t="s">
        <v>567</v>
      </c>
      <c r="C12" s="583">
        <v>0</v>
      </c>
      <c r="D12" s="592"/>
      <c r="E12" s="73"/>
    </row>
    <row r="13" spans="1:6" ht="15.75">
      <c r="A13" s="360">
        <v>4</v>
      </c>
      <c r="B13" s="366" t="s">
        <v>568</v>
      </c>
      <c r="C13" s="585">
        <v>0</v>
      </c>
      <c r="D13" s="592"/>
      <c r="E13" s="73"/>
    </row>
    <row r="14" spans="1:6" ht="15.75">
      <c r="A14" s="360">
        <v>5</v>
      </c>
      <c r="B14" s="367" t="s">
        <v>569</v>
      </c>
      <c r="C14" s="586">
        <f>SUM(C15:C17)</f>
        <v>3072497224.2599993</v>
      </c>
      <c r="D14" s="592"/>
      <c r="E14" s="73"/>
    </row>
    <row r="15" spans="1:6" ht="15.75">
      <c r="A15" s="360">
        <v>5.0999999999999996</v>
      </c>
      <c r="B15" s="368" t="s">
        <v>570</v>
      </c>
      <c r="C15" s="586">
        <v>635512.1</v>
      </c>
      <c r="D15" s="592"/>
      <c r="E15" s="72"/>
    </row>
    <row r="16" spans="1:6" ht="15.75">
      <c r="A16" s="360">
        <v>5.2</v>
      </c>
      <c r="B16" s="368" t="s">
        <v>571</v>
      </c>
      <c r="C16" s="586">
        <v>3071861712.1599994</v>
      </c>
      <c r="D16" s="591"/>
      <c r="E16" s="72"/>
    </row>
    <row r="17" spans="1:5" ht="15.75">
      <c r="A17" s="360">
        <v>5.3</v>
      </c>
      <c r="B17" s="369" t="s">
        <v>572</v>
      </c>
      <c r="C17" s="586">
        <v>0</v>
      </c>
      <c r="D17" s="591"/>
      <c r="E17" s="72"/>
    </row>
    <row r="18" spans="1:5" ht="15.75">
      <c r="A18" s="360">
        <v>6</v>
      </c>
      <c r="B18" s="365" t="s">
        <v>573</v>
      </c>
      <c r="C18" s="585">
        <f>SUM(C19:C20)</f>
        <v>17568586090.259991</v>
      </c>
      <c r="D18" s="591"/>
      <c r="E18" s="72"/>
    </row>
    <row r="19" spans="1:5" ht="15.75">
      <c r="A19" s="360">
        <v>6.1</v>
      </c>
      <c r="B19" s="368" t="s">
        <v>571</v>
      </c>
      <c r="C19" s="587">
        <v>0</v>
      </c>
      <c r="D19" s="591"/>
      <c r="E19" s="72"/>
    </row>
    <row r="20" spans="1:5" ht="15.75">
      <c r="A20" s="360">
        <v>6.2</v>
      </c>
      <c r="B20" s="369" t="s">
        <v>572</v>
      </c>
      <c r="C20" s="587">
        <v>17568586090.259991</v>
      </c>
      <c r="D20" s="591"/>
      <c r="E20" s="72"/>
    </row>
    <row r="21" spans="1:5" ht="15.75">
      <c r="A21" s="360">
        <v>7</v>
      </c>
      <c r="B21" s="363" t="s">
        <v>574</v>
      </c>
      <c r="C21" s="588">
        <v>34313660.317879997</v>
      </c>
      <c r="D21" s="591"/>
      <c r="E21" s="72"/>
    </row>
    <row r="22" spans="1:5" ht="15.75">
      <c r="A22" s="360">
        <v>8</v>
      </c>
      <c r="B22" s="370" t="s">
        <v>575</v>
      </c>
      <c r="C22" s="583">
        <v>0</v>
      </c>
      <c r="D22" s="591"/>
      <c r="E22" s="72"/>
    </row>
    <row r="23" spans="1:5" ht="15.75">
      <c r="A23" s="360">
        <v>9</v>
      </c>
      <c r="B23" s="366" t="s">
        <v>576</v>
      </c>
      <c r="C23" s="583">
        <f>SUM(C24:C25)</f>
        <v>526720018.00999999</v>
      </c>
      <c r="D23" s="593"/>
      <c r="E23" s="72"/>
    </row>
    <row r="24" spans="1:5" ht="15.75">
      <c r="A24" s="360">
        <v>9.1</v>
      </c>
      <c r="B24" s="368" t="s">
        <v>577</v>
      </c>
      <c r="C24" s="585">
        <v>506500183.53999996</v>
      </c>
      <c r="D24" s="594"/>
      <c r="E24" s="72"/>
    </row>
    <row r="25" spans="1:5" ht="15.75">
      <c r="A25" s="360">
        <v>9.1999999999999993</v>
      </c>
      <c r="B25" s="368" t="s">
        <v>578</v>
      </c>
      <c r="C25" s="583">
        <v>20219834.469999999</v>
      </c>
      <c r="D25" s="595"/>
      <c r="E25" s="74"/>
    </row>
    <row r="26" spans="1:5" ht="15.75">
      <c r="A26" s="360">
        <v>10</v>
      </c>
      <c r="B26" s="366" t="s">
        <v>579</v>
      </c>
      <c r="C26" s="583">
        <f>SUM(C27:C28)</f>
        <v>316390681.7403</v>
      </c>
      <c r="D26" s="515" t="s">
        <v>702</v>
      </c>
      <c r="E26" s="72"/>
    </row>
    <row r="27" spans="1:5" ht="15.75">
      <c r="A27" s="360">
        <v>10.1</v>
      </c>
      <c r="B27" s="368" t="s">
        <v>580</v>
      </c>
      <c r="C27" s="583">
        <v>27502089.174000002</v>
      </c>
      <c r="D27" s="591"/>
      <c r="E27" s="72"/>
    </row>
    <row r="28" spans="1:5" ht="15.75">
      <c r="A28" s="360">
        <v>10.199999999999999</v>
      </c>
      <c r="B28" s="368" t="s">
        <v>581</v>
      </c>
      <c r="C28" s="583">
        <v>288888592.56629997</v>
      </c>
      <c r="D28" s="591"/>
      <c r="E28" s="72"/>
    </row>
    <row r="29" spans="1:5" ht="15.75">
      <c r="A29" s="360">
        <v>11</v>
      </c>
      <c r="B29" s="366" t="s">
        <v>582</v>
      </c>
      <c r="C29" s="583">
        <f>SUM(C30:C31)</f>
        <v>10554.780000000028</v>
      </c>
      <c r="D29" s="591"/>
      <c r="E29" s="72"/>
    </row>
    <row r="30" spans="1:5" ht="15.75">
      <c r="A30" s="360">
        <v>11.1</v>
      </c>
      <c r="B30" s="368" t="s">
        <v>583</v>
      </c>
      <c r="C30" s="589">
        <v>0</v>
      </c>
      <c r="D30" s="591"/>
      <c r="E30" s="72"/>
    </row>
    <row r="31" spans="1:5" ht="15.75">
      <c r="A31" s="360">
        <v>11.2</v>
      </c>
      <c r="B31" s="368" t="s">
        <v>584</v>
      </c>
      <c r="C31" s="582">
        <v>10554.780000000028</v>
      </c>
      <c r="D31" s="591"/>
      <c r="E31" s="72"/>
    </row>
    <row r="32" spans="1:5" ht="15.75">
      <c r="A32" s="360">
        <v>13</v>
      </c>
      <c r="B32" s="366" t="s">
        <v>585</v>
      </c>
      <c r="C32" s="583">
        <v>547310779.95000005</v>
      </c>
      <c r="D32" s="591"/>
      <c r="E32" s="72"/>
    </row>
    <row r="33" spans="1:5" ht="15.75">
      <c r="A33" s="360">
        <v>13.1</v>
      </c>
      <c r="B33" s="371" t="s">
        <v>586</v>
      </c>
      <c r="C33" s="583">
        <v>279233318.35069996</v>
      </c>
      <c r="D33" s="591"/>
      <c r="E33" s="72"/>
    </row>
    <row r="34" spans="1:5" ht="15.75">
      <c r="A34" s="360">
        <v>13.2</v>
      </c>
      <c r="B34" s="371" t="s">
        <v>587</v>
      </c>
      <c r="C34" s="583">
        <v>0</v>
      </c>
      <c r="D34" s="594"/>
      <c r="E34" s="72"/>
    </row>
    <row r="35" spans="1:5" ht="15.75">
      <c r="A35" s="360">
        <v>14</v>
      </c>
      <c r="B35" s="372" t="s">
        <v>588</v>
      </c>
      <c r="C35" s="583">
        <f>SUM(C6,C10,C12,C13,C14,C18,C21,C22,C23,C26,C29,C32)</f>
        <v>25978048739.458164</v>
      </c>
      <c r="D35" s="594"/>
      <c r="E35" s="72"/>
    </row>
    <row r="36" spans="1:5" ht="15.75">
      <c r="A36" s="360"/>
      <c r="B36" s="373" t="s">
        <v>589</v>
      </c>
      <c r="C36" s="583"/>
      <c r="D36" s="596"/>
      <c r="E36" s="72"/>
    </row>
    <row r="37" spans="1:5" ht="15.75">
      <c r="A37" s="360">
        <v>15</v>
      </c>
      <c r="B37" s="374" t="s">
        <v>590</v>
      </c>
      <c r="C37" s="583">
        <v>0</v>
      </c>
      <c r="D37" s="595"/>
      <c r="E37" s="74"/>
    </row>
    <row r="38" spans="1:5" ht="15.75">
      <c r="A38" s="375">
        <v>15.1</v>
      </c>
      <c r="B38" s="376" t="s">
        <v>566</v>
      </c>
      <c r="C38" s="583">
        <v>0</v>
      </c>
      <c r="D38" s="591"/>
      <c r="E38" s="72"/>
    </row>
    <row r="39" spans="1:5" ht="15.75">
      <c r="A39" s="375">
        <v>16</v>
      </c>
      <c r="B39" s="363" t="s">
        <v>591</v>
      </c>
      <c r="C39" s="584">
        <v>110158867.08</v>
      </c>
      <c r="D39" s="591"/>
      <c r="E39" s="72"/>
    </row>
    <row r="40" spans="1:5" ht="15.75">
      <c r="A40" s="375">
        <v>17</v>
      </c>
      <c r="B40" s="363" t="s">
        <v>592</v>
      </c>
      <c r="C40" s="583">
        <f>SUM(C41:C44)</f>
        <v>20502762864.749996</v>
      </c>
      <c r="D40" s="591"/>
      <c r="E40" s="72"/>
    </row>
    <row r="41" spans="1:5" ht="15.75">
      <c r="A41" s="375">
        <v>17.100000000000001</v>
      </c>
      <c r="B41" s="377" t="s">
        <v>593</v>
      </c>
      <c r="C41" s="583">
        <v>17429453792.059998</v>
      </c>
      <c r="D41" s="591"/>
      <c r="E41" s="72"/>
    </row>
    <row r="42" spans="1:5" ht="15.75">
      <c r="A42" s="375">
        <v>17.2</v>
      </c>
      <c r="B42" s="378" t="s">
        <v>594</v>
      </c>
      <c r="C42" s="583">
        <v>2017762373.8199997</v>
      </c>
      <c r="D42" s="594"/>
      <c r="E42" s="72"/>
    </row>
    <row r="43" spans="1:5" ht="15.75">
      <c r="A43" s="375">
        <v>17.3</v>
      </c>
      <c r="B43" s="415" t="s">
        <v>595</v>
      </c>
      <c r="C43" s="585">
        <v>591532459.50999999</v>
      </c>
      <c r="D43" s="597"/>
      <c r="E43" s="72"/>
    </row>
    <row r="44" spans="1:5" ht="15.75">
      <c r="A44" s="375">
        <v>17.399999999999999</v>
      </c>
      <c r="B44" s="416" t="s">
        <v>596</v>
      </c>
      <c r="C44" s="586">
        <v>464014239.36000001</v>
      </c>
      <c r="D44" s="597"/>
      <c r="E44" s="72"/>
    </row>
    <row r="45" spans="1:5" ht="15.75">
      <c r="A45" s="375">
        <v>18</v>
      </c>
      <c r="B45" s="386" t="s">
        <v>597</v>
      </c>
      <c r="C45" s="586">
        <v>19227079.969999999</v>
      </c>
      <c r="D45" s="597"/>
      <c r="E45" s="74"/>
    </row>
    <row r="46" spans="1:5" ht="15.75">
      <c r="A46" s="375">
        <v>19</v>
      </c>
      <c r="B46" s="386" t="s">
        <v>598</v>
      </c>
      <c r="C46" s="586">
        <f>SUM(C47:C48)</f>
        <v>120694608.39999999</v>
      </c>
      <c r="D46" s="598"/>
    </row>
    <row r="47" spans="1:5" ht="15.75">
      <c r="A47" s="375">
        <v>19.100000000000001</v>
      </c>
      <c r="B47" s="418" t="s">
        <v>599</v>
      </c>
      <c r="C47" s="586">
        <v>6414286.0200000005</v>
      </c>
      <c r="D47" s="598"/>
    </row>
    <row r="48" spans="1:5" ht="15.75">
      <c r="A48" s="375">
        <v>19.2</v>
      </c>
      <c r="B48" s="418" t="s">
        <v>600</v>
      </c>
      <c r="C48" s="585">
        <v>114280322.38</v>
      </c>
      <c r="D48" s="598"/>
    </row>
    <row r="49" spans="1:4" ht="15.75">
      <c r="A49" s="375">
        <v>20</v>
      </c>
      <c r="B49" s="381" t="s">
        <v>601</v>
      </c>
      <c r="C49" s="587">
        <v>1051427920.4699998</v>
      </c>
      <c r="D49" s="598"/>
    </row>
    <row r="50" spans="1:4" ht="15.75">
      <c r="A50" s="375">
        <v>21</v>
      </c>
      <c r="B50" s="419" t="s">
        <v>602</v>
      </c>
      <c r="C50" s="587">
        <v>171281164.79999998</v>
      </c>
      <c r="D50" s="598"/>
    </row>
    <row r="51" spans="1:4" ht="15.75">
      <c r="A51" s="375">
        <v>21.1</v>
      </c>
      <c r="B51" s="378" t="s">
        <v>603</v>
      </c>
      <c r="C51" s="588">
        <v>396644181.85000002</v>
      </c>
      <c r="D51" s="598"/>
    </row>
    <row r="52" spans="1:4" ht="15.75">
      <c r="A52" s="375">
        <v>22</v>
      </c>
      <c r="B52" s="382" t="s">
        <v>604</v>
      </c>
      <c r="C52" s="583">
        <f>SUM(C37,C39,C40,C45,C46,C49,C50)</f>
        <v>21975552505.470001</v>
      </c>
      <c r="D52" s="598"/>
    </row>
    <row r="53" spans="1:4" ht="15.75">
      <c r="A53" s="375"/>
      <c r="B53" s="383" t="s">
        <v>605</v>
      </c>
      <c r="C53" s="583"/>
      <c r="D53" s="598"/>
    </row>
    <row r="54" spans="1:4" ht="15.75">
      <c r="A54" s="375">
        <v>23</v>
      </c>
      <c r="B54" s="381" t="s">
        <v>606</v>
      </c>
      <c r="C54" s="585">
        <v>21015907.690000001</v>
      </c>
      <c r="D54" s="515" t="s">
        <v>743</v>
      </c>
    </row>
    <row r="55" spans="1:4" ht="15.75">
      <c r="A55" s="375">
        <v>24</v>
      </c>
      <c r="B55" s="381" t="s">
        <v>607</v>
      </c>
      <c r="C55" s="583">
        <v>0</v>
      </c>
      <c r="D55" s="598"/>
    </row>
    <row r="56" spans="1:4" ht="15.75">
      <c r="A56" s="375">
        <v>25</v>
      </c>
      <c r="B56" s="386" t="s">
        <v>608</v>
      </c>
      <c r="C56" s="583">
        <v>521190199.20999998</v>
      </c>
      <c r="D56" s="515" t="s">
        <v>744</v>
      </c>
    </row>
    <row r="57" spans="1:4" ht="15.75">
      <c r="A57" s="375">
        <v>26</v>
      </c>
      <c r="B57" s="386" t="s">
        <v>609</v>
      </c>
      <c r="C57" s="583">
        <v>-100</v>
      </c>
      <c r="D57" s="598"/>
    </row>
    <row r="58" spans="1:4" ht="15.75">
      <c r="A58" s="375">
        <v>27</v>
      </c>
      <c r="B58" s="386" t="s">
        <v>610</v>
      </c>
      <c r="C58" s="583">
        <f>SUM(C59:C60)</f>
        <v>-64480041.32</v>
      </c>
      <c r="D58" s="515" t="s">
        <v>745</v>
      </c>
    </row>
    <row r="59" spans="1:4" ht="15.75">
      <c r="A59" s="375">
        <v>27.1</v>
      </c>
      <c r="B59" s="416" t="s">
        <v>611</v>
      </c>
      <c r="C59" s="583">
        <v>0</v>
      </c>
      <c r="D59" s="598"/>
    </row>
    <row r="60" spans="1:4" ht="15.75">
      <c r="A60" s="375">
        <v>27.2</v>
      </c>
      <c r="B60" s="416" t="s">
        <v>612</v>
      </c>
      <c r="C60" s="589">
        <v>-64480041.32</v>
      </c>
      <c r="D60" s="598"/>
    </row>
    <row r="61" spans="1:4" ht="15.75">
      <c r="A61" s="375">
        <v>28</v>
      </c>
      <c r="B61" s="384" t="s">
        <v>613</v>
      </c>
      <c r="C61" s="582">
        <v>0</v>
      </c>
      <c r="D61" s="598"/>
    </row>
    <row r="62" spans="1:4" ht="15.75">
      <c r="A62" s="375">
        <v>29</v>
      </c>
      <c r="B62" s="386" t="s">
        <v>614</v>
      </c>
      <c r="C62" s="583">
        <f>SUM(C63:C65)</f>
        <v>13421493.286800001</v>
      </c>
      <c r="D62" s="515" t="s">
        <v>746</v>
      </c>
    </row>
    <row r="63" spans="1:4" ht="15.75">
      <c r="A63" s="375">
        <v>29.1</v>
      </c>
      <c r="B63" s="420" t="s">
        <v>615</v>
      </c>
      <c r="C63" s="583">
        <v>0</v>
      </c>
      <c r="D63" s="598"/>
    </row>
    <row r="64" spans="1:4" ht="15.75">
      <c r="A64" s="375">
        <v>29.2</v>
      </c>
      <c r="B64" s="418" t="s">
        <v>616</v>
      </c>
      <c r="C64" s="583">
        <v>0</v>
      </c>
      <c r="D64" s="598"/>
    </row>
    <row r="65" spans="1:4" ht="15.75">
      <c r="A65" s="375">
        <v>29.3</v>
      </c>
      <c r="B65" s="418" t="s">
        <v>617</v>
      </c>
      <c r="C65" s="583">
        <v>13421493.286800001</v>
      </c>
      <c r="D65" s="598"/>
    </row>
    <row r="66" spans="1:4" ht="15.75">
      <c r="A66" s="375">
        <v>30</v>
      </c>
      <c r="B66" s="386" t="s">
        <v>618</v>
      </c>
      <c r="C66" s="583">
        <v>3511348776.5876999</v>
      </c>
      <c r="D66" s="515" t="s">
        <v>742</v>
      </c>
    </row>
    <row r="67" spans="1:4" ht="15">
      <c r="A67" s="375">
        <v>31</v>
      </c>
      <c r="B67" s="421" t="s">
        <v>619</v>
      </c>
      <c r="C67" s="583">
        <f>SUM(C54,C55,C56,C57,C58,C61,C62,C66)</f>
        <v>4002496235.4544997</v>
      </c>
      <c r="D67" s="417"/>
    </row>
    <row r="68" spans="1:4" ht="15">
      <c r="A68" s="375">
        <v>32</v>
      </c>
      <c r="B68" s="386" t="s">
        <v>620</v>
      </c>
      <c r="C68" s="583">
        <f>SUM(C52,C67)</f>
        <v>25978048740.9245</v>
      </c>
      <c r="D68" s="41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4"/>
  <sheetViews>
    <sheetView zoomScale="70" zoomScaleNormal="70" workbookViewId="0">
      <pane xSplit="1" ySplit="4" topLeftCell="B5" activePane="bottomRight" state="frozen"/>
      <selection activeCell="C13" sqref="C13"/>
      <selection pane="topRight" activeCell="C13" sqref="C13"/>
      <selection pane="bottomLeft" activeCell="C13" sqref="C13"/>
      <selection pane="bottomRight" activeCell="B5" sqref="B5"/>
    </sheetView>
  </sheetViews>
  <sheetFormatPr defaultColWidth="9.28515625" defaultRowHeight="12.75"/>
  <cols>
    <col min="1" max="1" width="10.5703125" style="4" bestFit="1" customWidth="1"/>
    <col min="2" max="2" width="95" style="4" customWidth="1"/>
    <col min="3" max="3" width="15.7109375" style="4" bestFit="1" customWidth="1"/>
    <col min="4" max="4" width="22.5703125" style="4" bestFit="1" customWidth="1"/>
    <col min="5" max="5" width="15.7109375" style="4" bestFit="1" customWidth="1"/>
    <col min="6" max="6" width="22.5703125" style="4" bestFit="1" customWidth="1"/>
    <col min="7" max="11" width="15.7109375" style="4" bestFit="1" customWidth="1"/>
    <col min="12" max="15" width="15.7109375" style="19" bestFit="1" customWidth="1"/>
    <col min="16" max="16" width="13" style="19" bestFit="1" customWidth="1"/>
    <col min="17" max="17" width="14.7109375" style="19" customWidth="1"/>
    <col min="18" max="18" width="13" style="19" bestFit="1" customWidth="1"/>
    <col min="19" max="19" width="34.7109375" style="19" customWidth="1"/>
    <col min="20" max="16384" width="9.28515625" style="19"/>
  </cols>
  <sheetData>
    <row r="1" spans="1:19">
      <c r="A1" s="2" t="s">
        <v>30</v>
      </c>
      <c r="B1" s="3" t="str">
        <f>'Info '!C2</f>
        <v>JSC TBC Bank</v>
      </c>
    </row>
    <row r="2" spans="1:19">
      <c r="A2" s="2" t="s">
        <v>31</v>
      </c>
      <c r="B2" s="308">
        <f>'1. key ratios '!B2</f>
        <v>45016</v>
      </c>
    </row>
    <row r="4" spans="1:19" ht="26.25" thickBot="1">
      <c r="A4" s="4" t="s">
        <v>146</v>
      </c>
      <c r="B4" s="185" t="s">
        <v>251</v>
      </c>
    </row>
    <row r="5" spans="1:19" s="174" customFormat="1">
      <c r="A5" s="169"/>
      <c r="B5" s="170"/>
      <c r="C5" s="171" t="s">
        <v>0</v>
      </c>
      <c r="D5" s="171" t="s">
        <v>1</v>
      </c>
      <c r="E5" s="171" t="s">
        <v>2</v>
      </c>
      <c r="F5" s="171" t="s">
        <v>3</v>
      </c>
      <c r="G5" s="171" t="s">
        <v>4</v>
      </c>
      <c r="H5" s="171" t="s">
        <v>5</v>
      </c>
      <c r="I5" s="171" t="s">
        <v>8</v>
      </c>
      <c r="J5" s="171" t="s">
        <v>9</v>
      </c>
      <c r="K5" s="171" t="s">
        <v>10</v>
      </c>
      <c r="L5" s="171" t="s">
        <v>11</v>
      </c>
      <c r="M5" s="171" t="s">
        <v>12</v>
      </c>
      <c r="N5" s="171" t="s">
        <v>13</v>
      </c>
      <c r="O5" s="171" t="s">
        <v>235</v>
      </c>
      <c r="P5" s="171" t="s">
        <v>236</v>
      </c>
      <c r="Q5" s="171" t="s">
        <v>237</v>
      </c>
      <c r="R5" s="172" t="s">
        <v>238</v>
      </c>
      <c r="S5" s="173" t="s">
        <v>239</v>
      </c>
    </row>
    <row r="6" spans="1:19" s="174" customFormat="1" ht="99" customHeight="1">
      <c r="A6" s="175"/>
      <c r="B6" s="717" t="s">
        <v>240</v>
      </c>
      <c r="C6" s="713">
        <v>0</v>
      </c>
      <c r="D6" s="714"/>
      <c r="E6" s="713">
        <v>0.2</v>
      </c>
      <c r="F6" s="714"/>
      <c r="G6" s="713">
        <v>0.35</v>
      </c>
      <c r="H6" s="714"/>
      <c r="I6" s="713">
        <v>0.5</v>
      </c>
      <c r="J6" s="714"/>
      <c r="K6" s="713">
        <v>0.75</v>
      </c>
      <c r="L6" s="714"/>
      <c r="M6" s="713">
        <v>1</v>
      </c>
      <c r="N6" s="714"/>
      <c r="O6" s="713">
        <v>1.5</v>
      </c>
      <c r="P6" s="714"/>
      <c r="Q6" s="713">
        <v>2.5</v>
      </c>
      <c r="R6" s="714"/>
      <c r="S6" s="715" t="s">
        <v>145</v>
      </c>
    </row>
    <row r="7" spans="1:19" s="174" customFormat="1" ht="30.75" customHeight="1">
      <c r="A7" s="175"/>
      <c r="B7" s="718"/>
      <c r="C7" s="166" t="s">
        <v>148</v>
      </c>
      <c r="D7" s="166" t="s">
        <v>147</v>
      </c>
      <c r="E7" s="166" t="s">
        <v>148</v>
      </c>
      <c r="F7" s="166" t="s">
        <v>147</v>
      </c>
      <c r="G7" s="166" t="s">
        <v>148</v>
      </c>
      <c r="H7" s="166" t="s">
        <v>147</v>
      </c>
      <c r="I7" s="166" t="s">
        <v>148</v>
      </c>
      <c r="J7" s="166" t="s">
        <v>147</v>
      </c>
      <c r="K7" s="166" t="s">
        <v>148</v>
      </c>
      <c r="L7" s="166" t="s">
        <v>147</v>
      </c>
      <c r="M7" s="166" t="s">
        <v>148</v>
      </c>
      <c r="N7" s="166" t="s">
        <v>147</v>
      </c>
      <c r="O7" s="166" t="s">
        <v>148</v>
      </c>
      <c r="P7" s="166" t="s">
        <v>147</v>
      </c>
      <c r="Q7" s="166" t="s">
        <v>148</v>
      </c>
      <c r="R7" s="166" t="s">
        <v>147</v>
      </c>
      <c r="S7" s="716"/>
    </row>
    <row r="8" spans="1:19">
      <c r="A8" s="75">
        <v>1</v>
      </c>
      <c r="B8" s="1" t="s">
        <v>51</v>
      </c>
      <c r="C8" s="76">
        <v>1746204356.0699999</v>
      </c>
      <c r="D8" s="76">
        <v>0</v>
      </c>
      <c r="E8" s="76">
        <v>32959950.186055999</v>
      </c>
      <c r="F8" s="76">
        <v>0</v>
      </c>
      <c r="G8" s="76">
        <v>0</v>
      </c>
      <c r="H8" s="76">
        <v>0</v>
      </c>
      <c r="I8" s="76">
        <v>0</v>
      </c>
      <c r="J8" s="76">
        <v>0</v>
      </c>
      <c r="K8" s="76">
        <v>0</v>
      </c>
      <c r="L8" s="76">
        <v>0</v>
      </c>
      <c r="M8" s="76">
        <v>1858304897.4922841</v>
      </c>
      <c r="N8" s="76">
        <v>0</v>
      </c>
      <c r="O8" s="76">
        <v>0</v>
      </c>
      <c r="P8" s="76">
        <v>0</v>
      </c>
      <c r="Q8" s="76">
        <v>0</v>
      </c>
      <c r="R8" s="76">
        <v>0</v>
      </c>
      <c r="S8" s="186">
        <v>1864896887.5294952</v>
      </c>
    </row>
    <row r="9" spans="1:19">
      <c r="A9" s="75">
        <v>2</v>
      </c>
      <c r="B9" s="1" t="s">
        <v>52</v>
      </c>
      <c r="C9" s="76">
        <v>0</v>
      </c>
      <c r="D9" s="76">
        <v>0</v>
      </c>
      <c r="E9" s="76">
        <v>0</v>
      </c>
      <c r="F9" s="76">
        <v>0</v>
      </c>
      <c r="G9" s="76">
        <v>0</v>
      </c>
      <c r="H9" s="76">
        <v>0</v>
      </c>
      <c r="I9" s="76">
        <v>0</v>
      </c>
      <c r="J9" s="76">
        <v>0</v>
      </c>
      <c r="K9" s="76">
        <v>0</v>
      </c>
      <c r="L9" s="76">
        <v>0</v>
      </c>
      <c r="M9" s="76">
        <v>0</v>
      </c>
      <c r="N9" s="76">
        <v>0</v>
      </c>
      <c r="O9" s="76">
        <v>0</v>
      </c>
      <c r="P9" s="76">
        <v>0</v>
      </c>
      <c r="Q9" s="76">
        <v>0</v>
      </c>
      <c r="R9" s="76">
        <v>0</v>
      </c>
      <c r="S9" s="186">
        <v>0</v>
      </c>
    </row>
    <row r="10" spans="1:19">
      <c r="A10" s="75">
        <v>3</v>
      </c>
      <c r="B10" s="1" t="s">
        <v>164</v>
      </c>
      <c r="C10" s="76">
        <v>407983793.39999998</v>
      </c>
      <c r="D10" s="76">
        <v>0</v>
      </c>
      <c r="E10" s="76">
        <v>0</v>
      </c>
      <c r="F10" s="76">
        <v>0</v>
      </c>
      <c r="G10" s="76">
        <v>0</v>
      </c>
      <c r="H10" s="76">
        <v>0</v>
      </c>
      <c r="I10" s="76">
        <v>0</v>
      </c>
      <c r="J10" s="76">
        <v>0</v>
      </c>
      <c r="K10" s="76">
        <v>0</v>
      </c>
      <c r="L10" s="76">
        <v>0</v>
      </c>
      <c r="M10" s="76">
        <v>0</v>
      </c>
      <c r="N10" s="76">
        <v>0</v>
      </c>
      <c r="O10" s="76">
        <v>0</v>
      </c>
      <c r="P10" s="76">
        <v>0</v>
      </c>
      <c r="Q10" s="76">
        <v>0</v>
      </c>
      <c r="R10" s="76">
        <v>0</v>
      </c>
      <c r="S10" s="186">
        <v>0</v>
      </c>
    </row>
    <row r="11" spans="1:19">
      <c r="A11" s="75">
        <v>4</v>
      </c>
      <c r="B11" s="1" t="s">
        <v>53</v>
      </c>
      <c r="C11" s="76">
        <v>718418924.79119301</v>
      </c>
      <c r="D11" s="76">
        <v>0</v>
      </c>
      <c r="E11" s="76">
        <v>0</v>
      </c>
      <c r="F11" s="76">
        <v>0</v>
      </c>
      <c r="G11" s="76">
        <v>0</v>
      </c>
      <c r="H11" s="76">
        <v>0</v>
      </c>
      <c r="I11" s="76">
        <v>0</v>
      </c>
      <c r="J11" s="76">
        <v>0</v>
      </c>
      <c r="K11" s="76">
        <v>0</v>
      </c>
      <c r="L11" s="76">
        <v>0</v>
      </c>
      <c r="M11" s="76">
        <v>0</v>
      </c>
      <c r="N11" s="76">
        <v>0</v>
      </c>
      <c r="O11" s="76">
        <v>0</v>
      </c>
      <c r="P11" s="76">
        <v>0</v>
      </c>
      <c r="Q11" s="76">
        <v>0</v>
      </c>
      <c r="R11" s="76">
        <v>0</v>
      </c>
      <c r="S11" s="186">
        <v>0</v>
      </c>
    </row>
    <row r="12" spans="1:19">
      <c r="A12" s="75">
        <v>5</v>
      </c>
      <c r="B12" s="1" t="s">
        <v>54</v>
      </c>
      <c r="C12" s="76">
        <v>0</v>
      </c>
      <c r="D12" s="76">
        <v>0</v>
      </c>
      <c r="E12" s="76">
        <v>0</v>
      </c>
      <c r="F12" s="76">
        <v>0</v>
      </c>
      <c r="G12" s="76">
        <v>0</v>
      </c>
      <c r="H12" s="76">
        <v>0</v>
      </c>
      <c r="I12" s="76">
        <v>0</v>
      </c>
      <c r="J12" s="76">
        <v>0</v>
      </c>
      <c r="K12" s="76">
        <v>0</v>
      </c>
      <c r="L12" s="76">
        <v>0</v>
      </c>
      <c r="M12" s="76">
        <v>0</v>
      </c>
      <c r="N12" s="76">
        <v>0</v>
      </c>
      <c r="O12" s="76">
        <v>0</v>
      </c>
      <c r="P12" s="76">
        <v>0</v>
      </c>
      <c r="Q12" s="76">
        <v>0</v>
      </c>
      <c r="R12" s="76">
        <v>0</v>
      </c>
      <c r="S12" s="186">
        <v>0</v>
      </c>
    </row>
    <row r="13" spans="1:19">
      <c r="A13" s="75">
        <v>6</v>
      </c>
      <c r="B13" s="1" t="s">
        <v>55</v>
      </c>
      <c r="C13" s="76">
        <v>0</v>
      </c>
      <c r="D13" s="76">
        <v>0</v>
      </c>
      <c r="E13" s="76">
        <v>891901542.69973552</v>
      </c>
      <c r="F13" s="76">
        <v>37920949.594999999</v>
      </c>
      <c r="G13" s="76">
        <v>0</v>
      </c>
      <c r="H13" s="76">
        <v>0</v>
      </c>
      <c r="I13" s="76">
        <v>18983884.725205</v>
      </c>
      <c r="J13" s="76">
        <v>213910077.81999999</v>
      </c>
      <c r="K13" s="76">
        <v>0</v>
      </c>
      <c r="L13" s="76">
        <v>0</v>
      </c>
      <c r="M13" s="76">
        <v>9093414.1113680005</v>
      </c>
      <c r="N13" s="76">
        <v>56694677.454999998</v>
      </c>
      <c r="O13" s="76">
        <v>0</v>
      </c>
      <c r="P13" s="76">
        <v>0</v>
      </c>
      <c r="Q13" s="76">
        <v>0</v>
      </c>
      <c r="R13" s="76">
        <v>0</v>
      </c>
      <c r="S13" s="186">
        <v>368199571.2979176</v>
      </c>
    </row>
    <row r="14" spans="1:19">
      <c r="A14" s="75">
        <v>7</v>
      </c>
      <c r="B14" s="1" t="s">
        <v>56</v>
      </c>
      <c r="C14" s="76">
        <v>0</v>
      </c>
      <c r="D14" s="76">
        <v>0</v>
      </c>
      <c r="E14" s="76">
        <v>0</v>
      </c>
      <c r="F14" s="76">
        <v>0</v>
      </c>
      <c r="G14" s="76">
        <v>0</v>
      </c>
      <c r="H14" s="76">
        <v>0</v>
      </c>
      <c r="I14" s="76">
        <v>0</v>
      </c>
      <c r="J14" s="76">
        <v>0</v>
      </c>
      <c r="K14" s="76">
        <v>0</v>
      </c>
      <c r="L14" s="76">
        <v>0</v>
      </c>
      <c r="M14" s="76">
        <v>6259967596.2710247</v>
      </c>
      <c r="N14" s="76">
        <v>974683570.477</v>
      </c>
      <c r="O14" s="76">
        <v>0</v>
      </c>
      <c r="P14" s="76">
        <v>0</v>
      </c>
      <c r="Q14" s="76">
        <v>0</v>
      </c>
      <c r="R14" s="76">
        <v>0</v>
      </c>
      <c r="S14" s="186">
        <v>7234651166.7480249</v>
      </c>
    </row>
    <row r="15" spans="1:19">
      <c r="A15" s="75">
        <v>8</v>
      </c>
      <c r="B15" s="1" t="s">
        <v>57</v>
      </c>
      <c r="C15" s="76">
        <v>0</v>
      </c>
      <c r="D15" s="76">
        <v>0</v>
      </c>
      <c r="E15" s="76">
        <v>0</v>
      </c>
      <c r="F15" s="76">
        <v>0</v>
      </c>
      <c r="G15" s="76">
        <v>0</v>
      </c>
      <c r="H15" s="76">
        <v>0</v>
      </c>
      <c r="I15" s="76">
        <v>0</v>
      </c>
      <c r="J15" s="76">
        <v>0</v>
      </c>
      <c r="K15" s="76">
        <v>5487714592.1100025</v>
      </c>
      <c r="L15" s="76">
        <v>103124056.57020999</v>
      </c>
      <c r="M15" s="76">
        <v>0</v>
      </c>
      <c r="N15" s="76">
        <v>0</v>
      </c>
      <c r="O15" s="76">
        <v>0</v>
      </c>
      <c r="P15" s="76">
        <v>0</v>
      </c>
      <c r="Q15" s="76">
        <v>0</v>
      </c>
      <c r="R15" s="76">
        <v>0</v>
      </c>
      <c r="S15" s="186">
        <v>4193128986.5101595</v>
      </c>
    </row>
    <row r="16" spans="1:19">
      <c r="A16" s="75">
        <v>9</v>
      </c>
      <c r="B16" s="1" t="s">
        <v>58</v>
      </c>
      <c r="C16" s="76">
        <v>0</v>
      </c>
      <c r="D16" s="76">
        <v>0</v>
      </c>
      <c r="E16" s="76">
        <v>0</v>
      </c>
      <c r="F16" s="76">
        <v>0</v>
      </c>
      <c r="G16" s="76">
        <v>3510851590.6799994</v>
      </c>
      <c r="H16" s="76">
        <v>13645162.25244</v>
      </c>
      <c r="I16" s="76">
        <v>0</v>
      </c>
      <c r="J16" s="76">
        <v>0</v>
      </c>
      <c r="K16" s="76">
        <v>0</v>
      </c>
      <c r="L16" s="76">
        <v>0</v>
      </c>
      <c r="M16" s="76">
        <v>0</v>
      </c>
      <c r="N16" s="76">
        <v>0</v>
      </c>
      <c r="O16" s="76">
        <v>0</v>
      </c>
      <c r="P16" s="76">
        <v>0</v>
      </c>
      <c r="Q16" s="76">
        <v>0</v>
      </c>
      <c r="R16" s="76">
        <v>0</v>
      </c>
      <c r="S16" s="186">
        <v>1233573863.5263536</v>
      </c>
    </row>
    <row r="17" spans="1:19">
      <c r="A17" s="75">
        <v>10</v>
      </c>
      <c r="B17" s="1" t="s">
        <v>59</v>
      </c>
      <c r="C17" s="76">
        <v>0</v>
      </c>
      <c r="D17" s="76">
        <v>0</v>
      </c>
      <c r="E17" s="76">
        <v>0</v>
      </c>
      <c r="F17" s="76">
        <v>0</v>
      </c>
      <c r="G17" s="76">
        <v>0</v>
      </c>
      <c r="H17" s="76">
        <v>0</v>
      </c>
      <c r="I17" s="76">
        <v>25746327.32</v>
      </c>
      <c r="J17" s="76">
        <v>0</v>
      </c>
      <c r="K17" s="76">
        <v>0</v>
      </c>
      <c r="L17" s="76">
        <v>0</v>
      </c>
      <c r="M17" s="76">
        <v>104241831.30000001</v>
      </c>
      <c r="N17" s="76">
        <v>995350.26</v>
      </c>
      <c r="O17" s="76">
        <v>4249837.0599999996</v>
      </c>
      <c r="P17" s="76">
        <v>142409.071</v>
      </c>
      <c r="Q17" s="76">
        <v>0</v>
      </c>
      <c r="R17" s="76">
        <v>0</v>
      </c>
      <c r="S17" s="186">
        <v>124698714.41650002</v>
      </c>
    </row>
    <row r="18" spans="1:19">
      <c r="A18" s="75">
        <v>11</v>
      </c>
      <c r="B18" s="1" t="s">
        <v>60</v>
      </c>
      <c r="C18" s="76">
        <v>0</v>
      </c>
      <c r="D18" s="76">
        <v>0</v>
      </c>
      <c r="E18" s="76">
        <v>0</v>
      </c>
      <c r="F18" s="76">
        <v>0</v>
      </c>
      <c r="G18" s="76">
        <v>0</v>
      </c>
      <c r="H18" s="76">
        <v>0</v>
      </c>
      <c r="I18" s="76">
        <v>0</v>
      </c>
      <c r="J18" s="76">
        <v>0</v>
      </c>
      <c r="K18" s="76">
        <v>0</v>
      </c>
      <c r="L18" s="76">
        <v>0</v>
      </c>
      <c r="M18" s="76">
        <v>256620385.60999995</v>
      </c>
      <c r="N18" s="76">
        <v>0</v>
      </c>
      <c r="O18" s="76">
        <v>0</v>
      </c>
      <c r="P18" s="76">
        <v>0</v>
      </c>
      <c r="Q18" s="76">
        <v>18555146.533</v>
      </c>
      <c r="R18" s="76">
        <v>0</v>
      </c>
      <c r="S18" s="186">
        <v>303008251.94249994</v>
      </c>
    </row>
    <row r="19" spans="1:19">
      <c r="A19" s="75">
        <v>12</v>
      </c>
      <c r="B19" s="1" t="s">
        <v>61</v>
      </c>
      <c r="C19" s="76">
        <v>0</v>
      </c>
      <c r="D19" s="76">
        <v>0</v>
      </c>
      <c r="E19" s="76">
        <v>0</v>
      </c>
      <c r="F19" s="76">
        <v>0</v>
      </c>
      <c r="G19" s="76">
        <v>0</v>
      </c>
      <c r="H19" s="76">
        <v>0</v>
      </c>
      <c r="I19" s="76">
        <v>0</v>
      </c>
      <c r="J19" s="76">
        <v>0</v>
      </c>
      <c r="K19" s="76">
        <v>0</v>
      </c>
      <c r="L19" s="76">
        <v>0</v>
      </c>
      <c r="M19" s="76">
        <v>0</v>
      </c>
      <c r="N19" s="76">
        <v>0</v>
      </c>
      <c r="O19" s="76">
        <v>0</v>
      </c>
      <c r="P19" s="76">
        <v>0</v>
      </c>
      <c r="Q19" s="76">
        <v>0</v>
      </c>
      <c r="R19" s="76">
        <v>0</v>
      </c>
      <c r="S19" s="186">
        <v>0</v>
      </c>
    </row>
    <row r="20" spans="1:19">
      <c r="A20" s="75">
        <v>13</v>
      </c>
      <c r="B20" s="1" t="s">
        <v>144</v>
      </c>
      <c r="C20" s="76">
        <v>0</v>
      </c>
      <c r="D20" s="76">
        <v>0</v>
      </c>
      <c r="E20" s="76">
        <v>0</v>
      </c>
      <c r="F20" s="76">
        <v>0</v>
      </c>
      <c r="G20" s="76">
        <v>0</v>
      </c>
      <c r="H20" s="76">
        <v>0</v>
      </c>
      <c r="I20" s="76">
        <v>0</v>
      </c>
      <c r="J20" s="76">
        <v>0</v>
      </c>
      <c r="K20" s="76">
        <v>0</v>
      </c>
      <c r="L20" s="76">
        <v>0</v>
      </c>
      <c r="M20" s="76">
        <v>0</v>
      </c>
      <c r="N20" s="76">
        <v>0</v>
      </c>
      <c r="O20" s="76">
        <v>0</v>
      </c>
      <c r="P20" s="76">
        <v>0</v>
      </c>
      <c r="Q20" s="76">
        <v>0</v>
      </c>
      <c r="R20" s="76">
        <v>0</v>
      </c>
      <c r="S20" s="186">
        <v>0</v>
      </c>
    </row>
    <row r="21" spans="1:19">
      <c r="A21" s="75">
        <v>14</v>
      </c>
      <c r="B21" s="1" t="s">
        <v>63</v>
      </c>
      <c r="C21" s="76">
        <v>988985400.49339998</v>
      </c>
      <c r="D21" s="76">
        <v>0</v>
      </c>
      <c r="E21" s="76">
        <v>0</v>
      </c>
      <c r="F21" s="76">
        <v>0</v>
      </c>
      <c r="G21" s="76">
        <v>0</v>
      </c>
      <c r="H21" s="76">
        <v>0</v>
      </c>
      <c r="I21" s="76">
        <v>0</v>
      </c>
      <c r="J21" s="76">
        <v>0</v>
      </c>
      <c r="K21" s="76">
        <v>0</v>
      </c>
      <c r="L21" s="76">
        <v>0</v>
      </c>
      <c r="M21" s="76">
        <v>3286561101.4665761</v>
      </c>
      <c r="N21" s="76">
        <v>50972956.101350002</v>
      </c>
      <c r="O21" s="76">
        <v>0</v>
      </c>
      <c r="P21" s="76">
        <v>0</v>
      </c>
      <c r="Q21" s="76">
        <v>29108544.867899999</v>
      </c>
      <c r="R21" s="76">
        <v>0</v>
      </c>
      <c r="S21" s="186">
        <v>3410305419.7376761</v>
      </c>
    </row>
    <row r="22" spans="1:19" ht="13.5" thickBot="1">
      <c r="A22" s="77"/>
      <c r="B22" s="78" t="s">
        <v>64</v>
      </c>
      <c r="C22" s="79">
        <f>SUM(C8:C21)</f>
        <v>3861592474.7545929</v>
      </c>
      <c r="D22" s="79">
        <f t="shared" ref="D22:J22" si="0">SUM(D8:D21)</f>
        <v>0</v>
      </c>
      <c r="E22" s="79">
        <f t="shared" si="0"/>
        <v>924861492.88579154</v>
      </c>
      <c r="F22" s="79">
        <f t="shared" si="0"/>
        <v>37920949.594999999</v>
      </c>
      <c r="G22" s="79">
        <f t="shared" si="0"/>
        <v>3510851590.6799994</v>
      </c>
      <c r="H22" s="79">
        <f t="shared" si="0"/>
        <v>13645162.25244</v>
      </c>
      <c r="I22" s="79">
        <f t="shared" si="0"/>
        <v>44730212.045204997</v>
      </c>
      <c r="J22" s="79">
        <f t="shared" si="0"/>
        <v>213910077.81999999</v>
      </c>
      <c r="K22" s="79">
        <f t="shared" ref="K22:S22" si="1">SUM(K8:K21)</f>
        <v>5487714592.1100025</v>
      </c>
      <c r="L22" s="79">
        <f t="shared" si="1"/>
        <v>103124056.57020999</v>
      </c>
      <c r="M22" s="79">
        <f t="shared" si="1"/>
        <v>11774789226.251253</v>
      </c>
      <c r="N22" s="79">
        <f t="shared" si="1"/>
        <v>1083346554.29335</v>
      </c>
      <c r="O22" s="79">
        <f t="shared" si="1"/>
        <v>4249837.0599999996</v>
      </c>
      <c r="P22" s="79">
        <f t="shared" si="1"/>
        <v>142409.071</v>
      </c>
      <c r="Q22" s="79">
        <f t="shared" si="1"/>
        <v>47663691.400899999</v>
      </c>
      <c r="R22" s="79">
        <f t="shared" si="1"/>
        <v>0</v>
      </c>
      <c r="S22" s="187">
        <f t="shared" si="1"/>
        <v>18732462861.708626</v>
      </c>
    </row>
    <row r="24" spans="1:19">
      <c r="C24" s="127"/>
      <c r="D24" s="127"/>
      <c r="E24" s="127"/>
      <c r="F24" s="127"/>
      <c r="G24" s="127"/>
      <c r="H24" s="127"/>
      <c r="I24" s="127"/>
      <c r="J24" s="127"/>
      <c r="K24" s="127"/>
      <c r="L24" s="127"/>
      <c r="M24" s="127"/>
      <c r="N24" s="127"/>
      <c r="O24" s="127"/>
      <c r="P24" s="127"/>
      <c r="Q24" s="127"/>
      <c r="R24" s="127"/>
      <c r="S24" s="127"/>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8"/>
  <sheetViews>
    <sheetView zoomScale="70" zoomScaleNormal="70" workbookViewId="0">
      <pane xSplit="2" ySplit="6" topLeftCell="C7" activePane="bottomRight" state="frozen"/>
      <selection activeCell="C13" sqref="C13"/>
      <selection pane="topRight" activeCell="C13" sqref="C13"/>
      <selection pane="bottomLeft" activeCell="C13" sqref="C13"/>
      <selection pane="bottomRight" activeCell="C7" sqref="C7"/>
    </sheetView>
  </sheetViews>
  <sheetFormatPr defaultColWidth="9.28515625" defaultRowHeight="12.75"/>
  <cols>
    <col min="1" max="1" width="10.5703125" style="4" bestFit="1" customWidth="1"/>
    <col min="2" max="2" width="63.7109375" style="4" bestFit="1" customWidth="1"/>
    <col min="3" max="3" width="19" style="4" customWidth="1"/>
    <col min="4" max="4" width="19.5703125" style="4" customWidth="1"/>
    <col min="5" max="5" width="31.28515625" style="4" customWidth="1"/>
    <col min="6" max="6" width="29.28515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71093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28515625" style="4" customWidth="1"/>
    <col min="21" max="21" width="24.7109375" style="4" customWidth="1"/>
    <col min="22" max="22" width="20" style="4" customWidth="1"/>
    <col min="23" max="16384" width="9.28515625" style="19"/>
  </cols>
  <sheetData>
    <row r="1" spans="1:22">
      <c r="A1" s="2" t="s">
        <v>30</v>
      </c>
      <c r="B1" s="3" t="str">
        <f>'Info '!C2</f>
        <v>JSC TBC Bank</v>
      </c>
    </row>
    <row r="2" spans="1:22">
      <c r="A2" s="2" t="s">
        <v>31</v>
      </c>
      <c r="B2" s="308">
        <f>'1. key ratios '!B2</f>
        <v>45016</v>
      </c>
    </row>
    <row r="4" spans="1:22" ht="13.5" thickBot="1">
      <c r="A4" s="4" t="s">
        <v>243</v>
      </c>
      <c r="B4" s="80" t="s">
        <v>50</v>
      </c>
      <c r="V4" s="20" t="s">
        <v>35</v>
      </c>
    </row>
    <row r="5" spans="1:22" ht="12.75" customHeight="1">
      <c r="A5" s="81"/>
      <c r="B5" s="82"/>
      <c r="C5" s="719" t="s">
        <v>169</v>
      </c>
      <c r="D5" s="720"/>
      <c r="E5" s="720"/>
      <c r="F5" s="720"/>
      <c r="G5" s="720"/>
      <c r="H5" s="720"/>
      <c r="I5" s="720"/>
      <c r="J5" s="720"/>
      <c r="K5" s="720"/>
      <c r="L5" s="721"/>
      <c r="M5" s="722" t="s">
        <v>170</v>
      </c>
      <c r="N5" s="723"/>
      <c r="O5" s="723"/>
      <c r="P5" s="723"/>
      <c r="Q5" s="723"/>
      <c r="R5" s="723"/>
      <c r="S5" s="724"/>
      <c r="T5" s="727" t="s">
        <v>241</v>
      </c>
      <c r="U5" s="727" t="s">
        <v>242</v>
      </c>
      <c r="V5" s="725" t="s">
        <v>76</v>
      </c>
    </row>
    <row r="6" spans="1:22" s="49" customFormat="1" ht="102">
      <c r="A6" s="47"/>
      <c r="B6" s="83"/>
      <c r="C6" s="84" t="s">
        <v>65</v>
      </c>
      <c r="D6" s="150" t="s">
        <v>66</v>
      </c>
      <c r="E6" s="105" t="s">
        <v>172</v>
      </c>
      <c r="F6" s="105" t="s">
        <v>173</v>
      </c>
      <c r="G6" s="150" t="s">
        <v>176</v>
      </c>
      <c r="H6" s="150" t="s">
        <v>171</v>
      </c>
      <c r="I6" s="150" t="s">
        <v>67</v>
      </c>
      <c r="J6" s="150" t="s">
        <v>68</v>
      </c>
      <c r="K6" s="85" t="s">
        <v>69</v>
      </c>
      <c r="L6" s="86" t="s">
        <v>70</v>
      </c>
      <c r="M6" s="84" t="s">
        <v>174</v>
      </c>
      <c r="N6" s="85" t="s">
        <v>71</v>
      </c>
      <c r="O6" s="85" t="s">
        <v>72</v>
      </c>
      <c r="P6" s="85" t="s">
        <v>73</v>
      </c>
      <c r="Q6" s="85" t="s">
        <v>74</v>
      </c>
      <c r="R6" s="85" t="s">
        <v>75</v>
      </c>
      <c r="S6" s="168" t="s">
        <v>175</v>
      </c>
      <c r="T6" s="728"/>
      <c r="U6" s="728"/>
      <c r="V6" s="726"/>
    </row>
    <row r="7" spans="1:22">
      <c r="A7" s="87">
        <v>1</v>
      </c>
      <c r="B7" s="1" t="s">
        <v>51</v>
      </c>
      <c r="C7" s="599">
        <v>0</v>
      </c>
      <c r="D7" s="600">
        <v>0</v>
      </c>
      <c r="E7" s="600">
        <v>0</v>
      </c>
      <c r="F7" s="600">
        <v>0</v>
      </c>
      <c r="G7" s="600">
        <v>0</v>
      </c>
      <c r="H7" s="600">
        <v>0</v>
      </c>
      <c r="I7" s="600">
        <v>0</v>
      </c>
      <c r="J7" s="600">
        <v>0</v>
      </c>
      <c r="K7" s="600">
        <v>0</v>
      </c>
      <c r="L7" s="601">
        <v>0</v>
      </c>
      <c r="M7" s="599">
        <v>0</v>
      </c>
      <c r="N7" s="600">
        <v>0</v>
      </c>
      <c r="O7" s="600">
        <v>0</v>
      </c>
      <c r="P7" s="600">
        <v>0</v>
      </c>
      <c r="Q7" s="600">
        <v>0</v>
      </c>
      <c r="R7" s="600">
        <v>0</v>
      </c>
      <c r="S7" s="601">
        <v>0</v>
      </c>
      <c r="T7" s="602">
        <v>0</v>
      </c>
      <c r="U7" s="602">
        <v>0</v>
      </c>
      <c r="V7" s="603">
        <f>SUM(C7:S7)</f>
        <v>0</v>
      </c>
    </row>
    <row r="8" spans="1:22">
      <c r="A8" s="87">
        <v>2</v>
      </c>
      <c r="B8" s="1" t="s">
        <v>52</v>
      </c>
      <c r="C8" s="599">
        <v>0</v>
      </c>
      <c r="D8" s="600">
        <v>0</v>
      </c>
      <c r="E8" s="600">
        <v>0</v>
      </c>
      <c r="F8" s="600">
        <v>0</v>
      </c>
      <c r="G8" s="600">
        <v>0</v>
      </c>
      <c r="H8" s="600">
        <v>0</v>
      </c>
      <c r="I8" s="600">
        <v>0</v>
      </c>
      <c r="J8" s="600">
        <v>0</v>
      </c>
      <c r="K8" s="600">
        <v>0</v>
      </c>
      <c r="L8" s="601">
        <v>0</v>
      </c>
      <c r="M8" s="599">
        <v>0</v>
      </c>
      <c r="N8" s="600">
        <v>0</v>
      </c>
      <c r="O8" s="600">
        <v>0</v>
      </c>
      <c r="P8" s="600">
        <v>0</v>
      </c>
      <c r="Q8" s="600">
        <v>0</v>
      </c>
      <c r="R8" s="600">
        <v>0</v>
      </c>
      <c r="S8" s="601">
        <v>0</v>
      </c>
      <c r="T8" s="602">
        <v>0</v>
      </c>
      <c r="U8" s="602">
        <v>0</v>
      </c>
      <c r="V8" s="603">
        <f t="shared" ref="V8:V20" si="0">SUM(C8:S8)</f>
        <v>0</v>
      </c>
    </row>
    <row r="9" spans="1:22">
      <c r="A9" s="87">
        <v>3</v>
      </c>
      <c r="B9" s="1" t="s">
        <v>165</v>
      </c>
      <c r="C9" s="599">
        <v>0</v>
      </c>
      <c r="D9" s="600">
        <v>0</v>
      </c>
      <c r="E9" s="600">
        <v>0</v>
      </c>
      <c r="F9" s="600">
        <v>0</v>
      </c>
      <c r="G9" s="600">
        <v>0</v>
      </c>
      <c r="H9" s="600">
        <v>0</v>
      </c>
      <c r="I9" s="600">
        <v>0</v>
      </c>
      <c r="J9" s="600">
        <v>0</v>
      </c>
      <c r="K9" s="600">
        <v>0</v>
      </c>
      <c r="L9" s="601">
        <v>0</v>
      </c>
      <c r="M9" s="599">
        <v>0</v>
      </c>
      <c r="N9" s="600">
        <v>0</v>
      </c>
      <c r="O9" s="600">
        <v>0</v>
      </c>
      <c r="P9" s="600">
        <v>0</v>
      </c>
      <c r="Q9" s="600">
        <v>0</v>
      </c>
      <c r="R9" s="600">
        <v>0</v>
      </c>
      <c r="S9" s="601">
        <v>0</v>
      </c>
      <c r="T9" s="602">
        <v>0</v>
      </c>
      <c r="U9" s="602">
        <v>0</v>
      </c>
      <c r="V9" s="603">
        <f t="shared" si="0"/>
        <v>0</v>
      </c>
    </row>
    <row r="10" spans="1:22">
      <c r="A10" s="87">
        <v>4</v>
      </c>
      <c r="B10" s="1" t="s">
        <v>53</v>
      </c>
      <c r="C10" s="599">
        <v>0</v>
      </c>
      <c r="D10" s="600">
        <v>0</v>
      </c>
      <c r="E10" s="600">
        <v>0</v>
      </c>
      <c r="F10" s="600">
        <v>0</v>
      </c>
      <c r="G10" s="600">
        <v>0</v>
      </c>
      <c r="H10" s="600">
        <v>0</v>
      </c>
      <c r="I10" s="600">
        <v>0</v>
      </c>
      <c r="J10" s="600">
        <v>0</v>
      </c>
      <c r="K10" s="600">
        <v>0</v>
      </c>
      <c r="L10" s="601">
        <v>0</v>
      </c>
      <c r="M10" s="599">
        <v>0</v>
      </c>
      <c r="N10" s="600">
        <v>0</v>
      </c>
      <c r="O10" s="600">
        <v>0</v>
      </c>
      <c r="P10" s="600">
        <v>0</v>
      </c>
      <c r="Q10" s="600">
        <v>0</v>
      </c>
      <c r="R10" s="600">
        <v>0</v>
      </c>
      <c r="S10" s="601">
        <v>0</v>
      </c>
      <c r="T10" s="602">
        <v>0</v>
      </c>
      <c r="U10" s="602">
        <v>0</v>
      </c>
      <c r="V10" s="603">
        <f t="shared" si="0"/>
        <v>0</v>
      </c>
    </row>
    <row r="11" spans="1:22">
      <c r="A11" s="87">
        <v>5</v>
      </c>
      <c r="B11" s="1" t="s">
        <v>54</v>
      </c>
      <c r="C11" s="599">
        <v>0</v>
      </c>
      <c r="D11" s="600">
        <v>0</v>
      </c>
      <c r="E11" s="600">
        <v>0</v>
      </c>
      <c r="F11" s="600">
        <v>0</v>
      </c>
      <c r="G11" s="600">
        <v>0</v>
      </c>
      <c r="H11" s="600">
        <v>0</v>
      </c>
      <c r="I11" s="600">
        <v>0</v>
      </c>
      <c r="J11" s="600">
        <v>0</v>
      </c>
      <c r="K11" s="600">
        <v>0</v>
      </c>
      <c r="L11" s="601">
        <v>0</v>
      </c>
      <c r="M11" s="599">
        <v>0</v>
      </c>
      <c r="N11" s="600">
        <v>0</v>
      </c>
      <c r="O11" s="600">
        <v>0</v>
      </c>
      <c r="P11" s="600">
        <v>0</v>
      </c>
      <c r="Q11" s="600">
        <v>0</v>
      </c>
      <c r="R11" s="600">
        <v>0</v>
      </c>
      <c r="S11" s="601">
        <v>0</v>
      </c>
      <c r="T11" s="602">
        <v>0</v>
      </c>
      <c r="U11" s="602">
        <v>0</v>
      </c>
      <c r="V11" s="603">
        <f t="shared" si="0"/>
        <v>0</v>
      </c>
    </row>
    <row r="12" spans="1:22">
      <c r="A12" s="87">
        <v>6</v>
      </c>
      <c r="B12" s="1" t="s">
        <v>55</v>
      </c>
      <c r="C12" s="599">
        <v>0</v>
      </c>
      <c r="D12" s="600">
        <v>5789.09</v>
      </c>
      <c r="E12" s="600">
        <v>0</v>
      </c>
      <c r="F12" s="600">
        <v>0</v>
      </c>
      <c r="G12" s="600">
        <v>0</v>
      </c>
      <c r="H12" s="600">
        <v>0</v>
      </c>
      <c r="I12" s="600">
        <v>0</v>
      </c>
      <c r="J12" s="600">
        <v>0</v>
      </c>
      <c r="K12" s="600">
        <v>0</v>
      </c>
      <c r="L12" s="601">
        <v>0</v>
      </c>
      <c r="M12" s="599">
        <v>0</v>
      </c>
      <c r="N12" s="600">
        <v>0</v>
      </c>
      <c r="O12" s="600">
        <v>0</v>
      </c>
      <c r="P12" s="600">
        <v>0</v>
      </c>
      <c r="Q12" s="600">
        <v>0</v>
      </c>
      <c r="R12" s="600">
        <v>0</v>
      </c>
      <c r="S12" s="601">
        <v>0</v>
      </c>
      <c r="T12" s="602">
        <v>5789.09</v>
      </c>
      <c r="U12" s="602">
        <v>2741842.6</v>
      </c>
      <c r="V12" s="603">
        <f t="shared" si="0"/>
        <v>5789.09</v>
      </c>
    </row>
    <row r="13" spans="1:22">
      <c r="A13" s="87">
        <v>7</v>
      </c>
      <c r="B13" s="1" t="s">
        <v>56</v>
      </c>
      <c r="C13" s="599">
        <v>0</v>
      </c>
      <c r="D13" s="600">
        <v>130907488.77</v>
      </c>
      <c r="E13" s="600">
        <v>0</v>
      </c>
      <c r="F13" s="600">
        <v>0</v>
      </c>
      <c r="G13" s="600">
        <v>0</v>
      </c>
      <c r="H13" s="600">
        <v>0</v>
      </c>
      <c r="I13" s="600">
        <v>0</v>
      </c>
      <c r="J13" s="600">
        <v>0</v>
      </c>
      <c r="K13" s="600">
        <v>0</v>
      </c>
      <c r="L13" s="601">
        <v>0</v>
      </c>
      <c r="M13" s="599">
        <v>19419673.34</v>
      </c>
      <c r="N13" s="600">
        <v>0</v>
      </c>
      <c r="O13" s="600">
        <v>39975407.129999995</v>
      </c>
      <c r="P13" s="600">
        <v>0</v>
      </c>
      <c r="Q13" s="600">
        <v>0</v>
      </c>
      <c r="R13" s="600">
        <v>0</v>
      </c>
      <c r="S13" s="601">
        <v>0</v>
      </c>
      <c r="T13" s="602">
        <v>190302569.24000001</v>
      </c>
      <c r="U13" s="602">
        <v>69600123.247799993</v>
      </c>
      <c r="V13" s="603">
        <f t="shared" si="0"/>
        <v>190302569.23999998</v>
      </c>
    </row>
    <row r="14" spans="1:22">
      <c r="A14" s="87">
        <v>8</v>
      </c>
      <c r="B14" s="1" t="s">
        <v>57</v>
      </c>
      <c r="C14" s="599">
        <v>0</v>
      </c>
      <c r="D14" s="600">
        <v>52902313.57</v>
      </c>
      <c r="E14" s="600">
        <v>0</v>
      </c>
      <c r="F14" s="600">
        <v>0</v>
      </c>
      <c r="G14" s="600">
        <v>0</v>
      </c>
      <c r="H14" s="600">
        <v>0</v>
      </c>
      <c r="I14" s="600">
        <v>0</v>
      </c>
      <c r="J14" s="600">
        <v>0</v>
      </c>
      <c r="K14" s="600">
        <v>0</v>
      </c>
      <c r="L14" s="601">
        <v>0</v>
      </c>
      <c r="M14" s="599">
        <v>1642333.6400000001</v>
      </c>
      <c r="N14" s="600">
        <v>0</v>
      </c>
      <c r="O14" s="600">
        <v>2442060.0699999998</v>
      </c>
      <c r="P14" s="600">
        <v>0</v>
      </c>
      <c r="Q14" s="600">
        <v>0</v>
      </c>
      <c r="R14" s="600">
        <v>0</v>
      </c>
      <c r="S14" s="601">
        <v>0</v>
      </c>
      <c r="T14" s="602">
        <v>56986707.280000001</v>
      </c>
      <c r="U14" s="602">
        <v>8153399.5532</v>
      </c>
      <c r="V14" s="603">
        <f t="shared" si="0"/>
        <v>56986707.280000001</v>
      </c>
    </row>
    <row r="15" spans="1:22" ht="25.5">
      <c r="A15" s="87">
        <v>9</v>
      </c>
      <c r="B15" s="1" t="s">
        <v>58</v>
      </c>
      <c r="C15" s="599">
        <v>0</v>
      </c>
      <c r="D15" s="600">
        <v>9032071.2899999991</v>
      </c>
      <c r="E15" s="600">
        <v>0</v>
      </c>
      <c r="F15" s="600">
        <v>0</v>
      </c>
      <c r="G15" s="600">
        <v>0</v>
      </c>
      <c r="H15" s="600">
        <v>0</v>
      </c>
      <c r="I15" s="600">
        <v>0</v>
      </c>
      <c r="J15" s="600">
        <v>0</v>
      </c>
      <c r="K15" s="600">
        <v>0</v>
      </c>
      <c r="L15" s="601">
        <v>0</v>
      </c>
      <c r="M15" s="599">
        <v>25000.44</v>
      </c>
      <c r="N15" s="600">
        <v>0</v>
      </c>
      <c r="O15" s="600">
        <v>45812.57</v>
      </c>
      <c r="P15" s="600">
        <v>0</v>
      </c>
      <c r="Q15" s="600">
        <v>0</v>
      </c>
      <c r="R15" s="600">
        <v>0</v>
      </c>
      <c r="S15" s="601">
        <v>0</v>
      </c>
      <c r="T15" s="602">
        <v>9102884.2999999989</v>
      </c>
      <c r="U15" s="602">
        <v>196956.9093</v>
      </c>
      <c r="V15" s="603">
        <f t="shared" si="0"/>
        <v>9102884.2999999989</v>
      </c>
    </row>
    <row r="16" spans="1:22">
      <c r="A16" s="87">
        <v>10</v>
      </c>
      <c r="B16" s="1" t="s">
        <v>59</v>
      </c>
      <c r="C16" s="599">
        <v>0</v>
      </c>
      <c r="D16" s="600">
        <v>89879.330000000016</v>
      </c>
      <c r="E16" s="600">
        <v>0</v>
      </c>
      <c r="F16" s="600">
        <v>0</v>
      </c>
      <c r="G16" s="600">
        <v>0</v>
      </c>
      <c r="H16" s="600">
        <v>0</v>
      </c>
      <c r="I16" s="600">
        <v>0</v>
      </c>
      <c r="J16" s="600">
        <v>0</v>
      </c>
      <c r="K16" s="600">
        <v>0</v>
      </c>
      <c r="L16" s="601">
        <v>0</v>
      </c>
      <c r="M16" s="599">
        <v>107596.14000000001</v>
      </c>
      <c r="N16" s="600">
        <v>0</v>
      </c>
      <c r="O16" s="600">
        <v>195004.27</v>
      </c>
      <c r="P16" s="600">
        <v>0</v>
      </c>
      <c r="Q16" s="600">
        <v>0</v>
      </c>
      <c r="R16" s="600">
        <v>0</v>
      </c>
      <c r="S16" s="601">
        <v>0</v>
      </c>
      <c r="T16" s="602">
        <v>392479.74000000005</v>
      </c>
      <c r="U16" s="602">
        <v>460718.08120000002</v>
      </c>
      <c r="V16" s="603">
        <f t="shared" si="0"/>
        <v>392479.74</v>
      </c>
    </row>
    <row r="17" spans="1:22">
      <c r="A17" s="87">
        <v>11</v>
      </c>
      <c r="B17" s="1" t="s">
        <v>60</v>
      </c>
      <c r="C17" s="599">
        <v>0</v>
      </c>
      <c r="D17" s="600">
        <v>48023988.019999996</v>
      </c>
      <c r="E17" s="600">
        <v>0</v>
      </c>
      <c r="F17" s="600">
        <v>0</v>
      </c>
      <c r="G17" s="600">
        <v>0</v>
      </c>
      <c r="H17" s="600">
        <v>0</v>
      </c>
      <c r="I17" s="600">
        <v>0</v>
      </c>
      <c r="J17" s="600">
        <v>0</v>
      </c>
      <c r="K17" s="600">
        <v>0</v>
      </c>
      <c r="L17" s="601">
        <v>0</v>
      </c>
      <c r="M17" s="599">
        <v>0</v>
      </c>
      <c r="N17" s="600">
        <v>0</v>
      </c>
      <c r="O17" s="600">
        <v>0</v>
      </c>
      <c r="P17" s="600">
        <v>0</v>
      </c>
      <c r="Q17" s="600">
        <v>0</v>
      </c>
      <c r="R17" s="600">
        <v>0</v>
      </c>
      <c r="S17" s="601">
        <v>0</v>
      </c>
      <c r="T17" s="602">
        <v>48023988.019999996</v>
      </c>
      <c r="U17" s="602">
        <v>0</v>
      </c>
      <c r="V17" s="603">
        <f t="shared" si="0"/>
        <v>48023988.019999996</v>
      </c>
    </row>
    <row r="18" spans="1:22">
      <c r="A18" s="87">
        <v>12</v>
      </c>
      <c r="B18" s="1" t="s">
        <v>61</v>
      </c>
      <c r="C18" s="599">
        <v>0</v>
      </c>
      <c r="D18" s="600">
        <v>0</v>
      </c>
      <c r="E18" s="600">
        <v>0</v>
      </c>
      <c r="F18" s="600">
        <v>0</v>
      </c>
      <c r="G18" s="600">
        <v>0</v>
      </c>
      <c r="H18" s="600">
        <v>0</v>
      </c>
      <c r="I18" s="600">
        <v>0</v>
      </c>
      <c r="J18" s="600">
        <v>0</v>
      </c>
      <c r="K18" s="600">
        <v>0</v>
      </c>
      <c r="L18" s="601">
        <v>0</v>
      </c>
      <c r="M18" s="599">
        <v>0</v>
      </c>
      <c r="N18" s="600">
        <v>0</v>
      </c>
      <c r="O18" s="600">
        <v>0</v>
      </c>
      <c r="P18" s="600">
        <v>0</v>
      </c>
      <c r="Q18" s="600">
        <v>0</v>
      </c>
      <c r="R18" s="600">
        <v>0</v>
      </c>
      <c r="S18" s="601">
        <v>0</v>
      </c>
      <c r="T18" s="602">
        <v>0</v>
      </c>
      <c r="U18" s="602">
        <v>0</v>
      </c>
      <c r="V18" s="603">
        <f t="shared" si="0"/>
        <v>0</v>
      </c>
    </row>
    <row r="19" spans="1:22">
      <c r="A19" s="87">
        <v>13</v>
      </c>
      <c r="B19" s="1" t="s">
        <v>62</v>
      </c>
      <c r="C19" s="599">
        <v>0</v>
      </c>
      <c r="D19" s="600">
        <v>0</v>
      </c>
      <c r="E19" s="600">
        <v>0</v>
      </c>
      <c r="F19" s="600">
        <v>0</v>
      </c>
      <c r="G19" s="600">
        <v>0</v>
      </c>
      <c r="H19" s="600">
        <v>0</v>
      </c>
      <c r="I19" s="600">
        <v>0</v>
      </c>
      <c r="J19" s="600">
        <v>0</v>
      </c>
      <c r="K19" s="600">
        <v>0</v>
      </c>
      <c r="L19" s="601">
        <v>0</v>
      </c>
      <c r="M19" s="599">
        <v>0</v>
      </c>
      <c r="N19" s="600">
        <v>0</v>
      </c>
      <c r="O19" s="600">
        <v>0</v>
      </c>
      <c r="P19" s="600">
        <v>0</v>
      </c>
      <c r="Q19" s="600">
        <v>0</v>
      </c>
      <c r="R19" s="600">
        <v>0</v>
      </c>
      <c r="S19" s="601">
        <v>0</v>
      </c>
      <c r="T19" s="602">
        <v>0</v>
      </c>
      <c r="U19" s="602">
        <v>0</v>
      </c>
      <c r="V19" s="603">
        <f t="shared" si="0"/>
        <v>0</v>
      </c>
    </row>
    <row r="20" spans="1:22">
      <c r="A20" s="87">
        <v>14</v>
      </c>
      <c r="B20" s="1" t="s">
        <v>63</v>
      </c>
      <c r="C20" s="599">
        <v>0</v>
      </c>
      <c r="D20" s="600">
        <v>250529683.32000002</v>
      </c>
      <c r="E20" s="600">
        <v>0</v>
      </c>
      <c r="F20" s="600">
        <v>0</v>
      </c>
      <c r="G20" s="600">
        <v>0</v>
      </c>
      <c r="H20" s="600">
        <v>0</v>
      </c>
      <c r="I20" s="600">
        <v>0</v>
      </c>
      <c r="J20" s="600">
        <v>0</v>
      </c>
      <c r="K20" s="600">
        <v>0</v>
      </c>
      <c r="L20" s="601">
        <v>0</v>
      </c>
      <c r="M20" s="599">
        <v>25728222.16</v>
      </c>
      <c r="N20" s="600">
        <v>0</v>
      </c>
      <c r="O20" s="600">
        <v>5422669.6200000001</v>
      </c>
      <c r="P20" s="600">
        <v>0</v>
      </c>
      <c r="Q20" s="600">
        <v>0</v>
      </c>
      <c r="R20" s="600">
        <v>0</v>
      </c>
      <c r="S20" s="601">
        <v>0</v>
      </c>
      <c r="T20" s="602">
        <v>281680575.10000002</v>
      </c>
      <c r="U20" s="602">
        <v>6962531.2199999997</v>
      </c>
      <c r="V20" s="603">
        <f t="shared" si="0"/>
        <v>281680575.10000002</v>
      </c>
    </row>
    <row r="21" spans="1:22" ht="13.5" thickBot="1">
      <c r="A21" s="77"/>
      <c r="B21" s="89" t="s">
        <v>64</v>
      </c>
      <c r="C21" s="604">
        <f>SUM(C7:C20)</f>
        <v>0</v>
      </c>
      <c r="D21" s="605">
        <f t="shared" ref="D21:V21" si="1">SUM(D7:D20)</f>
        <v>491491213.38999999</v>
      </c>
      <c r="E21" s="605">
        <f t="shared" si="1"/>
        <v>0</v>
      </c>
      <c r="F21" s="605">
        <f t="shared" si="1"/>
        <v>0</v>
      </c>
      <c r="G21" s="605">
        <f t="shared" si="1"/>
        <v>0</v>
      </c>
      <c r="H21" s="605">
        <f t="shared" si="1"/>
        <v>0</v>
      </c>
      <c r="I21" s="605">
        <f t="shared" si="1"/>
        <v>0</v>
      </c>
      <c r="J21" s="605">
        <f t="shared" si="1"/>
        <v>0</v>
      </c>
      <c r="K21" s="605">
        <f t="shared" si="1"/>
        <v>0</v>
      </c>
      <c r="L21" s="606">
        <f t="shared" si="1"/>
        <v>0</v>
      </c>
      <c r="M21" s="604">
        <f t="shared" si="1"/>
        <v>46922825.719999999</v>
      </c>
      <c r="N21" s="605">
        <f t="shared" si="1"/>
        <v>0</v>
      </c>
      <c r="O21" s="605">
        <f t="shared" si="1"/>
        <v>48080953.659999996</v>
      </c>
      <c r="P21" s="605">
        <f t="shared" si="1"/>
        <v>0</v>
      </c>
      <c r="Q21" s="605">
        <f t="shared" si="1"/>
        <v>0</v>
      </c>
      <c r="R21" s="605">
        <f t="shared" si="1"/>
        <v>0</v>
      </c>
      <c r="S21" s="606">
        <f>SUM(S7:S20)</f>
        <v>0</v>
      </c>
      <c r="T21" s="606">
        <f>SUM(T7:T20)</f>
        <v>586494992.76999998</v>
      </c>
      <c r="U21" s="606">
        <f t="shared" ref="U21" si="2">SUM(U7:U20)</f>
        <v>88115571.611499995</v>
      </c>
      <c r="V21" s="607">
        <f t="shared" si="1"/>
        <v>586494992.76999998</v>
      </c>
    </row>
    <row r="23" spans="1:22">
      <c r="C23" s="127"/>
      <c r="D23" s="127"/>
      <c r="E23" s="127"/>
      <c r="F23" s="127"/>
      <c r="G23" s="127"/>
      <c r="H23" s="127"/>
      <c r="I23" s="127"/>
      <c r="J23" s="127"/>
      <c r="K23" s="127"/>
      <c r="L23" s="127"/>
      <c r="M23" s="127"/>
      <c r="N23" s="127"/>
      <c r="O23" s="127"/>
      <c r="P23" s="127"/>
      <c r="Q23" s="127"/>
      <c r="R23" s="127"/>
      <c r="S23" s="127"/>
      <c r="T23" s="127"/>
      <c r="U23" s="127"/>
      <c r="V23" s="127"/>
    </row>
    <row r="24" spans="1:22">
      <c r="C24" s="27"/>
      <c r="D24" s="27"/>
      <c r="E24" s="27"/>
    </row>
    <row r="25" spans="1:22">
      <c r="A25" s="46"/>
      <c r="B25" s="46"/>
      <c r="D25" s="27"/>
      <c r="E25" s="27"/>
    </row>
    <row r="26" spans="1:22">
      <c r="A26" s="46"/>
      <c r="B26" s="28"/>
      <c r="D26" s="27"/>
      <c r="E26" s="27"/>
    </row>
    <row r="27" spans="1:22">
      <c r="A27" s="46"/>
      <c r="B27" s="46"/>
      <c r="D27" s="27"/>
      <c r="E27" s="27"/>
    </row>
    <row r="28" spans="1:22">
      <c r="A28" s="46"/>
      <c r="B28" s="28"/>
      <c r="D28" s="27"/>
      <c r="E28" s="27"/>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4"/>
  <sheetViews>
    <sheetView zoomScale="85" zoomScaleNormal="85" workbookViewId="0">
      <pane xSplit="1" ySplit="7" topLeftCell="B8" activePane="bottomRight" state="frozen"/>
      <selection activeCell="C13" sqref="C13"/>
      <selection pane="topRight" activeCell="C13" sqref="C13"/>
      <selection pane="bottomLeft" activeCell="C13" sqref="C13"/>
      <selection pane="bottomRight" activeCell="B8" sqref="B8"/>
    </sheetView>
  </sheetViews>
  <sheetFormatPr defaultColWidth="9.28515625" defaultRowHeight="12.75"/>
  <cols>
    <col min="1" max="1" width="10.5703125" style="4" bestFit="1" customWidth="1"/>
    <col min="2" max="2" width="101.7109375" style="4" customWidth="1"/>
    <col min="3" max="3" width="13.7109375" style="155" customWidth="1"/>
    <col min="4" max="4" width="14.7109375" style="155" bestFit="1" customWidth="1"/>
    <col min="5" max="5" width="17.7109375" style="155" customWidth="1"/>
    <col min="6" max="6" width="15.7109375" style="155" customWidth="1"/>
    <col min="7" max="7" width="17.42578125" style="155" customWidth="1"/>
    <col min="8" max="8" width="15.28515625" style="155" customWidth="1"/>
    <col min="9" max="16384" width="9.28515625" style="19"/>
  </cols>
  <sheetData>
    <row r="1" spans="1:9">
      <c r="A1" s="2" t="s">
        <v>30</v>
      </c>
      <c r="B1" s="4" t="str">
        <f>'Info '!C2</f>
        <v>JSC TBC Bank</v>
      </c>
      <c r="C1" s="3"/>
    </row>
    <row r="2" spans="1:9">
      <c r="A2" s="2" t="s">
        <v>31</v>
      </c>
      <c r="B2" s="308">
        <f>'1. key ratios '!B2</f>
        <v>45016</v>
      </c>
      <c r="C2" s="308"/>
    </row>
    <row r="4" spans="1:9" ht="13.5" thickBot="1">
      <c r="A4" s="2" t="s">
        <v>150</v>
      </c>
      <c r="B4" s="80" t="s">
        <v>252</v>
      </c>
    </row>
    <row r="5" spans="1:9">
      <c r="A5" s="81"/>
      <c r="B5" s="90"/>
      <c r="C5" s="176" t="s">
        <v>0</v>
      </c>
      <c r="D5" s="176" t="s">
        <v>1</v>
      </c>
      <c r="E5" s="176" t="s">
        <v>2</v>
      </c>
      <c r="F5" s="176" t="s">
        <v>3</v>
      </c>
      <c r="G5" s="177" t="s">
        <v>4</v>
      </c>
      <c r="H5" s="178" t="s">
        <v>5</v>
      </c>
      <c r="I5" s="91"/>
    </row>
    <row r="6" spans="1:9" s="91" customFormat="1" ht="12.75" customHeight="1">
      <c r="A6" s="92"/>
      <c r="B6" s="731" t="s">
        <v>149</v>
      </c>
      <c r="C6" s="717" t="s">
        <v>245</v>
      </c>
      <c r="D6" s="733" t="s">
        <v>244</v>
      </c>
      <c r="E6" s="734"/>
      <c r="F6" s="717" t="s">
        <v>249</v>
      </c>
      <c r="G6" s="717" t="s">
        <v>250</v>
      </c>
      <c r="H6" s="729" t="s">
        <v>248</v>
      </c>
    </row>
    <row r="7" spans="1:9" ht="38.25">
      <c r="A7" s="94"/>
      <c r="B7" s="732"/>
      <c r="C7" s="718"/>
      <c r="D7" s="179" t="s">
        <v>247</v>
      </c>
      <c r="E7" s="179" t="s">
        <v>246</v>
      </c>
      <c r="F7" s="718"/>
      <c r="G7" s="718"/>
      <c r="H7" s="730"/>
      <c r="I7" s="91"/>
    </row>
    <row r="8" spans="1:9">
      <c r="A8" s="92">
        <v>1</v>
      </c>
      <c r="B8" s="1" t="s">
        <v>51</v>
      </c>
      <c r="C8" s="180">
        <v>3637469203.7483397</v>
      </c>
      <c r="D8" s="180">
        <v>0</v>
      </c>
      <c r="E8" s="180">
        <v>0</v>
      </c>
      <c r="F8" s="180">
        <v>1864896887.5294952</v>
      </c>
      <c r="G8" s="181">
        <v>1864896887.5294952</v>
      </c>
      <c r="H8" s="183">
        <f>G8/(C8+E8)</f>
        <v>0.51269077016727893</v>
      </c>
    </row>
    <row r="9" spans="1:9" ht="15" customHeight="1">
      <c r="A9" s="92">
        <v>2</v>
      </c>
      <c r="B9" s="1" t="s">
        <v>52</v>
      </c>
      <c r="C9" s="180">
        <v>0</v>
      </c>
      <c r="D9" s="180">
        <v>0</v>
      </c>
      <c r="E9" s="180">
        <v>0</v>
      </c>
      <c r="F9" s="180">
        <v>0</v>
      </c>
      <c r="G9" s="181">
        <v>0</v>
      </c>
      <c r="H9" s="183"/>
    </row>
    <row r="10" spans="1:9">
      <c r="A10" s="92">
        <v>3</v>
      </c>
      <c r="B10" s="1" t="s">
        <v>165</v>
      </c>
      <c r="C10" s="180">
        <v>407983793.39999998</v>
      </c>
      <c r="D10" s="180">
        <v>0</v>
      </c>
      <c r="E10" s="180">
        <v>0</v>
      </c>
      <c r="F10" s="180">
        <v>0</v>
      </c>
      <c r="G10" s="181">
        <v>0</v>
      </c>
      <c r="H10" s="183">
        <f t="shared" ref="H10:H21" si="0">G10/(C10+E10)</f>
        <v>0</v>
      </c>
    </row>
    <row r="11" spans="1:9">
      <c r="A11" s="92">
        <v>4</v>
      </c>
      <c r="B11" s="1" t="s">
        <v>53</v>
      </c>
      <c r="C11" s="180">
        <v>718418924.79119301</v>
      </c>
      <c r="D11" s="180">
        <v>0</v>
      </c>
      <c r="E11" s="180">
        <v>0</v>
      </c>
      <c r="F11" s="180">
        <v>0</v>
      </c>
      <c r="G11" s="181">
        <v>0</v>
      </c>
      <c r="H11" s="183">
        <f t="shared" si="0"/>
        <v>0</v>
      </c>
    </row>
    <row r="12" spans="1:9">
      <c r="A12" s="92">
        <v>5</v>
      </c>
      <c r="B12" s="1" t="s">
        <v>54</v>
      </c>
      <c r="C12" s="180">
        <v>0</v>
      </c>
      <c r="D12" s="180">
        <v>0</v>
      </c>
      <c r="E12" s="180">
        <v>0</v>
      </c>
      <c r="F12" s="180">
        <v>0</v>
      </c>
      <c r="G12" s="181">
        <v>0</v>
      </c>
      <c r="H12" s="183"/>
    </row>
    <row r="13" spans="1:9">
      <c r="A13" s="92">
        <v>6</v>
      </c>
      <c r="B13" s="1" t="s">
        <v>55</v>
      </c>
      <c r="C13" s="180">
        <v>919978841.53630853</v>
      </c>
      <c r="D13" s="180">
        <v>616217446.74000001</v>
      </c>
      <c r="E13" s="180">
        <v>308525704.87</v>
      </c>
      <c r="F13" s="180">
        <v>368199571.2979176</v>
      </c>
      <c r="G13" s="181">
        <v>365451939.60791767</v>
      </c>
      <c r="H13" s="183">
        <f t="shared" si="0"/>
        <v>0.29747707542227536</v>
      </c>
    </row>
    <row r="14" spans="1:9">
      <c r="A14" s="92">
        <v>7</v>
      </c>
      <c r="B14" s="1" t="s">
        <v>56</v>
      </c>
      <c r="C14" s="180">
        <v>6259967596.2710247</v>
      </c>
      <c r="D14" s="180">
        <v>2157221279.6721001</v>
      </c>
      <c r="E14" s="180">
        <v>974683570.477</v>
      </c>
      <c r="F14" s="180">
        <v>7234651166.7480249</v>
      </c>
      <c r="G14" s="181">
        <v>6974748474.2602253</v>
      </c>
      <c r="H14" s="183">
        <f t="shared" si="0"/>
        <v>0.96407529727454355</v>
      </c>
    </row>
    <row r="15" spans="1:9">
      <c r="A15" s="92">
        <v>8</v>
      </c>
      <c r="B15" s="1" t="s">
        <v>57</v>
      </c>
      <c r="C15" s="180">
        <v>5487714592.1100025</v>
      </c>
      <c r="D15" s="180">
        <v>344738701.94580001</v>
      </c>
      <c r="E15" s="180">
        <v>103124056.57020999</v>
      </c>
      <c r="F15" s="180">
        <v>4193128986.5101595</v>
      </c>
      <c r="G15" s="181">
        <v>4127988879.676959</v>
      </c>
      <c r="H15" s="183">
        <f t="shared" si="0"/>
        <v>0.73834877718236824</v>
      </c>
    </row>
    <row r="16" spans="1:9">
      <c r="A16" s="92">
        <v>9</v>
      </c>
      <c r="B16" s="1" t="s">
        <v>58</v>
      </c>
      <c r="C16" s="180">
        <v>3510851590.6799994</v>
      </c>
      <c r="D16" s="180">
        <v>37935507.691299997</v>
      </c>
      <c r="E16" s="180">
        <v>13645162.25244</v>
      </c>
      <c r="F16" s="180">
        <v>1233573863.5263536</v>
      </c>
      <c r="G16" s="181">
        <v>1224274022.3170538</v>
      </c>
      <c r="H16" s="183">
        <f t="shared" si="0"/>
        <v>0.34736137047039062</v>
      </c>
    </row>
    <row r="17" spans="1:8">
      <c r="A17" s="92">
        <v>10</v>
      </c>
      <c r="B17" s="1" t="s">
        <v>59</v>
      </c>
      <c r="C17" s="180">
        <v>134237995.68000001</v>
      </c>
      <c r="D17" s="180">
        <v>3243755.1919999998</v>
      </c>
      <c r="E17" s="180">
        <v>1137759.331</v>
      </c>
      <c r="F17" s="180">
        <v>124698714.41650002</v>
      </c>
      <c r="G17" s="181">
        <v>123845516.59530002</v>
      </c>
      <c r="H17" s="183">
        <f t="shared" si="0"/>
        <v>0.91482789207888005</v>
      </c>
    </row>
    <row r="18" spans="1:8">
      <c r="A18" s="92">
        <v>11</v>
      </c>
      <c r="B18" s="1" t="s">
        <v>60</v>
      </c>
      <c r="C18" s="180">
        <v>275175532.14299995</v>
      </c>
      <c r="D18" s="180">
        <v>0</v>
      </c>
      <c r="E18" s="180">
        <v>0</v>
      </c>
      <c r="F18" s="180">
        <v>303008251.94249994</v>
      </c>
      <c r="G18" s="181">
        <v>254984263.92249995</v>
      </c>
      <c r="H18" s="183">
        <f t="shared" si="0"/>
        <v>0.92662404224948591</v>
      </c>
    </row>
    <row r="19" spans="1:8">
      <c r="A19" s="92">
        <v>12</v>
      </c>
      <c r="B19" s="1" t="s">
        <v>61</v>
      </c>
      <c r="C19" s="180">
        <v>0</v>
      </c>
      <c r="D19" s="180">
        <v>0</v>
      </c>
      <c r="E19" s="180">
        <v>0</v>
      </c>
      <c r="F19" s="180">
        <v>0</v>
      </c>
      <c r="G19" s="181">
        <v>0</v>
      </c>
      <c r="H19" s="183"/>
    </row>
    <row r="20" spans="1:8">
      <c r="A20" s="92">
        <v>13</v>
      </c>
      <c r="B20" s="1" t="s">
        <v>144</v>
      </c>
      <c r="C20" s="180">
        <v>0</v>
      </c>
      <c r="D20" s="180">
        <v>0</v>
      </c>
      <c r="E20" s="180">
        <v>0</v>
      </c>
      <c r="F20" s="180">
        <v>0</v>
      </c>
      <c r="G20" s="181">
        <v>0</v>
      </c>
      <c r="H20" s="183"/>
    </row>
    <row r="21" spans="1:8">
      <c r="A21" s="92">
        <v>14</v>
      </c>
      <c r="B21" s="1" t="s">
        <v>63</v>
      </c>
      <c r="C21" s="180">
        <v>4304655046.8278761</v>
      </c>
      <c r="D21" s="180">
        <v>181193982.6688</v>
      </c>
      <c r="E21" s="180">
        <v>50972956.101350002</v>
      </c>
      <c r="F21" s="180">
        <v>3410305419.7376761</v>
      </c>
      <c r="G21" s="181">
        <v>3121662313.4176764</v>
      </c>
      <c r="H21" s="183">
        <f t="shared" si="0"/>
        <v>0.71669626316074542</v>
      </c>
    </row>
    <row r="22" spans="1:8" ht="13.5" thickBot="1">
      <c r="A22" s="95"/>
      <c r="B22" s="96" t="s">
        <v>64</v>
      </c>
      <c r="C22" s="182">
        <f>SUM(C8:C21)</f>
        <v>25656453117.187748</v>
      </c>
      <c r="D22" s="182">
        <f>SUM(D8:D21)</f>
        <v>3340550673.9099994</v>
      </c>
      <c r="E22" s="182">
        <f>SUM(E8:E21)</f>
        <v>1452089209.6020002</v>
      </c>
      <c r="F22" s="182">
        <f>SUM(F8:F21)</f>
        <v>18732462861.708626</v>
      </c>
      <c r="G22" s="182">
        <f>SUM(G8:G21)</f>
        <v>18057852297.327129</v>
      </c>
      <c r="H22" s="184">
        <f>G22/(C22+E22)</f>
        <v>0.66613143855697599</v>
      </c>
    </row>
    <row r="24" spans="1:8">
      <c r="C24" s="608"/>
      <c r="D24" s="608"/>
      <c r="E24" s="608"/>
      <c r="F24" s="608"/>
      <c r="G24" s="608"/>
      <c r="H24" s="608"/>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7"/>
  <sheetViews>
    <sheetView zoomScale="70" zoomScaleNormal="70" workbookViewId="0">
      <pane xSplit="2" ySplit="6" topLeftCell="C7" activePane="bottomRight" state="frozen"/>
      <selection activeCell="C13" sqref="C13"/>
      <selection pane="topRight" activeCell="C13" sqref="C13"/>
      <selection pane="bottomLeft" activeCell="C13" sqref="C13"/>
      <selection pane="bottomRight" activeCell="C7" sqref="C7"/>
    </sheetView>
  </sheetViews>
  <sheetFormatPr defaultColWidth="9.28515625" defaultRowHeight="12.75"/>
  <cols>
    <col min="1" max="1" width="10.5703125" style="155" bestFit="1" customWidth="1"/>
    <col min="2" max="2" width="104.28515625" style="155" customWidth="1"/>
    <col min="3" max="5" width="13.7109375" style="155" bestFit="1" customWidth="1"/>
    <col min="6" max="11" width="12.7109375" style="155" customWidth="1"/>
    <col min="12" max="16384" width="9.28515625" style="155"/>
  </cols>
  <sheetData>
    <row r="1" spans="1:11">
      <c r="A1" s="155" t="s">
        <v>30</v>
      </c>
      <c r="B1" s="3" t="str">
        <f>'Info '!C2</f>
        <v>JSC TBC Bank</v>
      </c>
    </row>
    <row r="2" spans="1:11">
      <c r="A2" s="155" t="s">
        <v>31</v>
      </c>
      <c r="B2" s="308">
        <f>'1. key ratios '!B2</f>
        <v>45016</v>
      </c>
    </row>
    <row r="4" spans="1:11" ht="13.5" thickBot="1">
      <c r="A4" s="155" t="s">
        <v>146</v>
      </c>
      <c r="B4" s="221" t="s">
        <v>253</v>
      </c>
    </row>
    <row r="5" spans="1:11" ht="30" customHeight="1">
      <c r="A5" s="735"/>
      <c r="B5" s="736"/>
      <c r="C5" s="737" t="s">
        <v>305</v>
      </c>
      <c r="D5" s="737"/>
      <c r="E5" s="737"/>
      <c r="F5" s="737" t="s">
        <v>306</v>
      </c>
      <c r="G5" s="737"/>
      <c r="H5" s="737"/>
      <c r="I5" s="737" t="s">
        <v>307</v>
      </c>
      <c r="J5" s="737"/>
      <c r="K5" s="738"/>
    </row>
    <row r="6" spans="1:11">
      <c r="A6" s="196"/>
      <c r="B6" s="197"/>
      <c r="C6" s="21" t="s">
        <v>32</v>
      </c>
      <c r="D6" s="21" t="s">
        <v>33</v>
      </c>
      <c r="E6" s="21" t="s">
        <v>34</v>
      </c>
      <c r="F6" s="21" t="s">
        <v>32</v>
      </c>
      <c r="G6" s="21" t="s">
        <v>33</v>
      </c>
      <c r="H6" s="21" t="s">
        <v>34</v>
      </c>
      <c r="I6" s="21" t="s">
        <v>32</v>
      </c>
      <c r="J6" s="21" t="s">
        <v>33</v>
      </c>
      <c r="K6" s="21" t="s">
        <v>34</v>
      </c>
    </row>
    <row r="7" spans="1:11">
      <c r="A7" s="198" t="s">
        <v>256</v>
      </c>
      <c r="B7" s="199"/>
      <c r="C7" s="199"/>
      <c r="D7" s="199"/>
      <c r="E7" s="199"/>
      <c r="F7" s="199"/>
      <c r="G7" s="199"/>
      <c r="H7" s="199"/>
      <c r="I7" s="199"/>
      <c r="J7" s="199"/>
      <c r="K7" s="200"/>
    </row>
    <row r="8" spans="1:11">
      <c r="A8" s="201">
        <v>1</v>
      </c>
      <c r="B8" s="202" t="s">
        <v>254</v>
      </c>
      <c r="C8" s="639"/>
      <c r="D8" s="639"/>
      <c r="E8" s="639"/>
      <c r="F8" s="640">
        <v>3241826003.5626249</v>
      </c>
      <c r="G8" s="640">
        <v>4107754735.7126799</v>
      </c>
      <c r="H8" s="640">
        <v>7349580739.2753048</v>
      </c>
      <c r="I8" s="640">
        <v>3224667329.1172018</v>
      </c>
      <c r="J8" s="640">
        <v>2805097849.9847064</v>
      </c>
      <c r="K8" s="641">
        <v>6029765179.1019077</v>
      </c>
    </row>
    <row r="9" spans="1:11">
      <c r="A9" s="198" t="s">
        <v>257</v>
      </c>
      <c r="B9" s="199"/>
      <c r="C9" s="642"/>
      <c r="D9" s="642"/>
      <c r="E9" s="642"/>
      <c r="F9" s="642"/>
      <c r="G9" s="642"/>
      <c r="H9" s="642"/>
      <c r="I9" s="642"/>
      <c r="J9" s="642"/>
      <c r="K9" s="643"/>
    </row>
    <row r="10" spans="1:11">
      <c r="A10" s="203">
        <v>2</v>
      </c>
      <c r="B10" s="204" t="s">
        <v>265</v>
      </c>
      <c r="C10" s="644">
        <v>2216173683.0451059</v>
      </c>
      <c r="D10" s="645">
        <v>6409725889.1170874</v>
      </c>
      <c r="E10" s="645">
        <v>8625899572.1621933</v>
      </c>
      <c r="F10" s="645">
        <v>328617282.44909513</v>
      </c>
      <c r="G10" s="645">
        <v>1341207614.2592494</v>
      </c>
      <c r="H10" s="645">
        <v>1669824896.7083445</v>
      </c>
      <c r="I10" s="645">
        <v>1655379133.5796154</v>
      </c>
      <c r="J10" s="645">
        <v>1488940257.6559391</v>
      </c>
      <c r="K10" s="646">
        <v>3144319391.2355547</v>
      </c>
    </row>
    <row r="11" spans="1:11">
      <c r="A11" s="203">
        <v>3</v>
      </c>
      <c r="B11" s="204" t="s">
        <v>259</v>
      </c>
      <c r="C11" s="644">
        <v>6345651165.1373558</v>
      </c>
      <c r="D11" s="645">
        <v>5369857640.4561071</v>
      </c>
      <c r="E11" s="645">
        <v>11715508805.593464</v>
      </c>
      <c r="F11" s="645">
        <v>1830611193.7501421</v>
      </c>
      <c r="G11" s="645">
        <v>1372774887.7278874</v>
      </c>
      <c r="H11" s="645">
        <v>3203386081.4780293</v>
      </c>
      <c r="I11" s="645">
        <v>41217806.372692585</v>
      </c>
      <c r="J11" s="645">
        <v>72710835.117135763</v>
      </c>
      <c r="K11" s="646">
        <v>113928641.48982835</v>
      </c>
    </row>
    <row r="12" spans="1:11">
      <c r="A12" s="203">
        <v>4</v>
      </c>
      <c r="B12" s="204" t="s">
        <v>260</v>
      </c>
      <c r="C12" s="644">
        <v>822883000</v>
      </c>
      <c r="D12" s="645">
        <v>4371809.5118436664</v>
      </c>
      <c r="E12" s="645">
        <v>827254809.51184368</v>
      </c>
      <c r="F12" s="645">
        <v>0</v>
      </c>
      <c r="G12" s="645">
        <v>0</v>
      </c>
      <c r="H12" s="645">
        <v>0</v>
      </c>
      <c r="I12" s="645">
        <v>0</v>
      </c>
      <c r="J12" s="645">
        <v>0</v>
      </c>
      <c r="K12" s="646">
        <v>0</v>
      </c>
    </row>
    <row r="13" spans="1:11">
      <c r="A13" s="203">
        <v>5</v>
      </c>
      <c r="B13" s="204" t="s">
        <v>268</v>
      </c>
      <c r="C13" s="644">
        <v>1802765566.328867</v>
      </c>
      <c r="D13" s="645">
        <v>5266791821.3539524</v>
      </c>
      <c r="E13" s="645">
        <v>7069557387.6828194</v>
      </c>
      <c r="F13" s="645">
        <v>252018745.72611085</v>
      </c>
      <c r="G13" s="645">
        <v>3135920138.6283488</v>
      </c>
      <c r="H13" s="645">
        <v>3387938884.3544598</v>
      </c>
      <c r="I13" s="645">
        <v>137075163.66469166</v>
      </c>
      <c r="J13" s="645">
        <v>3004739981.6143656</v>
      </c>
      <c r="K13" s="646">
        <v>3141815145.279057</v>
      </c>
    </row>
    <row r="14" spans="1:11">
      <c r="A14" s="203">
        <v>6</v>
      </c>
      <c r="B14" s="204" t="s">
        <v>300</v>
      </c>
      <c r="C14" s="644">
        <v>0</v>
      </c>
      <c r="D14" s="645">
        <v>0</v>
      </c>
      <c r="E14" s="645">
        <v>0</v>
      </c>
      <c r="F14" s="645">
        <v>0</v>
      </c>
      <c r="G14" s="645">
        <v>0</v>
      </c>
      <c r="H14" s="645">
        <v>0</v>
      </c>
      <c r="I14" s="645">
        <v>0</v>
      </c>
      <c r="J14" s="645">
        <v>0</v>
      </c>
      <c r="K14" s="646">
        <v>0</v>
      </c>
    </row>
    <row r="15" spans="1:11">
      <c r="A15" s="203">
        <v>7</v>
      </c>
      <c r="B15" s="204" t="s">
        <v>301</v>
      </c>
      <c r="C15" s="644">
        <v>33238305.003166661</v>
      </c>
      <c r="D15" s="645">
        <v>61242268.171833351</v>
      </c>
      <c r="E15" s="645">
        <v>94480573.175000012</v>
      </c>
      <c r="F15" s="645">
        <v>33238305.003166668</v>
      </c>
      <c r="G15" s="645">
        <v>61242268.171833515</v>
      </c>
      <c r="H15" s="645">
        <v>94480573.175000191</v>
      </c>
      <c r="I15" s="645">
        <v>33238305.003166668</v>
      </c>
      <c r="J15" s="645">
        <v>61242271.59733367</v>
      </c>
      <c r="K15" s="646">
        <v>94480576.600500345</v>
      </c>
    </row>
    <row r="16" spans="1:11">
      <c r="A16" s="203">
        <v>8</v>
      </c>
      <c r="B16" s="205" t="s">
        <v>261</v>
      </c>
      <c r="C16" s="644">
        <v>11220711719.514494</v>
      </c>
      <c r="D16" s="645">
        <v>17111989428.610823</v>
      </c>
      <c r="E16" s="645">
        <v>28332701148.12532</v>
      </c>
      <c r="F16" s="645">
        <v>2444485526.928515</v>
      </c>
      <c r="G16" s="645">
        <v>5911144908.7873192</v>
      </c>
      <c r="H16" s="645">
        <v>8355630435.7158337</v>
      </c>
      <c r="I16" s="645">
        <v>1866910408.6201663</v>
      </c>
      <c r="J16" s="645">
        <v>4627633345.9847746</v>
      </c>
      <c r="K16" s="646">
        <v>6494543754.6049404</v>
      </c>
    </row>
    <row r="17" spans="1:11">
      <c r="A17" s="198" t="s">
        <v>258</v>
      </c>
      <c r="B17" s="199"/>
      <c r="C17" s="642"/>
      <c r="D17" s="642"/>
      <c r="E17" s="642"/>
      <c r="F17" s="642"/>
      <c r="G17" s="642"/>
      <c r="H17" s="642"/>
      <c r="I17" s="642"/>
      <c r="J17" s="642"/>
      <c r="K17" s="643"/>
    </row>
    <row r="18" spans="1:11">
      <c r="A18" s="203">
        <v>9</v>
      </c>
      <c r="B18" s="204" t="s">
        <v>264</v>
      </c>
      <c r="C18" s="644">
        <v>11320833.333333334</v>
      </c>
      <c r="D18" s="645">
        <v>0</v>
      </c>
      <c r="E18" s="645">
        <v>11320833.333333334</v>
      </c>
      <c r="F18" s="645">
        <v>0</v>
      </c>
      <c r="G18" s="645">
        <v>0</v>
      </c>
      <c r="H18" s="645">
        <v>0</v>
      </c>
      <c r="I18" s="645">
        <v>0</v>
      </c>
      <c r="J18" s="645">
        <v>0</v>
      </c>
      <c r="K18" s="646">
        <v>0</v>
      </c>
    </row>
    <row r="19" spans="1:11">
      <c r="A19" s="203">
        <v>10</v>
      </c>
      <c r="B19" s="204" t="s">
        <v>302</v>
      </c>
      <c r="C19" s="644">
        <v>7520068531.4013786</v>
      </c>
      <c r="D19" s="645">
        <v>8716343496.7449112</v>
      </c>
      <c r="E19" s="645">
        <v>16236412028.14629</v>
      </c>
      <c r="F19" s="645">
        <v>210078245.70398027</v>
      </c>
      <c r="G19" s="645">
        <v>92772838.168337598</v>
      </c>
      <c r="H19" s="645">
        <v>302851083.87231785</v>
      </c>
      <c r="I19" s="645">
        <v>225276807.45281363</v>
      </c>
      <c r="J19" s="645">
        <v>1417049996.9537134</v>
      </c>
      <c r="K19" s="646">
        <v>1642326804.406527</v>
      </c>
    </row>
    <row r="20" spans="1:11">
      <c r="A20" s="203">
        <v>11</v>
      </c>
      <c r="B20" s="204" t="s">
        <v>263</v>
      </c>
      <c r="C20" s="644">
        <v>1503896.2418333332</v>
      </c>
      <c r="D20" s="645">
        <v>2760791.5218562651</v>
      </c>
      <c r="E20" s="645">
        <v>4264687.7636895981</v>
      </c>
      <c r="F20" s="645">
        <v>256932060.06320691</v>
      </c>
      <c r="G20" s="645">
        <v>2706668959.0159307</v>
      </c>
      <c r="H20" s="645">
        <v>2963601019.0791378</v>
      </c>
      <c r="I20" s="645">
        <v>256937083.2126984</v>
      </c>
      <c r="J20" s="645">
        <v>2702156615.0244875</v>
      </c>
      <c r="K20" s="646">
        <v>2959093698.237186</v>
      </c>
    </row>
    <row r="21" spans="1:11" ht="13.5" thickBot="1">
      <c r="A21" s="206">
        <v>12</v>
      </c>
      <c r="B21" s="207" t="s">
        <v>262</v>
      </c>
      <c r="C21" s="647">
        <v>7532893260.9765453</v>
      </c>
      <c r="D21" s="648">
        <v>8719104288.2667675</v>
      </c>
      <c r="E21" s="647">
        <v>16251997549.243313</v>
      </c>
      <c r="F21" s="648">
        <v>467010305.76718718</v>
      </c>
      <c r="G21" s="648">
        <v>2799441797.1842685</v>
      </c>
      <c r="H21" s="648">
        <v>3266452102.9514556</v>
      </c>
      <c r="I21" s="648">
        <v>482213890.66551203</v>
      </c>
      <c r="J21" s="648">
        <v>4119206611.9782009</v>
      </c>
      <c r="K21" s="649">
        <v>4601420502.643713</v>
      </c>
    </row>
    <row r="22" spans="1:11" ht="38.25" customHeight="1" thickBot="1">
      <c r="A22" s="208"/>
      <c r="B22" s="209"/>
      <c r="C22" s="209"/>
      <c r="D22" s="209"/>
      <c r="E22" s="209"/>
      <c r="F22" s="739" t="s">
        <v>304</v>
      </c>
      <c r="G22" s="737"/>
      <c r="H22" s="737"/>
      <c r="I22" s="739" t="s">
        <v>269</v>
      </c>
      <c r="J22" s="737"/>
      <c r="K22" s="738"/>
    </row>
    <row r="23" spans="1:11">
      <c r="A23" s="210">
        <v>13</v>
      </c>
      <c r="B23" s="211" t="s">
        <v>254</v>
      </c>
      <c r="C23" s="212"/>
      <c r="D23" s="212"/>
      <c r="E23" s="212"/>
      <c r="F23" s="652">
        <v>3241826003.5626249</v>
      </c>
      <c r="G23" s="652">
        <v>4107754735.7126799</v>
      </c>
      <c r="H23" s="652">
        <v>7349580739.2753048</v>
      </c>
      <c r="I23" s="652">
        <v>3224667329.1172018</v>
      </c>
      <c r="J23" s="652">
        <v>2805097849.9847064</v>
      </c>
      <c r="K23" s="653">
        <v>6029765179.1019077</v>
      </c>
    </row>
    <row r="24" spans="1:11" ht="13.5" thickBot="1">
      <c r="A24" s="213">
        <v>14</v>
      </c>
      <c r="B24" s="214" t="s">
        <v>266</v>
      </c>
      <c r="C24" s="215"/>
      <c r="D24" s="216"/>
      <c r="E24" s="217"/>
      <c r="F24" s="654">
        <v>1977475221.1613278</v>
      </c>
      <c r="G24" s="654">
        <v>3111703111.6030507</v>
      </c>
      <c r="H24" s="654">
        <v>5089178332.7643776</v>
      </c>
      <c r="I24" s="654">
        <v>1384696517.9546542</v>
      </c>
      <c r="J24" s="654">
        <v>1156908336.4961936</v>
      </c>
      <c r="K24" s="655">
        <v>1893123251.9612274</v>
      </c>
    </row>
    <row r="25" spans="1:11" ht="13.5" thickBot="1">
      <c r="A25" s="218">
        <v>15</v>
      </c>
      <c r="B25" s="219" t="s">
        <v>267</v>
      </c>
      <c r="C25" s="220"/>
      <c r="D25" s="220"/>
      <c r="E25" s="220"/>
      <c r="F25" s="650">
        <v>1.6393762960320541</v>
      </c>
      <c r="G25" s="650">
        <v>1.3200985403766541</v>
      </c>
      <c r="H25" s="650">
        <v>1.4441586163248292</v>
      </c>
      <c r="I25" s="650">
        <v>2.3287899458867583</v>
      </c>
      <c r="J25" s="650">
        <v>2.4246500448602615</v>
      </c>
      <c r="K25" s="651">
        <v>3.1850885423625876</v>
      </c>
    </row>
    <row r="27" spans="1:11" ht="25.5">
      <c r="B27" s="195" t="s">
        <v>303</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22"/>
  <sheetViews>
    <sheetView zoomScale="70" zoomScaleNormal="70" workbookViewId="0">
      <pane xSplit="1" ySplit="5" topLeftCell="B6" activePane="bottomRight" state="frozen"/>
      <selection activeCell="C13" sqref="C13"/>
      <selection pane="topRight" activeCell="C13" sqref="C13"/>
      <selection pane="bottomLeft" activeCell="C13" sqref="C13"/>
      <selection pane="bottomRight" activeCell="B6" sqref="B6"/>
    </sheetView>
  </sheetViews>
  <sheetFormatPr defaultColWidth="9.28515625" defaultRowHeight="12.75"/>
  <cols>
    <col min="1" max="1" width="10.5703125" style="4" bestFit="1" customWidth="1"/>
    <col min="2" max="2" width="95" style="4" customWidth="1"/>
    <col min="3" max="3" width="14.140625" style="4" bestFit="1" customWidth="1"/>
    <col min="4" max="4" width="11.42578125" style="4" customWidth="1"/>
    <col min="5" max="5" width="18.28515625" style="4" bestFit="1" customWidth="1"/>
    <col min="6" max="13" width="12.7109375" style="4" customWidth="1"/>
    <col min="14" max="14" width="31" style="4" bestFit="1" customWidth="1"/>
    <col min="15" max="16384" width="9.28515625" style="19"/>
  </cols>
  <sheetData>
    <row r="1" spans="1:16">
      <c r="A1" s="4" t="s">
        <v>30</v>
      </c>
      <c r="B1" s="3" t="str">
        <f>'Info '!C2</f>
        <v>JSC TBC Bank</v>
      </c>
    </row>
    <row r="2" spans="1:16" ht="14.25" customHeight="1">
      <c r="A2" s="4" t="s">
        <v>31</v>
      </c>
      <c r="B2" s="308">
        <f>'1. key ratios '!B2</f>
        <v>45016</v>
      </c>
    </row>
    <row r="3" spans="1:16" ht="14.25" customHeight="1"/>
    <row r="4" spans="1:16" ht="13.5" thickBot="1">
      <c r="A4" s="4" t="s">
        <v>162</v>
      </c>
      <c r="B4" s="149" t="s">
        <v>28</v>
      </c>
    </row>
    <row r="5" spans="1:16" s="102" customFormat="1">
      <c r="A5" s="98"/>
      <c r="B5" s="99"/>
      <c r="C5" s="100" t="s">
        <v>0</v>
      </c>
      <c r="D5" s="100" t="s">
        <v>1</v>
      </c>
      <c r="E5" s="100" t="s">
        <v>2</v>
      </c>
      <c r="F5" s="100" t="s">
        <v>3</v>
      </c>
      <c r="G5" s="100" t="s">
        <v>4</v>
      </c>
      <c r="H5" s="100" t="s">
        <v>5</v>
      </c>
      <c r="I5" s="100" t="s">
        <v>8</v>
      </c>
      <c r="J5" s="100" t="s">
        <v>9</v>
      </c>
      <c r="K5" s="100" t="s">
        <v>10</v>
      </c>
      <c r="L5" s="100" t="s">
        <v>11</v>
      </c>
      <c r="M5" s="100" t="s">
        <v>12</v>
      </c>
      <c r="N5" s="101" t="s">
        <v>13</v>
      </c>
    </row>
    <row r="6" spans="1:16" ht="25.5">
      <c r="A6" s="103"/>
      <c r="B6" s="104"/>
      <c r="C6" s="105" t="s">
        <v>161</v>
      </c>
      <c r="D6" s="106" t="s">
        <v>160</v>
      </c>
      <c r="E6" s="107" t="s">
        <v>159</v>
      </c>
      <c r="F6" s="108">
        <v>0</v>
      </c>
      <c r="G6" s="108">
        <v>0.2</v>
      </c>
      <c r="H6" s="108">
        <v>0.35</v>
      </c>
      <c r="I6" s="108">
        <v>0.5</v>
      </c>
      <c r="J6" s="108">
        <v>0.75</v>
      </c>
      <c r="K6" s="108">
        <v>1</v>
      </c>
      <c r="L6" s="108">
        <v>1.5</v>
      </c>
      <c r="M6" s="108">
        <v>2.5</v>
      </c>
      <c r="N6" s="148" t="s">
        <v>168</v>
      </c>
    </row>
    <row r="7" spans="1:16" ht="15">
      <c r="A7" s="109">
        <v>1</v>
      </c>
      <c r="B7" s="110" t="s">
        <v>158</v>
      </c>
      <c r="C7" s="111">
        <f>SUM(C8:C13)</f>
        <v>3828527756.9411592</v>
      </c>
      <c r="D7" s="104"/>
      <c r="E7" s="112">
        <f t="shared" ref="E7:M7" si="0">SUM(E8:E13)</f>
        <v>116975541.53572419</v>
      </c>
      <c r="F7" s="113">
        <f>SUM(F8:F13)</f>
        <v>15455260.093904</v>
      </c>
      <c r="G7" s="113">
        <f t="shared" si="0"/>
        <v>48303710.504780799</v>
      </c>
      <c r="H7" s="113">
        <f t="shared" si="0"/>
        <v>0</v>
      </c>
      <c r="I7" s="113">
        <f t="shared" si="0"/>
        <v>17600348.451766402</v>
      </c>
      <c r="J7" s="113">
        <f t="shared" si="0"/>
        <v>0</v>
      </c>
      <c r="K7" s="113">
        <f t="shared" si="0"/>
        <v>35616222.485272996</v>
      </c>
      <c r="L7" s="113">
        <f t="shared" si="0"/>
        <v>0</v>
      </c>
      <c r="M7" s="113">
        <f t="shared" si="0"/>
        <v>0</v>
      </c>
      <c r="N7" s="114">
        <f>SUM(N8:N13)</f>
        <v>54077138.812112361</v>
      </c>
      <c r="P7" s="609"/>
    </row>
    <row r="8" spans="1:16" ht="14.25">
      <c r="A8" s="109">
        <v>1.1000000000000001</v>
      </c>
      <c r="B8" s="115" t="s">
        <v>156</v>
      </c>
      <c r="C8" s="113">
        <v>2960984071.5684595</v>
      </c>
      <c r="D8" s="116">
        <v>0.02</v>
      </c>
      <c r="E8" s="112">
        <f>C8*D8</f>
        <v>59219681.431369193</v>
      </c>
      <c r="F8" s="113">
        <v>1536240</v>
      </c>
      <c r="G8" s="113">
        <v>48303710.504780799</v>
      </c>
      <c r="H8" s="113">
        <v>0</v>
      </c>
      <c r="I8" s="113">
        <v>317648.45176640002</v>
      </c>
      <c r="J8" s="113">
        <v>0</v>
      </c>
      <c r="K8" s="113">
        <v>9062082.4748219997</v>
      </c>
      <c r="L8" s="113">
        <v>0</v>
      </c>
      <c r="M8" s="113">
        <v>0</v>
      </c>
      <c r="N8" s="114">
        <f>SUMPRODUCT($F$6:$M$6,F8:M8)</f>
        <v>18881648.801661361</v>
      </c>
      <c r="P8" s="609"/>
    </row>
    <row r="9" spans="1:16" ht="14.25">
      <c r="A9" s="109">
        <v>1.2</v>
      </c>
      <c r="B9" s="115" t="s">
        <v>155</v>
      </c>
      <c r="C9" s="113">
        <v>559396806.47589993</v>
      </c>
      <c r="D9" s="116">
        <v>0.05</v>
      </c>
      <c r="E9" s="112">
        <f>C9*D9</f>
        <v>27969840.323794998</v>
      </c>
      <c r="F9" s="113">
        <v>0</v>
      </c>
      <c r="G9" s="113">
        <v>0</v>
      </c>
      <c r="H9" s="113">
        <v>0</v>
      </c>
      <c r="I9" s="113">
        <v>2752430</v>
      </c>
      <c r="J9" s="113">
        <v>0</v>
      </c>
      <c r="K9" s="113">
        <v>25217410.323794998</v>
      </c>
      <c r="L9" s="113">
        <v>0</v>
      </c>
      <c r="M9" s="113">
        <v>0</v>
      </c>
      <c r="N9" s="114">
        <f t="shared" ref="N9:N12" si="1">SUMPRODUCT($F$6:$M$6,F9:M9)</f>
        <v>26593625.323794998</v>
      </c>
      <c r="P9" s="609"/>
    </row>
    <row r="10" spans="1:16" ht="14.25">
      <c r="A10" s="109">
        <v>1.3</v>
      </c>
      <c r="B10" s="115" t="s">
        <v>154</v>
      </c>
      <c r="C10" s="113">
        <v>175453921.08320001</v>
      </c>
      <c r="D10" s="116">
        <v>0.08</v>
      </c>
      <c r="E10" s="112">
        <f>C10*D10</f>
        <v>14036313.686656</v>
      </c>
      <c r="F10" s="113">
        <v>0</v>
      </c>
      <c r="G10" s="113">
        <v>0</v>
      </c>
      <c r="H10" s="113">
        <v>0</v>
      </c>
      <c r="I10" s="113">
        <v>12699584</v>
      </c>
      <c r="J10" s="113">
        <v>0</v>
      </c>
      <c r="K10" s="113">
        <v>1336729.6866560001</v>
      </c>
      <c r="L10" s="113">
        <v>0</v>
      </c>
      <c r="M10" s="113">
        <v>0</v>
      </c>
      <c r="N10" s="114">
        <f>SUMPRODUCT($F$6:$M$6,F10:M10)</f>
        <v>7686521.6866560001</v>
      </c>
      <c r="P10" s="609"/>
    </row>
    <row r="11" spans="1:16" ht="14.25">
      <c r="A11" s="109">
        <v>1.4</v>
      </c>
      <c r="B11" s="115" t="s">
        <v>153</v>
      </c>
      <c r="C11" s="113">
        <v>94243600</v>
      </c>
      <c r="D11" s="116">
        <v>0.11</v>
      </c>
      <c r="E11" s="112">
        <f>C11*D11</f>
        <v>10366796</v>
      </c>
      <c r="F11" s="113">
        <v>8536110</v>
      </c>
      <c r="G11" s="113">
        <v>0</v>
      </c>
      <c r="H11" s="113">
        <v>0</v>
      </c>
      <c r="I11" s="113">
        <v>1830686</v>
      </c>
      <c r="J11" s="113">
        <v>0</v>
      </c>
      <c r="K11" s="113">
        <v>0</v>
      </c>
      <c r="L11" s="113">
        <v>0</v>
      </c>
      <c r="M11" s="113">
        <v>0</v>
      </c>
      <c r="N11" s="114">
        <f t="shared" si="1"/>
        <v>915343</v>
      </c>
      <c r="P11" s="609"/>
    </row>
    <row r="12" spans="1:16" ht="14.25">
      <c r="A12" s="109">
        <v>1.5</v>
      </c>
      <c r="B12" s="115" t="s">
        <v>152</v>
      </c>
      <c r="C12" s="113">
        <v>38449357.813600004</v>
      </c>
      <c r="D12" s="116">
        <v>0.14000000000000001</v>
      </c>
      <c r="E12" s="112">
        <f>C12*D12</f>
        <v>5382910.0939040007</v>
      </c>
      <c r="F12" s="113">
        <v>5382910.0939039998</v>
      </c>
      <c r="G12" s="113">
        <v>0</v>
      </c>
      <c r="H12" s="113">
        <v>0</v>
      </c>
      <c r="I12" s="113">
        <v>0</v>
      </c>
      <c r="J12" s="113">
        <v>0</v>
      </c>
      <c r="K12" s="113">
        <v>0</v>
      </c>
      <c r="L12" s="113">
        <v>0</v>
      </c>
      <c r="M12" s="113">
        <v>0</v>
      </c>
      <c r="N12" s="114">
        <f t="shared" si="1"/>
        <v>0</v>
      </c>
      <c r="P12" s="609"/>
    </row>
    <row r="13" spans="1:16" ht="14.25">
      <c r="A13" s="109">
        <v>1.6</v>
      </c>
      <c r="B13" s="117" t="s">
        <v>151</v>
      </c>
      <c r="C13" s="113">
        <v>0</v>
      </c>
      <c r="D13" s="118"/>
      <c r="E13" s="113"/>
      <c r="F13" s="113">
        <v>0</v>
      </c>
      <c r="G13" s="113">
        <v>0</v>
      </c>
      <c r="H13" s="113">
        <v>0</v>
      </c>
      <c r="I13" s="113">
        <v>0</v>
      </c>
      <c r="J13" s="113">
        <v>0</v>
      </c>
      <c r="K13" s="113">
        <v>0</v>
      </c>
      <c r="L13" s="113">
        <v>0</v>
      </c>
      <c r="M13" s="113">
        <v>0</v>
      </c>
      <c r="N13" s="114">
        <f>SUMPRODUCT($F$6:$M$6,F13:M13)</f>
        <v>0</v>
      </c>
      <c r="P13" s="609"/>
    </row>
    <row r="14" spans="1:16" ht="15">
      <c r="A14" s="109">
        <v>2</v>
      </c>
      <c r="B14" s="119" t="s">
        <v>157</v>
      </c>
      <c r="C14" s="111">
        <f>SUM(C15:C20)</f>
        <v>18388920</v>
      </c>
      <c r="D14" s="104"/>
      <c r="E14" s="112">
        <f t="shared" ref="E14:M14" si="2">SUM(E15:E20)</f>
        <v>579529.60000000009</v>
      </c>
      <c r="F14" s="113">
        <f t="shared" si="2"/>
        <v>0</v>
      </c>
      <c r="G14" s="113">
        <f t="shared" si="2"/>
        <v>0</v>
      </c>
      <c r="H14" s="113">
        <f t="shared" si="2"/>
        <v>0</v>
      </c>
      <c r="I14" s="113">
        <f t="shared" si="2"/>
        <v>579529.60000000009</v>
      </c>
      <c r="J14" s="113">
        <f t="shared" si="2"/>
        <v>0</v>
      </c>
      <c r="K14" s="113">
        <f t="shared" si="2"/>
        <v>0</v>
      </c>
      <c r="L14" s="113">
        <f t="shared" si="2"/>
        <v>0</v>
      </c>
      <c r="M14" s="113">
        <f t="shared" si="2"/>
        <v>0</v>
      </c>
      <c r="N14" s="114">
        <f>SUM(N15:N20)</f>
        <v>289764.80000000005</v>
      </c>
      <c r="P14" s="609"/>
    </row>
    <row r="15" spans="1:16" ht="14.25">
      <c r="A15" s="109">
        <v>2.1</v>
      </c>
      <c r="B15" s="117" t="s">
        <v>156</v>
      </c>
      <c r="C15" s="113">
        <v>0</v>
      </c>
      <c r="D15" s="116">
        <v>5.0000000000000001E-3</v>
      </c>
      <c r="E15" s="112">
        <f>C15*D15</f>
        <v>0</v>
      </c>
      <c r="F15" s="113">
        <v>0</v>
      </c>
      <c r="G15" s="113">
        <v>0</v>
      </c>
      <c r="H15" s="113">
        <v>0</v>
      </c>
      <c r="I15" s="113">
        <v>0</v>
      </c>
      <c r="J15" s="113">
        <v>0</v>
      </c>
      <c r="K15" s="113">
        <v>0</v>
      </c>
      <c r="L15" s="113">
        <v>0</v>
      </c>
      <c r="M15" s="113">
        <v>0</v>
      </c>
      <c r="N15" s="114">
        <f>SUMPRODUCT($F$6:$M$6,F15:M15)</f>
        <v>0</v>
      </c>
      <c r="P15" s="609"/>
    </row>
    <row r="16" spans="1:16" ht="14.25">
      <c r="A16" s="109">
        <v>2.2000000000000002</v>
      </c>
      <c r="B16" s="117" t="s">
        <v>155</v>
      </c>
      <c r="C16" s="113">
        <v>0</v>
      </c>
      <c r="D16" s="116">
        <v>0.01</v>
      </c>
      <c r="E16" s="112">
        <f>C16*D16</f>
        <v>0</v>
      </c>
      <c r="F16" s="113">
        <v>0</v>
      </c>
      <c r="G16" s="113">
        <v>0</v>
      </c>
      <c r="H16" s="113">
        <v>0</v>
      </c>
      <c r="I16" s="113">
        <v>0</v>
      </c>
      <c r="J16" s="113">
        <v>0</v>
      </c>
      <c r="K16" s="113">
        <v>0</v>
      </c>
      <c r="L16" s="113">
        <v>0</v>
      </c>
      <c r="M16" s="113">
        <v>0</v>
      </c>
      <c r="N16" s="114">
        <f t="shared" ref="N16:N20" si="3">SUMPRODUCT($F$6:$M$6,F16:M16)</f>
        <v>0</v>
      </c>
      <c r="P16" s="609"/>
    </row>
    <row r="17" spans="1:16" ht="14.25">
      <c r="A17" s="109">
        <v>2.2999999999999998</v>
      </c>
      <c r="B17" s="117" t="s">
        <v>154</v>
      </c>
      <c r="C17" s="113">
        <v>7801360</v>
      </c>
      <c r="D17" s="116">
        <v>0.02</v>
      </c>
      <c r="E17" s="112">
        <f>C17*D17</f>
        <v>156027.20000000001</v>
      </c>
      <c r="F17" s="113">
        <v>0</v>
      </c>
      <c r="G17" s="113">
        <v>0</v>
      </c>
      <c r="H17" s="113">
        <v>0</v>
      </c>
      <c r="I17" s="113">
        <v>156027.20000000001</v>
      </c>
      <c r="J17" s="113">
        <v>0</v>
      </c>
      <c r="K17" s="113">
        <v>0</v>
      </c>
      <c r="L17" s="113">
        <v>0</v>
      </c>
      <c r="M17" s="113">
        <v>0</v>
      </c>
      <c r="N17" s="114">
        <f t="shared" si="3"/>
        <v>78013.600000000006</v>
      </c>
      <c r="P17" s="609"/>
    </row>
    <row r="18" spans="1:16" ht="14.25">
      <c r="A18" s="109">
        <v>2.4</v>
      </c>
      <c r="B18" s="117" t="s">
        <v>153</v>
      </c>
      <c r="C18" s="113">
        <v>0</v>
      </c>
      <c r="D18" s="116">
        <v>0.03</v>
      </c>
      <c r="E18" s="112">
        <f>C18*D18</f>
        <v>0</v>
      </c>
      <c r="F18" s="113">
        <v>0</v>
      </c>
      <c r="G18" s="113">
        <v>0</v>
      </c>
      <c r="H18" s="113">
        <v>0</v>
      </c>
      <c r="I18" s="113">
        <v>0</v>
      </c>
      <c r="J18" s="113">
        <v>0</v>
      </c>
      <c r="K18" s="113">
        <v>0</v>
      </c>
      <c r="L18" s="113">
        <v>0</v>
      </c>
      <c r="M18" s="113">
        <v>0</v>
      </c>
      <c r="N18" s="114">
        <f t="shared" si="3"/>
        <v>0</v>
      </c>
      <c r="P18" s="609"/>
    </row>
    <row r="19" spans="1:16" ht="14.25">
      <c r="A19" s="109">
        <v>2.5</v>
      </c>
      <c r="B19" s="117" t="s">
        <v>152</v>
      </c>
      <c r="C19" s="113">
        <v>10587560</v>
      </c>
      <c r="D19" s="116">
        <v>0.04</v>
      </c>
      <c r="E19" s="112">
        <f>C19*D19</f>
        <v>423502.4</v>
      </c>
      <c r="F19" s="113">
        <v>0</v>
      </c>
      <c r="G19" s="113">
        <v>0</v>
      </c>
      <c r="H19" s="113">
        <v>0</v>
      </c>
      <c r="I19" s="113">
        <v>423502.4</v>
      </c>
      <c r="J19" s="113">
        <v>0</v>
      </c>
      <c r="K19" s="113">
        <v>0</v>
      </c>
      <c r="L19" s="113">
        <v>0</v>
      </c>
      <c r="M19" s="113">
        <v>0</v>
      </c>
      <c r="N19" s="114">
        <f t="shared" si="3"/>
        <v>211751.2</v>
      </c>
      <c r="P19" s="609"/>
    </row>
    <row r="20" spans="1:16" ht="14.25">
      <c r="A20" s="109">
        <v>2.6</v>
      </c>
      <c r="B20" s="117" t="s">
        <v>151</v>
      </c>
      <c r="C20" s="113">
        <v>0</v>
      </c>
      <c r="D20" s="118"/>
      <c r="E20" s="120"/>
      <c r="F20" s="113">
        <v>0</v>
      </c>
      <c r="G20" s="113">
        <v>0</v>
      </c>
      <c r="H20" s="113">
        <v>0</v>
      </c>
      <c r="I20" s="113">
        <v>0</v>
      </c>
      <c r="J20" s="113">
        <v>0</v>
      </c>
      <c r="K20" s="113">
        <v>0</v>
      </c>
      <c r="L20" s="113">
        <v>0</v>
      </c>
      <c r="M20" s="113">
        <v>0</v>
      </c>
      <c r="N20" s="114">
        <f t="shared" si="3"/>
        <v>0</v>
      </c>
      <c r="P20" s="609"/>
    </row>
    <row r="21" spans="1:16" ht="15.75" thickBot="1">
      <c r="A21" s="121"/>
      <c r="B21" s="122" t="s">
        <v>64</v>
      </c>
      <c r="C21" s="97">
        <f>C14+C7</f>
        <v>3846916676.9411592</v>
      </c>
      <c r="D21" s="123"/>
      <c r="E21" s="124">
        <f>E14+E7</f>
        <v>117555071.13572419</v>
      </c>
      <c r="F21" s="125">
        <f>F7+F14</f>
        <v>15455260.093904</v>
      </c>
      <c r="G21" s="125">
        <f t="shared" ref="G21:L21" si="4">G7+G14</f>
        <v>48303710.504780799</v>
      </c>
      <c r="H21" s="125">
        <f t="shared" si="4"/>
        <v>0</v>
      </c>
      <c r="I21" s="125">
        <f t="shared" si="4"/>
        <v>18179878.051766403</v>
      </c>
      <c r="J21" s="125">
        <f t="shared" si="4"/>
        <v>0</v>
      </c>
      <c r="K21" s="125">
        <f t="shared" si="4"/>
        <v>35616222.485272996</v>
      </c>
      <c r="L21" s="125">
        <f t="shared" si="4"/>
        <v>0</v>
      </c>
      <c r="M21" s="125">
        <f>M7+M14</f>
        <v>0</v>
      </c>
      <c r="N21" s="126">
        <f>N14+N7</f>
        <v>54366903.612112358</v>
      </c>
      <c r="P21" s="609"/>
    </row>
    <row r="22" spans="1:16">
      <c r="E22" s="127"/>
      <c r="F22" s="127"/>
      <c r="G22" s="127"/>
      <c r="H22" s="127"/>
      <c r="I22" s="127"/>
      <c r="J22" s="127"/>
      <c r="K22" s="127"/>
      <c r="L22" s="127"/>
      <c r="M22" s="127"/>
    </row>
  </sheetData>
  <conditionalFormatting sqref="E8:E12">
    <cfRule type="expression" dxfId="20" priority="2">
      <formula>(C8*D8)&lt;&gt;SUM(#REF!)</formula>
    </cfRule>
  </conditionalFormatting>
  <conditionalFormatting sqref="E15:E19">
    <cfRule type="expression" dxfId="19" priority="1">
      <formula>(C15*D15)&lt;&gt;SUM(#REF!)</formula>
    </cfRule>
  </conditionalFormatting>
  <conditionalFormatting sqref="E20">
    <cfRule type="expression" dxfId="18" priority="3">
      <formula>$E$88&lt;&gt;SUM(#REF!)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43"/>
  <sheetViews>
    <sheetView zoomScale="70" zoomScaleNormal="70" workbookViewId="0"/>
  </sheetViews>
  <sheetFormatPr defaultRowHeight="15"/>
  <cols>
    <col min="1" max="1" width="11.42578125" customWidth="1"/>
    <col min="2" max="2" width="76.7109375" style="247" customWidth="1"/>
    <col min="3" max="3" width="22.7109375" customWidth="1"/>
  </cols>
  <sheetData>
    <row r="1" spans="1:5">
      <c r="A1" s="2" t="s">
        <v>30</v>
      </c>
      <c r="B1" s="3" t="str">
        <f>'Info '!C2</f>
        <v>JSC TBC Bank</v>
      </c>
    </row>
    <row r="2" spans="1:5">
      <c r="A2" s="2" t="s">
        <v>31</v>
      </c>
      <c r="B2" s="308">
        <f>'1. key ratios '!B2</f>
        <v>45016</v>
      </c>
    </row>
    <row r="3" spans="1:5">
      <c r="A3" s="4"/>
      <c r="B3"/>
    </row>
    <row r="4" spans="1:5">
      <c r="A4" s="4" t="s">
        <v>308</v>
      </c>
      <c r="B4" t="s">
        <v>309</v>
      </c>
    </row>
    <row r="5" spans="1:5">
      <c r="A5" s="248" t="s">
        <v>310</v>
      </c>
      <c r="B5" s="249"/>
      <c r="C5" s="250"/>
    </row>
    <row r="6" spans="1:5" ht="24">
      <c r="A6" s="251">
        <v>1</v>
      </c>
      <c r="B6" s="252" t="s">
        <v>361</v>
      </c>
      <c r="C6" s="253">
        <v>25978048914.378048</v>
      </c>
      <c r="E6" s="571"/>
    </row>
    <row r="7" spans="1:5">
      <c r="A7" s="251">
        <v>2</v>
      </c>
      <c r="B7" s="252" t="s">
        <v>311</v>
      </c>
      <c r="C7" s="253">
        <v>-335017390.09249997</v>
      </c>
      <c r="E7" s="571"/>
    </row>
    <row r="8" spans="1:5" ht="24">
      <c r="A8" s="254">
        <v>3</v>
      </c>
      <c r="B8" s="255" t="s">
        <v>312</v>
      </c>
      <c r="C8" s="253">
        <f>C6+C7</f>
        <v>25643031524.285549</v>
      </c>
      <c r="E8" s="571"/>
    </row>
    <row r="9" spans="1:5">
      <c r="A9" s="248" t="s">
        <v>313</v>
      </c>
      <c r="B9" s="249"/>
      <c r="C9" s="256"/>
      <c r="E9" s="571"/>
    </row>
    <row r="10" spans="1:5" ht="24">
      <c r="A10" s="257">
        <v>4</v>
      </c>
      <c r="B10" s="258" t="s">
        <v>314</v>
      </c>
      <c r="C10" s="253">
        <v>0</v>
      </c>
      <c r="E10" s="571"/>
    </row>
    <row r="11" spans="1:5">
      <c r="A11" s="257">
        <v>5</v>
      </c>
      <c r="B11" s="259" t="s">
        <v>315</v>
      </c>
      <c r="C11" s="253">
        <v>0</v>
      </c>
      <c r="E11" s="571"/>
    </row>
    <row r="12" spans="1:5">
      <c r="A12" s="257" t="s">
        <v>316</v>
      </c>
      <c r="B12" s="259" t="s">
        <v>317</v>
      </c>
      <c r="C12" s="253">
        <v>117555071.13572419</v>
      </c>
      <c r="E12" s="571"/>
    </row>
    <row r="13" spans="1:5" ht="24">
      <c r="A13" s="260">
        <v>6</v>
      </c>
      <c r="B13" s="258" t="s">
        <v>318</v>
      </c>
      <c r="C13" s="253">
        <v>0</v>
      </c>
      <c r="E13" s="571"/>
    </row>
    <row r="14" spans="1:5">
      <c r="A14" s="260">
        <v>7</v>
      </c>
      <c r="B14" s="261" t="s">
        <v>319</v>
      </c>
      <c r="C14" s="253">
        <v>0</v>
      </c>
      <c r="E14" s="571"/>
    </row>
    <row r="15" spans="1:5">
      <c r="A15" s="262">
        <v>8</v>
      </c>
      <c r="B15" s="263" t="s">
        <v>320</v>
      </c>
      <c r="C15" s="253">
        <v>0</v>
      </c>
      <c r="E15" s="571"/>
    </row>
    <row r="16" spans="1:5">
      <c r="A16" s="260">
        <v>9</v>
      </c>
      <c r="B16" s="261" t="s">
        <v>321</v>
      </c>
      <c r="C16" s="253">
        <v>0</v>
      </c>
      <c r="E16" s="571"/>
    </row>
    <row r="17" spans="1:5">
      <c r="A17" s="260">
        <v>10</v>
      </c>
      <c r="B17" s="261" t="s">
        <v>322</v>
      </c>
      <c r="C17" s="253">
        <v>0</v>
      </c>
      <c r="E17" s="571"/>
    </row>
    <row r="18" spans="1:5">
      <c r="A18" s="264">
        <v>11</v>
      </c>
      <c r="B18" s="265" t="s">
        <v>323</v>
      </c>
      <c r="C18" s="266">
        <f>SUM(C10:C17)</f>
        <v>117555071.13572419</v>
      </c>
      <c r="E18" s="571"/>
    </row>
    <row r="19" spans="1:5">
      <c r="A19" s="267" t="s">
        <v>324</v>
      </c>
      <c r="B19" s="268"/>
      <c r="C19" s="269"/>
      <c r="E19" s="571"/>
    </row>
    <row r="20" spans="1:5" ht="24">
      <c r="A20" s="270">
        <v>12</v>
      </c>
      <c r="B20" s="258" t="s">
        <v>325</v>
      </c>
      <c r="C20" s="253">
        <v>0</v>
      </c>
      <c r="E20" s="571"/>
    </row>
    <row r="21" spans="1:5">
      <c r="A21" s="270">
        <v>13</v>
      </c>
      <c r="B21" s="258" t="s">
        <v>326</v>
      </c>
      <c r="C21" s="253">
        <v>0</v>
      </c>
      <c r="E21" s="571"/>
    </row>
    <row r="22" spans="1:5">
      <c r="A22" s="270">
        <v>14</v>
      </c>
      <c r="B22" s="258" t="s">
        <v>327</v>
      </c>
      <c r="C22" s="253">
        <v>0</v>
      </c>
      <c r="E22" s="571"/>
    </row>
    <row r="23" spans="1:5" ht="24">
      <c r="A23" s="270" t="s">
        <v>328</v>
      </c>
      <c r="B23" s="258" t="s">
        <v>329</v>
      </c>
      <c r="C23" s="253">
        <v>0</v>
      </c>
      <c r="E23" s="571"/>
    </row>
    <row r="24" spans="1:5">
      <c r="A24" s="270">
        <v>15</v>
      </c>
      <c r="B24" s="258" t="s">
        <v>330</v>
      </c>
      <c r="C24" s="253">
        <v>0</v>
      </c>
      <c r="E24" s="571"/>
    </row>
    <row r="25" spans="1:5">
      <c r="A25" s="270" t="s">
        <v>331</v>
      </c>
      <c r="B25" s="258" t="s">
        <v>332</v>
      </c>
      <c r="C25" s="253">
        <v>0</v>
      </c>
      <c r="E25" s="571"/>
    </row>
    <row r="26" spans="1:5">
      <c r="A26" s="271">
        <v>16</v>
      </c>
      <c r="B26" s="272" t="s">
        <v>333</v>
      </c>
      <c r="C26" s="266">
        <f>SUM(C20:C25)</f>
        <v>0</v>
      </c>
      <c r="E26" s="571"/>
    </row>
    <row r="27" spans="1:5">
      <c r="A27" s="248" t="s">
        <v>334</v>
      </c>
      <c r="B27" s="249"/>
      <c r="C27" s="256"/>
      <c r="E27" s="571"/>
    </row>
    <row r="28" spans="1:5">
      <c r="A28" s="273">
        <v>17</v>
      </c>
      <c r="B28" s="259" t="s">
        <v>335</v>
      </c>
      <c r="C28" s="253">
        <v>3340550673.9099998</v>
      </c>
      <c r="E28" s="571"/>
    </row>
    <row r="29" spans="1:5">
      <c r="A29" s="273">
        <v>18</v>
      </c>
      <c r="B29" s="259" t="s">
        <v>336</v>
      </c>
      <c r="C29" s="253">
        <v>-1812023424.1850002</v>
      </c>
      <c r="E29" s="571"/>
    </row>
    <row r="30" spans="1:5">
      <c r="A30" s="271">
        <v>19</v>
      </c>
      <c r="B30" s="272" t="s">
        <v>337</v>
      </c>
      <c r="C30" s="266">
        <f>C28+C29</f>
        <v>1528527249.7249997</v>
      </c>
      <c r="E30" s="571"/>
    </row>
    <row r="31" spans="1:5">
      <c r="A31" s="248" t="s">
        <v>338</v>
      </c>
      <c r="B31" s="249"/>
      <c r="C31" s="256"/>
      <c r="E31" s="571"/>
    </row>
    <row r="32" spans="1:5" ht="24">
      <c r="A32" s="273" t="s">
        <v>339</v>
      </c>
      <c r="B32" s="258" t="s">
        <v>340</v>
      </c>
      <c r="C32" s="274">
        <v>0</v>
      </c>
      <c r="E32" s="571"/>
    </row>
    <row r="33" spans="1:5">
      <c r="A33" s="273" t="s">
        <v>341</v>
      </c>
      <c r="B33" s="259" t="s">
        <v>342</v>
      </c>
      <c r="C33" s="274">
        <v>0</v>
      </c>
      <c r="E33" s="571"/>
    </row>
    <row r="34" spans="1:5">
      <c r="A34" s="248" t="s">
        <v>343</v>
      </c>
      <c r="B34" s="249"/>
      <c r="C34" s="256"/>
      <c r="E34" s="571"/>
    </row>
    <row r="35" spans="1:5">
      <c r="A35" s="275">
        <v>20</v>
      </c>
      <c r="B35" s="276" t="s">
        <v>344</v>
      </c>
      <c r="C35" s="266">
        <v>4179558945.1757994</v>
      </c>
      <c r="E35" s="571"/>
    </row>
    <row r="36" spans="1:5">
      <c r="A36" s="271">
        <v>21</v>
      </c>
      <c r="B36" s="272" t="s">
        <v>345</v>
      </c>
      <c r="C36" s="266">
        <f>C8+C18+C26+C30</f>
        <v>27289113845.146271</v>
      </c>
      <c r="E36" s="571"/>
    </row>
    <row r="37" spans="1:5">
      <c r="A37" s="248" t="s">
        <v>346</v>
      </c>
      <c r="B37" s="249"/>
      <c r="C37" s="256"/>
      <c r="E37" s="571"/>
    </row>
    <row r="38" spans="1:5">
      <c r="A38" s="271">
        <v>22</v>
      </c>
      <c r="B38" s="272" t="s">
        <v>346</v>
      </c>
      <c r="C38" s="610">
        <f t="shared" ref="C38" si="0">C35/C36</f>
        <v>0.15315847076944161</v>
      </c>
      <c r="E38" s="571"/>
    </row>
    <row r="39" spans="1:5">
      <c r="A39" s="248" t="s">
        <v>347</v>
      </c>
      <c r="B39" s="249"/>
      <c r="C39" s="256"/>
      <c r="E39" s="571"/>
    </row>
    <row r="40" spans="1:5">
      <c r="A40" s="277" t="s">
        <v>348</v>
      </c>
      <c r="B40" s="258" t="s">
        <v>349</v>
      </c>
      <c r="C40" s="274"/>
      <c r="E40" s="571"/>
    </row>
    <row r="41" spans="1:5" ht="24">
      <c r="A41" s="278" t="s">
        <v>350</v>
      </c>
      <c r="B41" s="252" t="s">
        <v>351</v>
      </c>
      <c r="C41" s="274"/>
      <c r="E41" s="571"/>
    </row>
    <row r="43" spans="1:5">
      <c r="B43" s="247" t="s">
        <v>362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zoomScale="85" zoomScaleNormal="85" workbookViewId="0">
      <pane xSplit="2" ySplit="6" topLeftCell="C7" activePane="bottomRight" state="frozen"/>
      <selection pane="topRight" activeCell="C1" sqref="C1"/>
      <selection pane="bottomLeft" activeCell="A6" sqref="A6"/>
      <selection pane="bottomRight"/>
    </sheetView>
  </sheetViews>
  <sheetFormatPr defaultRowHeight="15"/>
  <cols>
    <col min="1" max="1" width="8.7109375" style="155"/>
    <col min="2" max="2" width="82.7109375" style="162" customWidth="1"/>
    <col min="3" max="7" width="17.5703125" style="155" customWidth="1"/>
  </cols>
  <sheetData>
    <row r="1" spans="1:7">
      <c r="A1" s="155" t="s">
        <v>30</v>
      </c>
      <c r="B1" s="3" t="str">
        <f>'Info '!C2</f>
        <v>JSC TBC Bank</v>
      </c>
    </row>
    <row r="2" spans="1:7">
      <c r="A2" s="155" t="s">
        <v>31</v>
      </c>
      <c r="B2" s="308">
        <f>'1. key ratios '!B2</f>
        <v>45016</v>
      </c>
    </row>
    <row r="4" spans="1:7" ht="15.75" thickBot="1">
      <c r="A4" s="155" t="s">
        <v>412</v>
      </c>
      <c r="B4" s="314" t="s">
        <v>373</v>
      </c>
    </row>
    <row r="5" spans="1:7">
      <c r="A5" s="315"/>
      <c r="B5" s="316"/>
      <c r="C5" s="740" t="s">
        <v>374</v>
      </c>
      <c r="D5" s="740"/>
      <c r="E5" s="740"/>
      <c r="F5" s="740"/>
      <c r="G5" s="741" t="s">
        <v>375</v>
      </c>
    </row>
    <row r="6" spans="1:7">
      <c r="A6" s="317"/>
      <c r="B6" s="318"/>
      <c r="C6" s="319" t="s">
        <v>376</v>
      </c>
      <c r="D6" s="319" t="s">
        <v>377</v>
      </c>
      <c r="E6" s="319" t="s">
        <v>378</v>
      </c>
      <c r="F6" s="319" t="s">
        <v>379</v>
      </c>
      <c r="G6" s="742"/>
    </row>
    <row r="7" spans="1:7">
      <c r="A7" s="320"/>
      <c r="B7" s="321" t="s">
        <v>380</v>
      </c>
      <c r="C7" s="322"/>
      <c r="D7" s="322"/>
      <c r="E7" s="322"/>
      <c r="F7" s="322"/>
      <c r="G7" s="323"/>
    </row>
    <row r="8" spans="1:7">
      <c r="A8" s="324">
        <v>1</v>
      </c>
      <c r="B8" s="325" t="s">
        <v>381</v>
      </c>
      <c r="C8" s="326">
        <v>4179558945.1757994</v>
      </c>
      <c r="D8" s="326">
        <v>0</v>
      </c>
      <c r="E8" s="326">
        <v>0</v>
      </c>
      <c r="F8" s="326">
        <v>3951909501.2819242</v>
      </c>
      <c r="G8" s="327">
        <v>8131468446.4577236</v>
      </c>
    </row>
    <row r="9" spans="1:7">
      <c r="A9" s="324">
        <v>2</v>
      </c>
      <c r="B9" s="328" t="s">
        <v>382</v>
      </c>
      <c r="C9" s="326">
        <v>4179558945.1757994</v>
      </c>
      <c r="D9" s="326"/>
      <c r="E9" s="326"/>
      <c r="F9" s="326">
        <v>422325178</v>
      </c>
      <c r="G9" s="327">
        <v>4601884123.1757994</v>
      </c>
    </row>
    <row r="10" spans="1:7">
      <c r="A10" s="324">
        <v>3</v>
      </c>
      <c r="B10" s="328" t="s">
        <v>383</v>
      </c>
      <c r="C10" s="329"/>
      <c r="D10" s="329"/>
      <c r="E10" s="329"/>
      <c r="F10" s="326">
        <v>3529584323.2819242</v>
      </c>
      <c r="G10" s="327">
        <v>3529584323.2819242</v>
      </c>
    </row>
    <row r="11" spans="1:7" ht="14.65" customHeight="1">
      <c r="A11" s="324">
        <v>4</v>
      </c>
      <c r="B11" s="325" t="s">
        <v>384</v>
      </c>
      <c r="C11" s="326">
        <v>5081856319.5688171</v>
      </c>
      <c r="D11" s="326">
        <v>1906379807.7460558</v>
      </c>
      <c r="E11" s="326">
        <v>901590522.77551591</v>
      </c>
      <c r="F11" s="326">
        <v>473263517.93284792</v>
      </c>
      <c r="G11" s="327">
        <v>6904454320.6838017</v>
      </c>
    </row>
    <row r="12" spans="1:7">
      <c r="A12" s="324">
        <v>5</v>
      </c>
      <c r="B12" s="328" t="s">
        <v>385</v>
      </c>
      <c r="C12" s="326">
        <v>3393404947.054307</v>
      </c>
      <c r="D12" s="330">
        <v>1607885081.8342619</v>
      </c>
      <c r="E12" s="326">
        <v>730351104.77524793</v>
      </c>
      <c r="F12" s="326">
        <v>319268281.16325992</v>
      </c>
      <c r="G12" s="327">
        <v>5748363944.085722</v>
      </c>
    </row>
    <row r="13" spans="1:7">
      <c r="A13" s="324">
        <v>6</v>
      </c>
      <c r="B13" s="328" t="s">
        <v>386</v>
      </c>
      <c r="C13" s="326">
        <v>1688451372.5145099</v>
      </c>
      <c r="D13" s="330">
        <v>298494725.91179401</v>
      </c>
      <c r="E13" s="326">
        <v>171239418.00026801</v>
      </c>
      <c r="F13" s="326">
        <v>153995236.76958799</v>
      </c>
      <c r="G13" s="327">
        <v>1156090376.5980799</v>
      </c>
    </row>
    <row r="14" spans="1:7">
      <c r="A14" s="324">
        <v>7</v>
      </c>
      <c r="B14" s="325" t="s">
        <v>387</v>
      </c>
      <c r="C14" s="326">
        <v>6173222013.2367287</v>
      </c>
      <c r="D14" s="326">
        <v>1117608979.092253</v>
      </c>
      <c r="E14" s="326">
        <v>462391644.99309868</v>
      </c>
      <c r="F14" s="326">
        <v>4344980.8571680002</v>
      </c>
      <c r="G14" s="327">
        <v>3365439224.9464455</v>
      </c>
    </row>
    <row r="15" spans="1:7" ht="39">
      <c r="A15" s="324">
        <v>8</v>
      </c>
      <c r="B15" s="328" t="s">
        <v>388</v>
      </c>
      <c r="C15" s="326">
        <v>5758348753.2203712</v>
      </c>
      <c r="D15" s="330">
        <v>505793070.82225299</v>
      </c>
      <c r="E15" s="326">
        <v>434460018.75208402</v>
      </c>
      <c r="F15" s="326">
        <v>4342420.4571679998</v>
      </c>
      <c r="G15" s="327">
        <v>3351472131.6259379</v>
      </c>
    </row>
    <row r="16" spans="1:7" ht="26.25">
      <c r="A16" s="324">
        <v>9</v>
      </c>
      <c r="B16" s="328" t="s">
        <v>389</v>
      </c>
      <c r="C16" s="326">
        <v>414873260.016357</v>
      </c>
      <c r="D16" s="330">
        <v>611815908.26999998</v>
      </c>
      <c r="E16" s="326">
        <v>27931626.241014659</v>
      </c>
      <c r="F16" s="326">
        <v>2560.4</v>
      </c>
      <c r="G16" s="327">
        <v>13967093.320507329</v>
      </c>
    </row>
    <row r="17" spans="1:7">
      <c r="A17" s="324">
        <v>10</v>
      </c>
      <c r="B17" s="325" t="s">
        <v>390</v>
      </c>
      <c r="C17" s="326">
        <v>0</v>
      </c>
      <c r="D17" s="330">
        <v>0</v>
      </c>
      <c r="E17" s="326">
        <v>0</v>
      </c>
      <c r="F17" s="326">
        <v>0</v>
      </c>
      <c r="G17" s="327">
        <v>0</v>
      </c>
    </row>
    <row r="18" spans="1:7">
      <c r="A18" s="324">
        <v>11</v>
      </c>
      <c r="B18" s="325" t="s">
        <v>391</v>
      </c>
      <c r="C18" s="326">
        <v>0</v>
      </c>
      <c r="D18" s="330">
        <v>1030753791.9737338</v>
      </c>
      <c r="E18" s="326">
        <v>189611176.609909</v>
      </c>
      <c r="F18" s="326">
        <v>170541772.711932</v>
      </c>
      <c r="G18" s="327">
        <v>0</v>
      </c>
    </row>
    <row r="19" spans="1:7">
      <c r="A19" s="324">
        <v>12</v>
      </c>
      <c r="B19" s="328" t="s">
        <v>392</v>
      </c>
      <c r="C19" s="329"/>
      <c r="D19" s="330">
        <v>38011684.434490003</v>
      </c>
      <c r="E19" s="326">
        <v>60008387.189908996</v>
      </c>
      <c r="F19" s="326">
        <v>12138794.451931998</v>
      </c>
      <c r="G19" s="327">
        <v>0</v>
      </c>
    </row>
    <row r="20" spans="1:7">
      <c r="A20" s="324">
        <v>13</v>
      </c>
      <c r="B20" s="328" t="s">
        <v>393</v>
      </c>
      <c r="C20" s="326"/>
      <c r="D20" s="326">
        <v>992742107.53924382</v>
      </c>
      <c r="E20" s="326">
        <v>129602789.41999999</v>
      </c>
      <c r="F20" s="326">
        <v>158402978.26000002</v>
      </c>
      <c r="G20" s="327"/>
    </row>
    <row r="21" spans="1:7">
      <c r="A21" s="331">
        <v>14</v>
      </c>
      <c r="B21" s="332" t="s">
        <v>394</v>
      </c>
      <c r="C21" s="329"/>
      <c r="D21" s="329"/>
      <c r="E21" s="329"/>
      <c r="F21" s="329"/>
      <c r="G21" s="333">
        <v>18401361992.087971</v>
      </c>
    </row>
    <row r="22" spans="1:7">
      <c r="A22" s="334"/>
      <c r="B22" s="335" t="s">
        <v>395</v>
      </c>
      <c r="C22" s="336"/>
      <c r="D22" s="337"/>
      <c r="E22" s="336"/>
      <c r="F22" s="336"/>
      <c r="G22" s="338"/>
    </row>
    <row r="23" spans="1:7">
      <c r="A23" s="324">
        <v>15</v>
      </c>
      <c r="B23" s="325" t="s">
        <v>396</v>
      </c>
      <c r="C23" s="339">
        <v>2803690985.71419</v>
      </c>
      <c r="D23" s="340">
        <v>4349457678.0684042</v>
      </c>
      <c r="E23" s="339">
        <v>0</v>
      </c>
      <c r="F23" s="339">
        <v>0</v>
      </c>
      <c r="G23" s="327">
        <v>212952809.2118355</v>
      </c>
    </row>
    <row r="24" spans="1:7">
      <c r="A24" s="324">
        <v>16</v>
      </c>
      <c r="B24" s="325" t="s">
        <v>397</v>
      </c>
      <c r="C24" s="326">
        <v>10173980.992781051</v>
      </c>
      <c r="D24" s="330">
        <v>2719951327.9931931</v>
      </c>
      <c r="E24" s="326">
        <v>1792522622.2605069</v>
      </c>
      <c r="F24" s="326">
        <v>11240519749.98241</v>
      </c>
      <c r="G24" s="327">
        <v>11279301647.140564</v>
      </c>
    </row>
    <row r="25" spans="1:7">
      <c r="A25" s="324">
        <v>17</v>
      </c>
      <c r="B25" s="328" t="s">
        <v>398</v>
      </c>
      <c r="C25" s="326">
        <v>0</v>
      </c>
      <c r="D25" s="330">
        <v>0</v>
      </c>
      <c r="E25" s="326">
        <v>0</v>
      </c>
      <c r="F25" s="326">
        <v>0</v>
      </c>
      <c r="G25" s="327">
        <v>0</v>
      </c>
    </row>
    <row r="26" spans="1:7" ht="26.25">
      <c r="A26" s="324">
        <v>18</v>
      </c>
      <c r="B26" s="328" t="s">
        <v>399</v>
      </c>
      <c r="C26" s="326">
        <v>10173980.992781051</v>
      </c>
      <c r="D26" s="330">
        <v>245004017.56845701</v>
      </c>
      <c r="E26" s="326">
        <v>40607468.252807006</v>
      </c>
      <c r="F26" s="326">
        <v>79978393.607997</v>
      </c>
      <c r="G26" s="327">
        <v>138482073.4788928</v>
      </c>
    </row>
    <row r="27" spans="1:7">
      <c r="A27" s="324">
        <v>19</v>
      </c>
      <c r="B27" s="328" t="s">
        <v>400</v>
      </c>
      <c r="C27" s="326"/>
      <c r="D27" s="330">
        <v>1901426821.6063879</v>
      </c>
      <c r="E27" s="326">
        <v>1293856719.493865</v>
      </c>
      <c r="F27" s="326">
        <v>5756650386.1107807</v>
      </c>
      <c r="G27" s="327">
        <v>6031704972.8918324</v>
      </c>
    </row>
    <row r="28" spans="1:7">
      <c r="A28" s="324">
        <v>20</v>
      </c>
      <c r="B28" s="341" t="s">
        <v>401</v>
      </c>
      <c r="C28" s="326"/>
      <c r="D28" s="330"/>
      <c r="E28" s="326"/>
      <c r="F28" s="326"/>
      <c r="G28" s="327"/>
    </row>
    <row r="29" spans="1:7">
      <c r="A29" s="324">
        <v>21</v>
      </c>
      <c r="B29" s="328" t="s">
        <v>402</v>
      </c>
      <c r="C29" s="326"/>
      <c r="D29" s="330">
        <v>514073718.43455195</v>
      </c>
      <c r="E29" s="326">
        <v>443522964.64383513</v>
      </c>
      <c r="F29" s="326">
        <v>5098995625.615427</v>
      </c>
      <c r="G29" s="327">
        <v>4812962437.691967</v>
      </c>
    </row>
    <row r="30" spans="1:7">
      <c r="A30" s="324">
        <v>22</v>
      </c>
      <c r="B30" s="341" t="s">
        <v>401</v>
      </c>
      <c r="C30" s="326"/>
      <c r="D30" s="330">
        <v>233183572.21331999</v>
      </c>
      <c r="E30" s="326">
        <v>201833790.52235496</v>
      </c>
      <c r="F30" s="326">
        <v>2745767162.4900541</v>
      </c>
      <c r="G30" s="327">
        <v>2002257336.9863725</v>
      </c>
    </row>
    <row r="31" spans="1:7">
      <c r="A31" s="324">
        <v>23</v>
      </c>
      <c r="B31" s="328" t="s">
        <v>403</v>
      </c>
      <c r="C31" s="326"/>
      <c r="D31" s="330">
        <v>59446770.383795984</v>
      </c>
      <c r="E31" s="326">
        <v>14535469.870000001</v>
      </c>
      <c r="F31" s="326">
        <v>304895344.64820385</v>
      </c>
      <c r="G31" s="327">
        <v>296152163.07787126</v>
      </c>
    </row>
    <row r="32" spans="1:7">
      <c r="A32" s="324">
        <v>24</v>
      </c>
      <c r="B32" s="325" t="s">
        <v>404</v>
      </c>
      <c r="C32" s="326">
        <v>0</v>
      </c>
      <c r="D32" s="330">
        <v>0</v>
      </c>
      <c r="E32" s="326">
        <v>0</v>
      </c>
      <c r="F32" s="326">
        <v>0</v>
      </c>
      <c r="G32" s="327">
        <v>0</v>
      </c>
    </row>
    <row r="33" spans="1:7">
      <c r="A33" s="324">
        <v>25</v>
      </c>
      <c r="B33" s="325" t="s">
        <v>405</v>
      </c>
      <c r="C33" s="326">
        <v>34949172.670000002</v>
      </c>
      <c r="D33" s="326">
        <v>559627632.35138404</v>
      </c>
      <c r="E33" s="326">
        <v>180886828.29786199</v>
      </c>
      <c r="F33" s="326">
        <v>1951251371.8467708</v>
      </c>
      <c r="G33" s="327">
        <v>2214872578.5650578</v>
      </c>
    </row>
    <row r="34" spans="1:7">
      <c r="A34" s="324">
        <v>26</v>
      </c>
      <c r="B34" s="328" t="s">
        <v>406</v>
      </c>
      <c r="C34" s="329"/>
      <c r="D34" s="330">
        <v>92239333.943955019</v>
      </c>
      <c r="E34" s="326">
        <v>9821297.2666159961</v>
      </c>
      <c r="F34" s="326">
        <v>796910.73942899995</v>
      </c>
      <c r="G34" s="327">
        <v>102857541.95000002</v>
      </c>
    </row>
    <row r="35" spans="1:7">
      <c r="A35" s="324">
        <v>27</v>
      </c>
      <c r="B35" s="328" t="s">
        <v>407</v>
      </c>
      <c r="C35" s="326">
        <v>34949172.670000002</v>
      </c>
      <c r="D35" s="330">
        <v>467388298.40742898</v>
      </c>
      <c r="E35" s="326">
        <v>171065531.03124601</v>
      </c>
      <c r="F35" s="326">
        <v>1950454461.1073418</v>
      </c>
      <c r="G35" s="327">
        <v>2112015036.6150579</v>
      </c>
    </row>
    <row r="36" spans="1:7">
      <c r="A36" s="324">
        <v>28</v>
      </c>
      <c r="B36" s="325" t="s">
        <v>408</v>
      </c>
      <c r="C36" s="326">
        <v>1201940473.873976</v>
      </c>
      <c r="D36" s="330">
        <v>689151577.82631993</v>
      </c>
      <c r="E36" s="326">
        <v>711661377.51087403</v>
      </c>
      <c r="F36" s="326">
        <v>737797244.49462998</v>
      </c>
      <c r="G36" s="327">
        <v>310847905.9016127</v>
      </c>
    </row>
    <row r="37" spans="1:7">
      <c r="A37" s="331">
        <v>29</v>
      </c>
      <c r="B37" s="332" t="s">
        <v>409</v>
      </c>
      <c r="C37" s="329"/>
      <c r="D37" s="329"/>
      <c r="E37" s="329"/>
      <c r="F37" s="329"/>
      <c r="G37" s="333">
        <v>14017974940.819071</v>
      </c>
    </row>
    <row r="38" spans="1:7">
      <c r="A38" s="320"/>
      <c r="B38" s="342"/>
      <c r="C38" s="343"/>
      <c r="D38" s="343"/>
      <c r="E38" s="343"/>
      <c r="F38" s="343"/>
      <c r="G38" s="344"/>
    </row>
    <row r="39" spans="1:7" ht="15.75" thickBot="1">
      <c r="A39" s="345">
        <v>30</v>
      </c>
      <c r="B39" s="346" t="s">
        <v>410</v>
      </c>
      <c r="C39" s="215"/>
      <c r="D39" s="216"/>
      <c r="E39" s="216"/>
      <c r="F39" s="217"/>
      <c r="G39" s="347">
        <v>1.3126975950359903</v>
      </c>
    </row>
    <row r="42" spans="1:7" ht="39">
      <c r="B42" s="162" t="s">
        <v>411</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zoomScale="70" zoomScaleNormal="70" workbookViewId="0">
      <pane xSplit="1" ySplit="5" topLeftCell="B6" activePane="bottomRight" state="frozen"/>
      <selection activeCell="B9" sqref="B9"/>
      <selection pane="topRight" activeCell="B9" sqref="B9"/>
      <selection pane="bottomLeft" activeCell="B9" sqref="B9"/>
      <selection pane="bottomRight" activeCell="B6" sqref="B6"/>
    </sheetView>
  </sheetViews>
  <sheetFormatPr defaultColWidth="9.28515625" defaultRowHeight="14.25"/>
  <cols>
    <col min="1" max="1" width="9.5703125" style="3" bestFit="1" customWidth="1"/>
    <col min="2" max="2" width="86" style="3" customWidth="1"/>
    <col min="3" max="3" width="14.5703125" style="3" bestFit="1" customWidth="1"/>
    <col min="4" max="7" width="14.5703125" style="4" bestFit="1" customWidth="1"/>
    <col min="8" max="8" width="6.7109375" style="5" customWidth="1"/>
    <col min="9" max="12" width="14.140625" style="5" bestFit="1" customWidth="1"/>
    <col min="13" max="13" width="6.7109375" style="5" customWidth="1"/>
    <col min="14" max="16384" width="9.28515625" style="5"/>
  </cols>
  <sheetData>
    <row r="1" spans="1:12">
      <c r="A1" s="2" t="s">
        <v>30</v>
      </c>
      <c r="B1" s="3" t="str">
        <f>'Info '!C2</f>
        <v>JSC TBC Bank</v>
      </c>
    </row>
    <row r="2" spans="1:12">
      <c r="A2" s="2" t="s">
        <v>31</v>
      </c>
      <c r="B2" s="308">
        <v>45016</v>
      </c>
    </row>
    <row r="3" spans="1:12" ht="15" thickBot="1">
      <c r="A3" s="2"/>
    </row>
    <row r="4" spans="1:12" ht="15" customHeight="1" thickBot="1">
      <c r="A4" s="6" t="s">
        <v>93</v>
      </c>
      <c r="B4" s="7" t="s">
        <v>92</v>
      </c>
      <c r="C4" s="7"/>
      <c r="D4" s="680" t="s">
        <v>700</v>
      </c>
      <c r="E4" s="681"/>
      <c r="F4" s="681"/>
      <c r="G4" s="682"/>
      <c r="I4" s="683" t="s">
        <v>701</v>
      </c>
      <c r="J4" s="684"/>
      <c r="K4" s="684"/>
      <c r="L4" s="685"/>
    </row>
    <row r="5" spans="1:12">
      <c r="A5" s="8" t="s">
        <v>6</v>
      </c>
      <c r="B5" s="9"/>
      <c r="C5" s="306" t="str">
        <f>INT((MONTH($B$2))/3)&amp;"Q"&amp;"-"&amp;YEAR($B$2)</f>
        <v>1Q-2023</v>
      </c>
      <c r="D5" s="306" t="str">
        <f>IF(INT(MONTH($B$2))=3, "4"&amp;"Q"&amp;"-"&amp;YEAR($B$2)-1, IF(INT(MONTH($B$2))=6, "1"&amp;"Q"&amp;"-"&amp;YEAR($B$2), IF(INT(MONTH($B$2))=9, "2"&amp;"Q"&amp;"-"&amp;YEAR($B$2),IF(INT(MONTH($B$2))=12, "3"&amp;"Q"&amp;"-"&amp;YEAR($B$2), 0))))</f>
        <v>4Q-2022</v>
      </c>
      <c r="E5" s="306" t="str">
        <f>IF(INT(MONTH($B$2))=3, "3"&amp;"Q"&amp;"-"&amp;YEAR($B$2)-1, IF(INT(MONTH($B$2))=6, "4"&amp;"Q"&amp;"-"&amp;YEAR($B$2)-1, IF(INT(MONTH($B$2))=9, "1"&amp;"Q"&amp;"-"&amp;YEAR($B$2),IF(INT(MONTH($B$2))=12, "2"&amp;"Q"&amp;"-"&amp;YEAR($B$2), 0))))</f>
        <v>3Q-2022</v>
      </c>
      <c r="F5" s="306" t="str">
        <f>IF(INT(MONTH($B$2))=3, "2"&amp;"Q"&amp;"-"&amp;YEAR($B$2)-1, IF(INT(MONTH($B$2))=6, "3"&amp;"Q"&amp;"-"&amp;YEAR($B$2)-1, IF(INT(MONTH($B$2))=9, "4"&amp;"Q"&amp;"-"&amp;YEAR($B$2)-1,IF(INT(MONTH($B$2))=12, "1"&amp;"Q"&amp;"-"&amp;YEAR($B$2), 0))))</f>
        <v>2Q-2022</v>
      </c>
      <c r="G5" s="307" t="str">
        <f>IF(INT(MONTH($B$2))=3, "1"&amp;"Q"&amp;"-"&amp;YEAR($B$2)-1, IF(INT(MONTH($B$2))=6, "2"&amp;"Q"&amp;"-"&amp;YEAR($B$2)-1, IF(INT(MONTH($B$2))=9, "3"&amp;"Q"&amp;"-"&amp;YEAR($B$2)-1,IF(INT(MONTH($B$2))=12, "4"&amp;"Q"&amp;"-"&amp;YEAR($B$2)-1, 0))))</f>
        <v>1Q-2022</v>
      </c>
      <c r="I5" s="505" t="str">
        <f>D5</f>
        <v>4Q-2022</v>
      </c>
      <c r="J5" s="306" t="str">
        <f t="shared" ref="J5:L5" si="0">E5</f>
        <v>3Q-2022</v>
      </c>
      <c r="K5" s="306" t="str">
        <f t="shared" si="0"/>
        <v>2Q-2022</v>
      </c>
      <c r="L5" s="307" t="str">
        <f t="shared" si="0"/>
        <v>1Q-2022</v>
      </c>
    </row>
    <row r="6" spans="1:12">
      <c r="B6" s="134" t="s">
        <v>91</v>
      </c>
      <c r="C6" s="309"/>
      <c r="D6" s="309"/>
      <c r="E6" s="309"/>
      <c r="F6" s="309"/>
      <c r="G6" s="310"/>
      <c r="I6" s="506"/>
      <c r="J6" s="309"/>
      <c r="K6" s="309"/>
      <c r="L6" s="310"/>
    </row>
    <row r="7" spans="1:12">
      <c r="A7" s="10"/>
      <c r="B7" s="135" t="s">
        <v>89</v>
      </c>
      <c r="C7" s="309"/>
      <c r="D7" s="309"/>
      <c r="E7" s="309"/>
      <c r="F7" s="309"/>
      <c r="G7" s="310"/>
      <c r="I7" s="506"/>
      <c r="J7" s="309"/>
      <c r="K7" s="309"/>
      <c r="L7" s="310"/>
    </row>
    <row r="8" spans="1:12">
      <c r="A8" s="8">
        <v>1</v>
      </c>
      <c r="B8" s="11" t="s">
        <v>363</v>
      </c>
      <c r="C8" s="12">
        <v>3667478945.1757994</v>
      </c>
      <c r="D8" s="13">
        <v>3835845758.1233001</v>
      </c>
      <c r="E8" s="13">
        <v>3642373665.6530991</v>
      </c>
      <c r="F8" s="13">
        <v>3571672432.1273952</v>
      </c>
      <c r="G8" s="14">
        <v>3457566791.3400002</v>
      </c>
      <c r="I8" s="507">
        <v>3333039146.21</v>
      </c>
      <c r="J8" s="508">
        <v>3126561108.6709704</v>
      </c>
      <c r="K8" s="508">
        <v>3069501362.5811305</v>
      </c>
      <c r="L8" s="509">
        <v>2964648160.1507301</v>
      </c>
    </row>
    <row r="9" spans="1:12">
      <c r="A9" s="8">
        <v>2</v>
      </c>
      <c r="B9" s="11" t="s">
        <v>364</v>
      </c>
      <c r="C9" s="12">
        <v>4179558945.1757994</v>
      </c>
      <c r="D9" s="13">
        <v>4376245758.1233006</v>
      </c>
      <c r="E9" s="13">
        <v>4209413665.6530991</v>
      </c>
      <c r="F9" s="13">
        <v>4157452432.1273952</v>
      </c>
      <c r="G9" s="14">
        <v>4077826791.3400002</v>
      </c>
      <c r="I9" s="507">
        <v>3873439146.21</v>
      </c>
      <c r="J9" s="508">
        <v>3693601108.6709704</v>
      </c>
      <c r="K9" s="508">
        <v>3655281362.5811305</v>
      </c>
      <c r="L9" s="509">
        <v>3584908160.1507301</v>
      </c>
    </row>
    <row r="10" spans="1:12">
      <c r="A10" s="8">
        <v>3</v>
      </c>
      <c r="B10" s="11" t="s">
        <v>142</v>
      </c>
      <c r="C10" s="12">
        <v>4601884123.1757994</v>
      </c>
      <c r="D10" s="13">
        <v>4784099148.1233006</v>
      </c>
      <c r="E10" s="13">
        <v>4665214593.6530991</v>
      </c>
      <c r="F10" s="13">
        <v>4630660160.6273956</v>
      </c>
      <c r="G10" s="14">
        <v>4544774025.8400002</v>
      </c>
      <c r="I10" s="507">
        <v>4516524997.7651348</v>
      </c>
      <c r="J10" s="508">
        <v>4378258487.0667553</v>
      </c>
      <c r="K10" s="508">
        <v>4357183788.005455</v>
      </c>
      <c r="L10" s="509">
        <v>4279803081.5050569</v>
      </c>
    </row>
    <row r="11" spans="1:12">
      <c r="A11" s="8">
        <v>4</v>
      </c>
      <c r="B11" s="11" t="s">
        <v>366</v>
      </c>
      <c r="C11" s="12">
        <v>2978334187.6034298</v>
      </c>
      <c r="D11" s="13">
        <v>2963892258.3941898</v>
      </c>
      <c r="E11" s="13">
        <v>2826564054.5813632</v>
      </c>
      <c r="F11" s="13">
        <v>2911592223.8745403</v>
      </c>
      <c r="G11" s="14">
        <v>2826069145.1543636</v>
      </c>
      <c r="I11" s="507">
        <v>2497588643.0336604</v>
      </c>
      <c r="J11" s="508">
        <v>2426501481.7633495</v>
      </c>
      <c r="K11" s="508">
        <v>2488072961.7709804</v>
      </c>
      <c r="L11" s="509">
        <v>2477465018.5955715</v>
      </c>
    </row>
    <row r="12" spans="1:12">
      <c r="A12" s="8">
        <v>5</v>
      </c>
      <c r="B12" s="11" t="s">
        <v>367</v>
      </c>
      <c r="C12" s="12">
        <v>3460120422.0620542</v>
      </c>
      <c r="D12" s="13">
        <v>3434977454.7588758</v>
      </c>
      <c r="E12" s="13">
        <v>3299410107.7082968</v>
      </c>
      <c r="F12" s="13">
        <v>3409164498.3415651</v>
      </c>
      <c r="G12" s="14">
        <v>3291759969.6551127</v>
      </c>
      <c r="I12" s="507">
        <v>2972896924.5474916</v>
      </c>
      <c r="J12" s="508">
        <v>2895320396.6976371</v>
      </c>
      <c r="K12" s="508">
        <v>2977031147.0098877</v>
      </c>
      <c r="L12" s="509">
        <v>2965623462.4561911</v>
      </c>
    </row>
    <row r="13" spans="1:12">
      <c r="A13" s="8">
        <v>6</v>
      </c>
      <c r="B13" s="11" t="s">
        <v>365</v>
      </c>
      <c r="C13" s="12">
        <v>4099514691.7321448</v>
      </c>
      <c r="D13" s="13">
        <v>4169376872.7364917</v>
      </c>
      <c r="E13" s="13">
        <v>4035319315.0318727</v>
      </c>
      <c r="F13" s="13">
        <v>4192541646.2265368</v>
      </c>
      <c r="G13" s="14">
        <v>4193015540.1854787</v>
      </c>
      <c r="I13" s="507">
        <v>3714235868.0109887</v>
      </c>
      <c r="J13" s="508">
        <v>3625165686.24336</v>
      </c>
      <c r="K13" s="508">
        <v>3747322413.9723382</v>
      </c>
      <c r="L13" s="509">
        <v>3733944515.0546455</v>
      </c>
    </row>
    <row r="14" spans="1:12">
      <c r="A14" s="10"/>
      <c r="B14" s="134" t="s">
        <v>369</v>
      </c>
      <c r="C14" s="309"/>
      <c r="D14" s="309"/>
      <c r="E14" s="309"/>
      <c r="F14" s="309"/>
      <c r="G14" s="310"/>
      <c r="I14" s="506"/>
      <c r="J14" s="309"/>
      <c r="K14" s="309"/>
      <c r="L14" s="310"/>
    </row>
    <row r="15" spans="1:12" ht="15" customHeight="1">
      <c r="A15" s="8">
        <v>7</v>
      </c>
      <c r="B15" s="11" t="s">
        <v>368</v>
      </c>
      <c r="C15" s="192">
        <v>20767052453.220814</v>
      </c>
      <c r="D15" s="13">
        <v>21219007678.533966</v>
      </c>
      <c r="E15" s="13">
        <v>20622797343.057545</v>
      </c>
      <c r="F15" s="13">
        <v>20859371260.93095</v>
      </c>
      <c r="G15" s="14">
        <v>20617964525.643196</v>
      </c>
      <c r="I15" s="507">
        <v>21508072098.623306</v>
      </c>
      <c r="J15" s="508">
        <v>20487074219.129063</v>
      </c>
      <c r="K15" s="508">
        <v>20519966482.660313</v>
      </c>
      <c r="L15" s="509">
        <v>20358186775.74052</v>
      </c>
    </row>
    <row r="16" spans="1:12">
      <c r="A16" s="10"/>
      <c r="B16" s="134" t="s">
        <v>370</v>
      </c>
      <c r="C16" s="309"/>
      <c r="D16" s="309"/>
      <c r="E16" s="309"/>
      <c r="F16" s="309"/>
      <c r="G16" s="310"/>
      <c r="I16" s="506"/>
      <c r="J16" s="309"/>
      <c r="K16" s="309"/>
      <c r="L16" s="310"/>
    </row>
    <row r="17" spans="1:12">
      <c r="A17" s="8"/>
      <c r="B17" s="135" t="s">
        <v>354</v>
      </c>
      <c r="C17" s="193"/>
      <c r="D17" s="13"/>
      <c r="E17" s="13"/>
      <c r="F17" s="13"/>
      <c r="G17" s="14"/>
      <c r="I17" s="507"/>
      <c r="J17" s="508"/>
      <c r="K17" s="508"/>
      <c r="L17" s="509"/>
    </row>
    <row r="18" spans="1:12">
      <c r="A18" s="8">
        <v>8</v>
      </c>
      <c r="B18" s="11" t="s">
        <v>363</v>
      </c>
      <c r="C18" s="611">
        <v>0.17660084181118352</v>
      </c>
      <c r="D18" s="526">
        <v>0.18077404072028316</v>
      </c>
      <c r="E18" s="526">
        <v>0.1766187973950715</v>
      </c>
      <c r="F18" s="526">
        <v>0.17122627462971729</v>
      </c>
      <c r="G18" s="525">
        <v>0.16769680571715592</v>
      </c>
      <c r="I18" s="544">
        <v>0.15496689479776024</v>
      </c>
      <c r="J18" s="549">
        <v>0.15261140147340596</v>
      </c>
      <c r="K18" s="549">
        <v>0.14958608071679388</v>
      </c>
      <c r="L18" s="550">
        <v>0.14562437179736959</v>
      </c>
    </row>
    <row r="19" spans="1:12" ht="15" customHeight="1">
      <c r="A19" s="8">
        <v>9</v>
      </c>
      <c r="B19" s="11" t="s">
        <v>364</v>
      </c>
      <c r="C19" s="611">
        <v>0.20125913172273907</v>
      </c>
      <c r="D19" s="526">
        <v>0.20624177267961938</v>
      </c>
      <c r="E19" s="526">
        <v>0.20411458230569071</v>
      </c>
      <c r="F19" s="526">
        <v>0.19930861674216391</v>
      </c>
      <c r="G19" s="525">
        <v>0.19778027972976098</v>
      </c>
      <c r="I19" s="544">
        <v>0.18009234525757109</v>
      </c>
      <c r="J19" s="549">
        <v>0.18028934093586699</v>
      </c>
      <c r="K19" s="549">
        <v>0.17813291097087802</v>
      </c>
      <c r="L19" s="550">
        <v>0.17609172170591458</v>
      </c>
    </row>
    <row r="20" spans="1:12">
      <c r="A20" s="8">
        <v>10</v>
      </c>
      <c r="B20" s="11" t="s">
        <v>142</v>
      </c>
      <c r="C20" s="611">
        <v>0.22159543987004673</v>
      </c>
      <c r="D20" s="526">
        <v>0.22546290668262942</v>
      </c>
      <c r="E20" s="526">
        <v>0.22621638161146923</v>
      </c>
      <c r="F20" s="526">
        <v>0.22199423475915112</v>
      </c>
      <c r="G20" s="525">
        <v>0.22042787105330039</v>
      </c>
      <c r="I20" s="544">
        <v>0.20999208934464328</v>
      </c>
      <c r="J20" s="549">
        <v>0.21370833337337722</v>
      </c>
      <c r="K20" s="549">
        <v>0.21233873806213779</v>
      </c>
      <c r="L20" s="550">
        <v>0.21022516045510545</v>
      </c>
    </row>
    <row r="21" spans="1:12">
      <c r="A21" s="8">
        <v>11</v>
      </c>
      <c r="B21" s="11" t="s">
        <v>366</v>
      </c>
      <c r="C21" s="611">
        <v>0.14341631747270484</v>
      </c>
      <c r="D21" s="526">
        <v>0.13968100220787361</v>
      </c>
      <c r="E21" s="526">
        <v>0.13706016732656773</v>
      </c>
      <c r="F21" s="526">
        <v>0.13958197432958469</v>
      </c>
      <c r="G21" s="525">
        <v>0.13706829021067984</v>
      </c>
      <c r="I21" s="544">
        <v>0.11612331554316888</v>
      </c>
      <c r="J21" s="549">
        <v>0.11844060580879294</v>
      </c>
      <c r="K21" s="549">
        <v>0.12125131704642113</v>
      </c>
      <c r="L21" s="550">
        <v>0.12169379551757525</v>
      </c>
    </row>
    <row r="22" spans="1:12">
      <c r="A22" s="8">
        <v>12</v>
      </c>
      <c r="B22" s="11" t="s">
        <v>367</v>
      </c>
      <c r="C22" s="611">
        <v>0.16661586567743347</v>
      </c>
      <c r="D22" s="526">
        <v>0.16188209678786453</v>
      </c>
      <c r="E22" s="526">
        <v>0.15998848520998582</v>
      </c>
      <c r="F22" s="526">
        <v>0.16343563071466299</v>
      </c>
      <c r="G22" s="525">
        <v>0.15965494389909585</v>
      </c>
      <c r="I22" s="544">
        <v>0.13822238045862703</v>
      </c>
      <c r="J22" s="549">
        <v>0.14132424990163978</v>
      </c>
      <c r="K22" s="549">
        <v>0.1450797275680506</v>
      </c>
      <c r="L22" s="550">
        <v>0.14567227892761672</v>
      </c>
    </row>
    <row r="23" spans="1:12">
      <c r="A23" s="8">
        <v>13</v>
      </c>
      <c r="B23" s="11" t="s">
        <v>365</v>
      </c>
      <c r="C23" s="611">
        <v>0.19740474489418169</v>
      </c>
      <c r="D23" s="526">
        <v>0.19649254743210293</v>
      </c>
      <c r="E23" s="526">
        <v>0.19567274254335443</v>
      </c>
      <c r="F23" s="526">
        <v>0.20099079659601515</v>
      </c>
      <c r="G23" s="525">
        <v>0.20336709450491566</v>
      </c>
      <c r="I23" s="544">
        <v>0.17269032068423884</v>
      </c>
      <c r="J23" s="549">
        <v>0.17694892142571012</v>
      </c>
      <c r="K23" s="549">
        <v>0.18261834965173473</v>
      </c>
      <c r="L23" s="550">
        <v>0.18341243039896538</v>
      </c>
    </row>
    <row r="24" spans="1:12">
      <c r="A24" s="10"/>
      <c r="B24" s="134" t="s">
        <v>88</v>
      </c>
      <c r="C24" s="528"/>
      <c r="D24" s="309"/>
      <c r="E24" s="309"/>
      <c r="F24" s="309"/>
      <c r="G24" s="310"/>
      <c r="I24" s="543"/>
      <c r="J24" s="551"/>
      <c r="K24" s="551"/>
      <c r="L24" s="552"/>
    </row>
    <row r="25" spans="1:12" ht="15" customHeight="1">
      <c r="A25" s="311">
        <v>14</v>
      </c>
      <c r="B25" s="11" t="s">
        <v>87</v>
      </c>
      <c r="C25" s="612">
        <v>9.0609687214890475E-2</v>
      </c>
      <c r="D25" s="16"/>
      <c r="E25" s="16"/>
      <c r="F25" s="16"/>
      <c r="G25" s="17"/>
      <c r="I25" s="542">
        <v>8.1267200549579172E-2</v>
      </c>
      <c r="J25" s="553">
        <v>7.9936257096382066E-2</v>
      </c>
      <c r="K25" s="553">
        <v>7.8781900846636124E-2</v>
      </c>
      <c r="L25" s="554">
        <v>7.8550374716210902E-2</v>
      </c>
    </row>
    <row r="26" spans="1:12">
      <c r="A26" s="311">
        <v>15</v>
      </c>
      <c r="B26" s="11" t="s">
        <v>86</v>
      </c>
      <c r="C26" s="612">
        <v>4.4640796245343319E-2</v>
      </c>
      <c r="D26" s="16"/>
      <c r="E26" s="16"/>
      <c r="F26" s="16"/>
      <c r="G26" s="17"/>
      <c r="I26" s="542">
        <v>4.1003976544000904E-2</v>
      </c>
      <c r="J26" s="553">
        <v>3.9863886164611208E-2</v>
      </c>
      <c r="K26" s="553">
        <v>3.8961769197696235E-2</v>
      </c>
      <c r="L26" s="554">
        <v>3.8939007205109247E-2</v>
      </c>
    </row>
    <row r="27" spans="1:12">
      <c r="A27" s="311">
        <v>16</v>
      </c>
      <c r="B27" s="11" t="s">
        <v>85</v>
      </c>
      <c r="C27" s="612">
        <v>5.2289572743710995E-2</v>
      </c>
      <c r="D27" s="16"/>
      <c r="E27" s="16"/>
      <c r="F27" s="16"/>
      <c r="G27" s="17"/>
      <c r="I27" s="542">
        <v>4.7680084627953173E-2</v>
      </c>
      <c r="J27" s="553">
        <v>4.5779802174078753E-2</v>
      </c>
      <c r="K27" s="553">
        <v>4.3364666144804373E-2</v>
      </c>
      <c r="L27" s="554">
        <v>4.3232335934909133E-2</v>
      </c>
    </row>
    <row r="28" spans="1:12">
      <c r="A28" s="311">
        <v>17</v>
      </c>
      <c r="B28" s="11" t="s">
        <v>84</v>
      </c>
      <c r="C28" s="612">
        <v>4.5968890969547156E-2</v>
      </c>
      <c r="D28" s="16"/>
      <c r="E28" s="16"/>
      <c r="F28" s="16"/>
      <c r="G28" s="17"/>
      <c r="I28" s="542">
        <v>4.0263224005578253E-2</v>
      </c>
      <c r="J28" s="553">
        <v>4.0072370931770879E-2</v>
      </c>
      <c r="K28" s="553">
        <v>3.982013164893989E-2</v>
      </c>
      <c r="L28" s="554">
        <v>3.9611367511101656E-2</v>
      </c>
    </row>
    <row r="29" spans="1:12">
      <c r="A29" s="311">
        <v>18</v>
      </c>
      <c r="B29" s="11" t="s">
        <v>166</v>
      </c>
      <c r="C29" s="612">
        <v>3.5508359840032901E-2</v>
      </c>
      <c r="D29" s="16"/>
      <c r="E29" s="16"/>
      <c r="F29" s="16"/>
      <c r="G29" s="17"/>
      <c r="I29" s="542">
        <v>3.9241893870051468E-2</v>
      </c>
      <c r="J29" s="553">
        <v>4.1284036230037124E-2</v>
      </c>
      <c r="K29" s="553">
        <v>3.6322722259485005E-2</v>
      </c>
      <c r="L29" s="554">
        <v>3.5390165702328197E-2</v>
      </c>
    </row>
    <row r="30" spans="1:12">
      <c r="A30" s="311">
        <v>19</v>
      </c>
      <c r="B30" s="11" t="s">
        <v>167</v>
      </c>
      <c r="C30" s="612">
        <v>0.22715943532785357</v>
      </c>
      <c r="D30" s="16"/>
      <c r="E30" s="16"/>
      <c r="F30" s="16"/>
      <c r="G30" s="17"/>
      <c r="I30" s="542">
        <v>0.28750837261971735</v>
      </c>
      <c r="J30" s="553">
        <v>0.3035541635483322</v>
      </c>
      <c r="K30" s="553">
        <v>0.26617833958197989</v>
      </c>
      <c r="L30" s="554">
        <v>0.26120353288399356</v>
      </c>
    </row>
    <row r="31" spans="1:12">
      <c r="A31" s="10"/>
      <c r="B31" s="134" t="s">
        <v>229</v>
      </c>
      <c r="C31" s="528"/>
      <c r="D31" s="309"/>
      <c r="E31" s="309"/>
      <c r="F31" s="309"/>
      <c r="G31" s="310"/>
      <c r="I31" s="543"/>
      <c r="J31" s="551"/>
      <c r="K31" s="551"/>
      <c r="L31" s="552"/>
    </row>
    <row r="32" spans="1:12">
      <c r="A32" s="311">
        <v>20</v>
      </c>
      <c r="B32" s="11" t="s">
        <v>83</v>
      </c>
      <c r="C32" s="612">
        <v>2.2382640986833811E-2</v>
      </c>
      <c r="D32" s="530">
        <v>2.1238597985399649E-2</v>
      </c>
      <c r="E32" s="530">
        <v>2.4112256472849255E-2</v>
      </c>
      <c r="F32" s="530">
        <v>2.3212288837974344E-2</v>
      </c>
      <c r="G32" s="529">
        <v>2.41971301962026E-2</v>
      </c>
      <c r="I32" s="542">
        <v>3.0038508555806209E-2</v>
      </c>
      <c r="J32" s="553">
        <v>3.4821835343958517E-2</v>
      </c>
      <c r="K32" s="553">
        <v>3.5926035532025738E-2</v>
      </c>
      <c r="L32" s="554">
        <v>3.9342598566344492E-2</v>
      </c>
    </row>
    <row r="33" spans="1:12" ht="15" customHeight="1">
      <c r="A33" s="311">
        <v>21</v>
      </c>
      <c r="B33" s="11" t="s">
        <v>712</v>
      </c>
      <c r="C33" s="612">
        <v>1.9359048245095746E-2</v>
      </c>
      <c r="D33" s="530">
        <v>1.9404571505578568E-2</v>
      </c>
      <c r="E33" s="530">
        <v>2.2667143301372806E-2</v>
      </c>
      <c r="F33" s="530">
        <v>2.2574386553140386E-2</v>
      </c>
      <c r="G33" s="529">
        <v>2.2813824258032425E-2</v>
      </c>
      <c r="I33" s="542">
        <v>3.4973388333375509E-2</v>
      </c>
      <c r="J33" s="553">
        <v>3.7944985746858693E-2</v>
      </c>
      <c r="K33" s="553">
        <v>3.8562753485864854E-2</v>
      </c>
      <c r="L33" s="554">
        <v>4.0316810534445316E-2</v>
      </c>
    </row>
    <row r="34" spans="1:12">
      <c r="A34" s="311">
        <v>22</v>
      </c>
      <c r="B34" s="11" t="s">
        <v>82</v>
      </c>
      <c r="C34" s="612">
        <v>0.47591480434355998</v>
      </c>
      <c r="D34" s="530">
        <v>0.46090657377985927</v>
      </c>
      <c r="E34" s="530">
        <v>0.48040567877648277</v>
      </c>
      <c r="F34" s="530">
        <v>0.51329100085091761</v>
      </c>
      <c r="G34" s="529">
        <v>0.53388923012606793</v>
      </c>
      <c r="I34" s="542">
        <v>0.46448843666520656</v>
      </c>
      <c r="J34" s="553">
        <v>0.48342150866706779</v>
      </c>
      <c r="K34" s="553">
        <v>0.51634680264444532</v>
      </c>
      <c r="L34" s="554">
        <v>0.53770318170032572</v>
      </c>
    </row>
    <row r="35" spans="1:12" ht="15" customHeight="1">
      <c r="A35" s="311">
        <v>23</v>
      </c>
      <c r="B35" s="11" t="s">
        <v>81</v>
      </c>
      <c r="C35" s="612">
        <v>0.46667373084841107</v>
      </c>
      <c r="D35" s="530">
        <v>0.47681012303538117</v>
      </c>
      <c r="E35" s="530">
        <v>0.51121981120048943</v>
      </c>
      <c r="F35" s="530">
        <v>0.51638247726443343</v>
      </c>
      <c r="G35" s="529">
        <v>0.52800540942755714</v>
      </c>
      <c r="I35" s="542">
        <v>0.476211765929552</v>
      </c>
      <c r="J35" s="553">
        <v>0.51001914545396687</v>
      </c>
      <c r="K35" s="553">
        <v>0.51431654803763749</v>
      </c>
      <c r="L35" s="554">
        <v>0.52571292886407706</v>
      </c>
    </row>
    <row r="36" spans="1:12">
      <c r="A36" s="311">
        <v>24</v>
      </c>
      <c r="B36" s="11" t="s">
        <v>80</v>
      </c>
      <c r="C36" s="612">
        <v>-1.7214151913553171E-2</v>
      </c>
      <c r="D36" s="530"/>
      <c r="E36" s="530"/>
      <c r="F36" s="530"/>
      <c r="G36" s="529"/>
      <c r="I36" s="542">
        <v>6.5416381248417282E-2</v>
      </c>
      <c r="J36" s="553">
        <v>1.8314618956189336E-3</v>
      </c>
      <c r="K36" s="553">
        <v>1.8774466412713114E-2</v>
      </c>
      <c r="L36" s="554">
        <v>7.9259430496535707E-3</v>
      </c>
    </row>
    <row r="37" spans="1:12" ht="15" customHeight="1">
      <c r="A37" s="10"/>
      <c r="B37" s="134" t="s">
        <v>230</v>
      </c>
      <c r="C37" s="528"/>
      <c r="D37" s="528"/>
      <c r="E37" s="528"/>
      <c r="F37" s="528"/>
      <c r="G37" s="527"/>
      <c r="I37" s="543"/>
      <c r="J37" s="551"/>
      <c r="K37" s="551"/>
      <c r="L37" s="552"/>
    </row>
    <row r="38" spans="1:12" ht="15" customHeight="1">
      <c r="A38" s="311">
        <v>25</v>
      </c>
      <c r="B38" s="11" t="s">
        <v>79</v>
      </c>
      <c r="C38" s="532">
        <v>0.2543218414941032</v>
      </c>
      <c r="D38" s="532">
        <v>0.26560174009506671</v>
      </c>
      <c r="E38" s="532">
        <v>0.23690826341177187</v>
      </c>
      <c r="F38" s="532">
        <v>0.21526007982765238</v>
      </c>
      <c r="G38" s="531">
        <v>0.21688401534699647</v>
      </c>
      <c r="I38" s="541">
        <v>0.27199860803636</v>
      </c>
      <c r="J38" s="540">
        <v>0.2437182786878464</v>
      </c>
      <c r="K38" s="540">
        <v>0.2144056711164497</v>
      </c>
      <c r="L38" s="539">
        <v>0.20752156896625917</v>
      </c>
    </row>
    <row r="39" spans="1:12" ht="15" customHeight="1">
      <c r="A39" s="311">
        <v>26</v>
      </c>
      <c r="B39" s="11" t="s">
        <v>78</v>
      </c>
      <c r="C39" s="532">
        <v>0.52591729839571644</v>
      </c>
      <c r="D39" s="532">
        <v>0.53473175849018006</v>
      </c>
      <c r="E39" s="532">
        <v>0.57364928142524707</v>
      </c>
      <c r="F39" s="532">
        <v>0.61199874110242969</v>
      </c>
      <c r="G39" s="531">
        <v>0.63653018153250462</v>
      </c>
      <c r="I39" s="541">
        <v>0.53645338939695253</v>
      </c>
      <c r="J39" s="540">
        <v>0.57419268321999939</v>
      </c>
      <c r="K39" s="540">
        <v>0.61273494218007085</v>
      </c>
      <c r="L39" s="539">
        <v>0.63758477577743855</v>
      </c>
    </row>
    <row r="40" spans="1:12" ht="15" customHeight="1">
      <c r="A40" s="311">
        <v>27</v>
      </c>
      <c r="B40" s="11" t="s">
        <v>77</v>
      </c>
      <c r="C40" s="532">
        <v>0.4354092980803454</v>
      </c>
      <c r="D40" s="532">
        <v>0.44207606021011414</v>
      </c>
      <c r="E40" s="532">
        <v>0.40677132885073675</v>
      </c>
      <c r="F40" s="532">
        <v>0.41337732567793062</v>
      </c>
      <c r="G40" s="531">
        <v>0.41326957188561536</v>
      </c>
      <c r="I40" s="541">
        <v>0.44795139125889788</v>
      </c>
      <c r="J40" s="540">
        <v>0.41202966914846384</v>
      </c>
      <c r="K40" s="540">
        <v>0.41761964608684243</v>
      </c>
      <c r="L40" s="539">
        <v>0.41785734041399519</v>
      </c>
    </row>
    <row r="41" spans="1:12" ht="15" customHeight="1">
      <c r="A41" s="312"/>
      <c r="B41" s="134" t="s">
        <v>271</v>
      </c>
      <c r="C41" s="309"/>
      <c r="D41" s="309"/>
      <c r="E41" s="309"/>
      <c r="F41" s="309"/>
      <c r="G41" s="310"/>
      <c r="I41" s="506"/>
      <c r="J41" s="309"/>
      <c r="K41" s="309"/>
      <c r="L41" s="310"/>
    </row>
    <row r="42" spans="1:12">
      <c r="A42" s="311">
        <v>28</v>
      </c>
      <c r="B42" s="11" t="s">
        <v>254</v>
      </c>
      <c r="C42" s="15">
        <v>7349580739.2753048</v>
      </c>
      <c r="D42" s="16"/>
      <c r="E42" s="16"/>
      <c r="F42" s="16"/>
      <c r="G42" s="17"/>
      <c r="I42" s="510">
        <v>6735427405.5832596</v>
      </c>
      <c r="J42" s="511">
        <v>6186749385.9555883</v>
      </c>
      <c r="K42" s="511">
        <v>5049508533.6949511</v>
      </c>
      <c r="L42" s="512">
        <v>4887570336.2257557</v>
      </c>
    </row>
    <row r="43" spans="1:12" ht="15" customHeight="1">
      <c r="A43" s="311">
        <v>29</v>
      </c>
      <c r="B43" s="11" t="s">
        <v>266</v>
      </c>
      <c r="C43" s="15">
        <v>5089178332.7643776</v>
      </c>
      <c r="D43" s="16"/>
      <c r="E43" s="16"/>
      <c r="F43" s="16"/>
      <c r="G43" s="17"/>
      <c r="I43" s="510">
        <v>4801458281.6383505</v>
      </c>
      <c r="J43" s="511">
        <v>4592969250.4258356</v>
      </c>
      <c r="K43" s="511">
        <v>4407931583.906682</v>
      </c>
      <c r="L43" s="512">
        <v>4307958480.4773998</v>
      </c>
    </row>
    <row r="44" spans="1:12" ht="15" customHeight="1">
      <c r="A44" s="348">
        <v>30</v>
      </c>
      <c r="B44" s="349" t="s">
        <v>255</v>
      </c>
      <c r="C44" s="656">
        <v>1.4441586163248292</v>
      </c>
      <c r="D44" s="351"/>
      <c r="E44" s="351"/>
      <c r="F44" s="351"/>
      <c r="G44" s="352"/>
      <c r="I44" s="538">
        <v>1.4027878637081486</v>
      </c>
      <c r="J44" s="537">
        <v>1.3470043121629838</v>
      </c>
      <c r="K44" s="537">
        <v>1.1455505689177801</v>
      </c>
      <c r="L44" s="536">
        <v>1.134544438711518</v>
      </c>
    </row>
    <row r="45" spans="1:12" ht="15" customHeight="1">
      <c r="A45" s="348"/>
      <c r="B45" s="134" t="s">
        <v>373</v>
      </c>
      <c r="C45" s="350"/>
      <c r="D45" s="351"/>
      <c r="E45" s="351"/>
      <c r="F45" s="351"/>
      <c r="G45" s="352"/>
      <c r="I45" s="513"/>
      <c r="J45" s="514"/>
      <c r="K45" s="514"/>
      <c r="L45" s="352"/>
    </row>
    <row r="46" spans="1:12" ht="15" customHeight="1">
      <c r="A46" s="348">
        <v>31</v>
      </c>
      <c r="B46" s="349" t="s">
        <v>380</v>
      </c>
      <c r="C46" s="350">
        <v>18401361992.087978</v>
      </c>
      <c r="D46" s="351">
        <v>19508856544.452133</v>
      </c>
      <c r="E46" s="351">
        <v>18462113926.035389</v>
      </c>
      <c r="F46" s="351">
        <v>17737053098.786816</v>
      </c>
      <c r="G46" s="352">
        <v>17281521693.552723</v>
      </c>
      <c r="I46" s="513">
        <v>18949125818.420448</v>
      </c>
      <c r="J46" s="514">
        <v>17899741347.05286</v>
      </c>
      <c r="K46" s="514">
        <v>16983615405.318785</v>
      </c>
      <c r="L46" s="352">
        <v>16780425733.721352</v>
      </c>
    </row>
    <row r="47" spans="1:12" ht="15" customHeight="1">
      <c r="A47" s="348">
        <v>32</v>
      </c>
      <c r="B47" s="349" t="s">
        <v>395</v>
      </c>
      <c r="C47" s="350">
        <v>14017974940.81904</v>
      </c>
      <c r="D47" s="351">
        <v>13961648126.498449</v>
      </c>
      <c r="E47" s="351">
        <v>13721899659.720142</v>
      </c>
      <c r="F47" s="351">
        <v>13839021287.620499</v>
      </c>
      <c r="G47" s="352">
        <v>13513927954.912727</v>
      </c>
      <c r="I47" s="513">
        <v>14000154658.682423</v>
      </c>
      <c r="J47" s="514">
        <v>13449289479.784752</v>
      </c>
      <c r="K47" s="514">
        <v>13404905979.240911</v>
      </c>
      <c r="L47" s="352">
        <v>13227058617.426636</v>
      </c>
    </row>
    <row r="48" spans="1:12" ht="15" thickBot="1">
      <c r="A48" s="313">
        <v>33</v>
      </c>
      <c r="B48" s="136" t="s">
        <v>413</v>
      </c>
      <c r="C48" s="613">
        <v>1.3126975950359936</v>
      </c>
      <c r="D48" s="534">
        <v>1.3973175922852099</v>
      </c>
      <c r="E48" s="534">
        <v>1.3454488360842543</v>
      </c>
      <c r="F48" s="534">
        <v>1.2816696159469922</v>
      </c>
      <c r="G48" s="533">
        <v>1.2787933864387933</v>
      </c>
      <c r="I48" s="535">
        <v>1.3534940349154529</v>
      </c>
      <c r="J48" s="534">
        <v>1.3309060953708713</v>
      </c>
      <c r="K48" s="534">
        <v>1.2669701250885257</v>
      </c>
      <c r="L48" s="533">
        <v>1.2686437868819269</v>
      </c>
    </row>
    <row r="49" spans="1:2">
      <c r="A49" s="18"/>
    </row>
    <row r="50" spans="1:2" ht="38.25">
      <c r="B50" s="195" t="s">
        <v>709</v>
      </c>
    </row>
    <row r="51" spans="1:2" ht="51">
      <c r="B51" s="195" t="s">
        <v>270</v>
      </c>
    </row>
    <row r="53" spans="1:2">
      <c r="B53" s="194"/>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6"/>
  <sheetViews>
    <sheetView showGridLines="0" zoomScale="70" zoomScaleNormal="70" workbookViewId="0"/>
  </sheetViews>
  <sheetFormatPr defaultColWidth="9.28515625" defaultRowHeight="12.75"/>
  <cols>
    <col min="1" max="1" width="11.7109375" style="355" bestFit="1" customWidth="1"/>
    <col min="2" max="2" width="105.28515625" style="355" bestFit="1" customWidth="1"/>
    <col min="3" max="4" width="16" style="355" bestFit="1" customWidth="1"/>
    <col min="5" max="5" width="17.42578125" style="355" bestFit="1" customWidth="1"/>
    <col min="6" max="6" width="16" style="355" bestFit="1" customWidth="1"/>
    <col min="7" max="7" width="20.85546875" style="355" customWidth="1"/>
    <col min="8" max="8" width="17" style="355" bestFit="1" customWidth="1"/>
    <col min="9" max="16384" width="9.28515625" style="355"/>
  </cols>
  <sheetData>
    <row r="1" spans="1:8" ht="13.5">
      <c r="A1" s="353" t="s">
        <v>30</v>
      </c>
      <c r="B1" s="431" t="str">
        <f>'Info '!C2</f>
        <v>JSC TBC Bank</v>
      </c>
    </row>
    <row r="2" spans="1:8">
      <c r="A2" s="353" t="s">
        <v>31</v>
      </c>
      <c r="B2" s="430">
        <f>'1. key ratios '!B2</f>
        <v>45016</v>
      </c>
    </row>
    <row r="3" spans="1:8">
      <c r="A3" s="354" t="s">
        <v>416</v>
      </c>
    </row>
    <row r="5" spans="1:8" ht="12" customHeight="1">
      <c r="A5" s="743" t="s">
        <v>417</v>
      </c>
      <c r="B5" s="744"/>
      <c r="C5" s="749" t="s">
        <v>418</v>
      </c>
      <c r="D5" s="750"/>
      <c r="E5" s="750"/>
      <c r="F5" s="750"/>
      <c r="G5" s="750"/>
      <c r="H5" s="751"/>
    </row>
    <row r="6" spans="1:8">
      <c r="A6" s="745"/>
      <c r="B6" s="746"/>
      <c r="C6" s="752"/>
      <c r="D6" s="753"/>
      <c r="E6" s="753"/>
      <c r="F6" s="753"/>
      <c r="G6" s="753"/>
      <c r="H6" s="754"/>
    </row>
    <row r="7" spans="1:8">
      <c r="A7" s="747"/>
      <c r="B7" s="748"/>
      <c r="C7" s="429" t="s">
        <v>419</v>
      </c>
      <c r="D7" s="429" t="s">
        <v>420</v>
      </c>
      <c r="E7" s="429" t="s">
        <v>421</v>
      </c>
      <c r="F7" s="429" t="s">
        <v>422</v>
      </c>
      <c r="G7" s="429" t="s">
        <v>423</v>
      </c>
      <c r="H7" s="429" t="s">
        <v>64</v>
      </c>
    </row>
    <row r="8" spans="1:8">
      <c r="A8" s="425">
        <v>1</v>
      </c>
      <c r="B8" s="424" t="s">
        <v>51</v>
      </c>
      <c r="C8" s="621">
        <v>1905107079.0458901</v>
      </c>
      <c r="D8" s="621">
        <v>466338090.55000001</v>
      </c>
      <c r="E8" s="621">
        <v>1201934567.2844601</v>
      </c>
      <c r="F8" s="621">
        <v>64089466.868000001</v>
      </c>
      <c r="G8" s="621">
        <v>0</v>
      </c>
      <c r="H8" s="622">
        <v>3637469203.7483501</v>
      </c>
    </row>
    <row r="9" spans="1:8">
      <c r="A9" s="425">
        <v>2</v>
      </c>
      <c r="B9" s="424" t="s">
        <v>52</v>
      </c>
      <c r="C9" s="621">
        <v>0</v>
      </c>
      <c r="D9" s="621">
        <v>0</v>
      </c>
      <c r="E9" s="621">
        <v>0</v>
      </c>
      <c r="F9" s="621">
        <v>0</v>
      </c>
      <c r="G9" s="621">
        <v>0</v>
      </c>
      <c r="H9" s="622">
        <v>0</v>
      </c>
    </row>
    <row r="10" spans="1:8">
      <c r="A10" s="425">
        <v>3</v>
      </c>
      <c r="B10" s="424" t="s">
        <v>164</v>
      </c>
      <c r="C10" s="621">
        <v>0</v>
      </c>
      <c r="D10" s="621">
        <v>104123388.31</v>
      </c>
      <c r="E10" s="621">
        <v>303860405.08999997</v>
      </c>
      <c r="F10" s="621">
        <v>0</v>
      </c>
      <c r="G10" s="621">
        <v>0</v>
      </c>
      <c r="H10" s="622">
        <v>407983793.39999998</v>
      </c>
    </row>
    <row r="11" spans="1:8">
      <c r="A11" s="425">
        <v>4</v>
      </c>
      <c r="B11" s="424" t="s">
        <v>53</v>
      </c>
      <c r="C11" s="621">
        <v>0</v>
      </c>
      <c r="D11" s="621">
        <v>9316143.6799999997</v>
      </c>
      <c r="E11" s="621">
        <v>542510483.37119293</v>
      </c>
      <c r="F11" s="621">
        <v>166592297.74000001</v>
      </c>
      <c r="G11" s="621">
        <v>0</v>
      </c>
      <c r="H11" s="622">
        <v>718418924.79119289</v>
      </c>
    </row>
    <row r="12" spans="1:8">
      <c r="A12" s="425">
        <v>5</v>
      </c>
      <c r="B12" s="424" t="s">
        <v>54</v>
      </c>
      <c r="C12" s="621">
        <v>0</v>
      </c>
      <c r="D12" s="621">
        <v>0</v>
      </c>
      <c r="E12" s="621">
        <v>0</v>
      </c>
      <c r="F12" s="621">
        <v>0</v>
      </c>
      <c r="G12" s="621">
        <v>0</v>
      </c>
      <c r="H12" s="622">
        <v>0</v>
      </c>
    </row>
    <row r="13" spans="1:8">
      <c r="A13" s="425">
        <v>6</v>
      </c>
      <c r="B13" s="424" t="s">
        <v>55</v>
      </c>
      <c r="C13" s="621">
        <v>723540237.131495</v>
      </c>
      <c r="D13" s="621">
        <v>194673894.03727201</v>
      </c>
      <c r="E13" s="621">
        <v>1241494.042041</v>
      </c>
      <c r="F13" s="621">
        <v>652767.83550000004</v>
      </c>
      <c r="G13" s="621">
        <v>0</v>
      </c>
      <c r="H13" s="622">
        <v>920108393.04630792</v>
      </c>
    </row>
    <row r="14" spans="1:8">
      <c r="A14" s="425">
        <v>7</v>
      </c>
      <c r="B14" s="424" t="s">
        <v>56</v>
      </c>
      <c r="C14" s="621">
        <v>0</v>
      </c>
      <c r="D14" s="621">
        <v>2045505683.7358985</v>
      </c>
      <c r="E14" s="621">
        <v>2667679941.7110453</v>
      </c>
      <c r="F14" s="621">
        <v>1577524414.5540822</v>
      </c>
      <c r="G14" s="621">
        <v>0</v>
      </c>
      <c r="H14" s="622">
        <v>6290710040.0010252</v>
      </c>
    </row>
    <row r="15" spans="1:8">
      <c r="A15" s="425">
        <v>8</v>
      </c>
      <c r="B15" s="426" t="s">
        <v>57</v>
      </c>
      <c r="C15" s="621">
        <v>0</v>
      </c>
      <c r="D15" s="621">
        <v>1510818643.3118553</v>
      </c>
      <c r="E15" s="621">
        <v>2537518921.4015589</v>
      </c>
      <c r="F15" s="621">
        <v>1507553954.9065764</v>
      </c>
      <c r="G15" s="621">
        <v>0</v>
      </c>
      <c r="H15" s="622">
        <v>5555891519.6199903</v>
      </c>
    </row>
    <row r="16" spans="1:8">
      <c r="A16" s="425">
        <v>9</v>
      </c>
      <c r="B16" s="424" t="s">
        <v>58</v>
      </c>
      <c r="C16" s="621">
        <v>0</v>
      </c>
      <c r="D16" s="621">
        <v>481272695.87117875</v>
      </c>
      <c r="E16" s="621">
        <v>1358522671.4438605</v>
      </c>
      <c r="F16" s="621">
        <v>1698744447.2949665</v>
      </c>
      <c r="G16" s="621">
        <v>0</v>
      </c>
      <c r="H16" s="622">
        <v>3538539814.6100054</v>
      </c>
    </row>
    <row r="17" spans="1:8">
      <c r="A17" s="425">
        <v>10</v>
      </c>
      <c r="B17" s="428" t="s">
        <v>431</v>
      </c>
      <c r="C17" s="621">
        <v>0</v>
      </c>
      <c r="D17" s="621">
        <v>36437585.750779212</v>
      </c>
      <c r="E17" s="621">
        <v>40560994.557828926</v>
      </c>
      <c r="F17" s="621">
        <v>57239415.37139184</v>
      </c>
      <c r="G17" s="621">
        <v>0</v>
      </c>
      <c r="H17" s="622">
        <v>134237995.67999998</v>
      </c>
    </row>
    <row r="18" spans="1:8">
      <c r="A18" s="425">
        <v>11</v>
      </c>
      <c r="B18" s="424" t="s">
        <v>60</v>
      </c>
      <c r="C18" s="621">
        <v>0</v>
      </c>
      <c r="D18" s="621">
        <v>39371836.394181862</v>
      </c>
      <c r="E18" s="621">
        <v>100449533.43343677</v>
      </c>
      <c r="F18" s="621">
        <v>116799015.78238149</v>
      </c>
      <c r="G18" s="621">
        <v>18555146.533</v>
      </c>
      <c r="H18" s="622">
        <v>275175532.14300013</v>
      </c>
    </row>
    <row r="19" spans="1:8">
      <c r="A19" s="425">
        <v>12</v>
      </c>
      <c r="B19" s="424" t="s">
        <v>61</v>
      </c>
      <c r="C19" s="621">
        <v>0</v>
      </c>
      <c r="D19" s="621">
        <v>0</v>
      </c>
      <c r="E19" s="621">
        <v>0</v>
      </c>
      <c r="F19" s="621">
        <v>0</v>
      </c>
      <c r="G19" s="621">
        <v>0</v>
      </c>
      <c r="H19" s="622">
        <v>0</v>
      </c>
    </row>
    <row r="20" spans="1:8">
      <c r="A20" s="427">
        <v>13</v>
      </c>
      <c r="B20" s="426" t="s">
        <v>144</v>
      </c>
      <c r="C20" s="621">
        <v>0</v>
      </c>
      <c r="D20" s="621">
        <v>0</v>
      </c>
      <c r="E20" s="621">
        <v>0</v>
      </c>
      <c r="F20" s="621">
        <v>0</v>
      </c>
      <c r="G20" s="621">
        <v>0</v>
      </c>
      <c r="H20" s="622">
        <v>0</v>
      </c>
    </row>
    <row r="21" spans="1:8">
      <c r="A21" s="425">
        <v>14</v>
      </c>
      <c r="B21" s="424" t="s">
        <v>63</v>
      </c>
      <c r="C21" s="621">
        <v>988985400.49339998</v>
      </c>
      <c r="D21" s="621">
        <v>780049150.92539978</v>
      </c>
      <c r="E21" s="621">
        <v>841911223.30313444</v>
      </c>
      <c r="F21" s="621">
        <v>615979857.98674309</v>
      </c>
      <c r="G21" s="621">
        <v>1085230263.1617994</v>
      </c>
      <c r="H21" s="622">
        <v>4312155895.8704767</v>
      </c>
    </row>
    <row r="22" spans="1:8">
      <c r="A22" s="423">
        <v>15</v>
      </c>
      <c r="B22" s="422" t="s">
        <v>64</v>
      </c>
      <c r="C22" s="621">
        <v>3617632716.6707854</v>
      </c>
      <c r="D22" s="621">
        <v>5631469526.8157864</v>
      </c>
      <c r="E22" s="621">
        <v>9555629241.0807285</v>
      </c>
      <c r="F22" s="621">
        <v>5747936222.9682503</v>
      </c>
      <c r="G22" s="621">
        <v>1103785409.6947994</v>
      </c>
      <c r="H22" s="622">
        <v>25656453117.230347</v>
      </c>
    </row>
    <row r="26" spans="1:8" ht="25.5">
      <c r="B26" s="358" t="s">
        <v>518</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26"/>
  <sheetViews>
    <sheetView showGridLines="0" zoomScale="85" zoomScaleNormal="85" workbookViewId="0"/>
  </sheetViews>
  <sheetFormatPr defaultColWidth="9.28515625" defaultRowHeight="12.75"/>
  <cols>
    <col min="1" max="1" width="11.7109375" style="432" bestFit="1" customWidth="1"/>
    <col min="2" max="2" width="86.7109375" style="355" customWidth="1"/>
    <col min="3" max="4" width="31.5703125" style="355" customWidth="1"/>
    <col min="5" max="5" width="15.140625" style="355" bestFit="1" customWidth="1"/>
    <col min="6" max="6" width="11.7109375" style="355" bestFit="1" customWidth="1"/>
    <col min="7" max="7" width="21.5703125" style="355" bestFit="1" customWidth="1"/>
    <col min="8" max="8" width="41.42578125" style="355" customWidth="1"/>
    <col min="9" max="16384" width="9.28515625" style="355"/>
  </cols>
  <sheetData>
    <row r="1" spans="1:8" ht="13.5">
      <c r="A1" s="353" t="s">
        <v>30</v>
      </c>
      <c r="B1" s="431" t="str">
        <f>'Info '!C2</f>
        <v>JSC TBC Bank</v>
      </c>
      <c r="C1" s="444"/>
      <c r="D1" s="444"/>
      <c r="E1" s="444"/>
      <c r="F1" s="444"/>
      <c r="G1" s="444"/>
      <c r="H1" s="444"/>
    </row>
    <row r="2" spans="1:8">
      <c r="A2" s="353" t="s">
        <v>31</v>
      </c>
      <c r="B2" s="430">
        <f>'1. key ratios '!B2</f>
        <v>45016</v>
      </c>
      <c r="C2" s="444"/>
      <c r="D2" s="444"/>
      <c r="E2" s="444"/>
      <c r="F2" s="444"/>
      <c r="G2" s="444"/>
      <c r="H2" s="444"/>
    </row>
    <row r="3" spans="1:8">
      <c r="A3" s="354" t="s">
        <v>424</v>
      </c>
      <c r="B3" s="444"/>
      <c r="C3" s="444"/>
      <c r="D3" s="444"/>
      <c r="E3" s="444"/>
      <c r="F3" s="444"/>
      <c r="G3" s="444"/>
      <c r="H3" s="444"/>
    </row>
    <row r="4" spans="1:8">
      <c r="A4" s="445"/>
      <c r="B4" s="444"/>
      <c r="C4" s="443" t="s">
        <v>0</v>
      </c>
      <c r="D4" s="443" t="s">
        <v>1</v>
      </c>
      <c r="E4" s="443" t="s">
        <v>2</v>
      </c>
      <c r="F4" s="443" t="s">
        <v>3</v>
      </c>
      <c r="G4" s="443" t="s">
        <v>4</v>
      </c>
      <c r="H4" s="443" t="s">
        <v>5</v>
      </c>
    </row>
    <row r="5" spans="1:8" ht="34.15" customHeight="1">
      <c r="A5" s="743" t="s">
        <v>425</v>
      </c>
      <c r="B5" s="744"/>
      <c r="C5" s="757" t="s">
        <v>426</v>
      </c>
      <c r="D5" s="757"/>
      <c r="E5" s="757" t="s">
        <v>663</v>
      </c>
      <c r="F5" s="755" t="s">
        <v>427</v>
      </c>
      <c r="G5" s="755" t="s">
        <v>428</v>
      </c>
      <c r="H5" s="441" t="s">
        <v>662</v>
      </c>
    </row>
    <row r="6" spans="1:8" ht="25.5">
      <c r="A6" s="747"/>
      <c r="B6" s="748"/>
      <c r="C6" s="442" t="s">
        <v>429</v>
      </c>
      <c r="D6" s="442" t="s">
        <v>430</v>
      </c>
      <c r="E6" s="757"/>
      <c r="F6" s="756"/>
      <c r="G6" s="756"/>
      <c r="H6" s="441" t="s">
        <v>661</v>
      </c>
    </row>
    <row r="7" spans="1:8">
      <c r="A7" s="439">
        <v>1</v>
      </c>
      <c r="B7" s="424" t="s">
        <v>51</v>
      </c>
      <c r="C7" s="626">
        <v>0</v>
      </c>
      <c r="D7" s="626">
        <v>3640371044.8591399</v>
      </c>
      <c r="E7" s="633">
        <v>2901841.1107999999</v>
      </c>
      <c r="F7" s="633"/>
      <c r="G7" s="626">
        <v>0</v>
      </c>
      <c r="H7" s="638">
        <v>3637469203.7483401</v>
      </c>
    </row>
    <row r="8" spans="1:8">
      <c r="A8" s="439">
        <v>2</v>
      </c>
      <c r="B8" s="424" t="s">
        <v>52</v>
      </c>
      <c r="C8" s="626">
        <v>0</v>
      </c>
      <c r="D8" s="626">
        <v>0</v>
      </c>
      <c r="E8" s="633">
        <v>0</v>
      </c>
      <c r="F8" s="633"/>
      <c r="G8" s="626">
        <v>0</v>
      </c>
      <c r="H8" s="638">
        <v>0</v>
      </c>
    </row>
    <row r="9" spans="1:8">
      <c r="A9" s="439">
        <v>3</v>
      </c>
      <c r="B9" s="424" t="s">
        <v>164</v>
      </c>
      <c r="C9" s="626">
        <v>0</v>
      </c>
      <c r="D9" s="626">
        <v>407983793.39999998</v>
      </c>
      <c r="E9" s="633">
        <v>0</v>
      </c>
      <c r="F9" s="633"/>
      <c r="G9" s="626">
        <v>0</v>
      </c>
      <c r="H9" s="638">
        <v>407983793.39999998</v>
      </c>
    </row>
    <row r="10" spans="1:8">
      <c r="A10" s="439">
        <v>4</v>
      </c>
      <c r="B10" s="424" t="s">
        <v>53</v>
      </c>
      <c r="C10" s="626">
        <v>0</v>
      </c>
      <c r="D10" s="626">
        <v>718418924.79119301</v>
      </c>
      <c r="E10" s="633">
        <v>0</v>
      </c>
      <c r="F10" s="633"/>
      <c r="G10" s="626">
        <v>0</v>
      </c>
      <c r="H10" s="638">
        <v>718418924.79119301</v>
      </c>
    </row>
    <row r="11" spans="1:8">
      <c r="A11" s="439">
        <v>5</v>
      </c>
      <c r="B11" s="424" t="s">
        <v>54</v>
      </c>
      <c r="C11" s="626">
        <v>0</v>
      </c>
      <c r="D11" s="626">
        <v>0</v>
      </c>
      <c r="E11" s="633">
        <v>0</v>
      </c>
      <c r="F11" s="633"/>
      <c r="G11" s="626">
        <v>0</v>
      </c>
      <c r="H11" s="638">
        <v>0</v>
      </c>
    </row>
    <row r="12" spans="1:8">
      <c r="A12" s="439">
        <v>6</v>
      </c>
      <c r="B12" s="424" t="s">
        <v>55</v>
      </c>
      <c r="C12" s="626">
        <v>0</v>
      </c>
      <c r="D12" s="626">
        <v>920217707.50100791</v>
      </c>
      <c r="E12" s="633">
        <v>109314.4547</v>
      </c>
      <c r="F12" s="633"/>
      <c r="G12" s="626">
        <v>0</v>
      </c>
      <c r="H12" s="638">
        <v>920108393.04630792</v>
      </c>
    </row>
    <row r="13" spans="1:8">
      <c r="A13" s="439">
        <v>7</v>
      </c>
      <c r="B13" s="424" t="s">
        <v>56</v>
      </c>
      <c r="C13" s="626">
        <v>87451133.441124812</v>
      </c>
      <c r="D13" s="626">
        <v>6247560767.8288012</v>
      </c>
      <c r="E13" s="633">
        <v>44301861.268902652</v>
      </c>
      <c r="F13" s="633"/>
      <c r="G13" s="626">
        <v>0</v>
      </c>
      <c r="H13" s="638">
        <v>6290710040.0010233</v>
      </c>
    </row>
    <row r="14" spans="1:8">
      <c r="A14" s="439">
        <v>8</v>
      </c>
      <c r="B14" s="426" t="s">
        <v>57</v>
      </c>
      <c r="C14" s="626">
        <v>189327353.23024148</v>
      </c>
      <c r="D14" s="626">
        <v>5618129005.6439896</v>
      </c>
      <c r="E14" s="633">
        <v>251564839.25423121</v>
      </c>
      <c r="F14" s="633"/>
      <c r="G14" s="626">
        <v>59145888.770000234</v>
      </c>
      <c r="H14" s="638">
        <v>5555891519.6199999</v>
      </c>
    </row>
    <row r="15" spans="1:8">
      <c r="A15" s="439">
        <v>9</v>
      </c>
      <c r="B15" s="424" t="s">
        <v>58</v>
      </c>
      <c r="C15" s="626">
        <v>69181494.180268824</v>
      </c>
      <c r="D15" s="626">
        <v>3507423849.7793326</v>
      </c>
      <c r="E15" s="633">
        <v>38065330.349601582</v>
      </c>
      <c r="F15" s="633"/>
      <c r="G15" s="626">
        <v>0</v>
      </c>
      <c r="H15" s="638">
        <v>3538540013.6099997</v>
      </c>
    </row>
    <row r="16" spans="1:8">
      <c r="A16" s="439">
        <v>10</v>
      </c>
      <c r="B16" s="428" t="s">
        <v>431</v>
      </c>
      <c r="C16" s="626">
        <v>232226922.07459998</v>
      </c>
      <c r="D16" s="626">
        <v>10854086.311971437</v>
      </c>
      <c r="E16" s="633">
        <v>108843012.70657144</v>
      </c>
      <c r="F16" s="633"/>
      <c r="G16" s="626">
        <v>59392709.620000236</v>
      </c>
      <c r="H16" s="638">
        <v>134237995.67999995</v>
      </c>
    </row>
    <row r="17" spans="1:8">
      <c r="A17" s="439">
        <v>11</v>
      </c>
      <c r="B17" s="424" t="s">
        <v>60</v>
      </c>
      <c r="C17" s="626">
        <v>1759610.1453999998</v>
      </c>
      <c r="D17" s="626">
        <v>274687873.19341993</v>
      </c>
      <c r="E17" s="633">
        <v>1271951.1958198834</v>
      </c>
      <c r="F17" s="633"/>
      <c r="G17" s="626">
        <v>0</v>
      </c>
      <c r="H17" s="638">
        <v>275175532.14300007</v>
      </c>
    </row>
    <row r="18" spans="1:8">
      <c r="A18" s="439">
        <v>12</v>
      </c>
      <c r="B18" s="424" t="s">
        <v>61</v>
      </c>
      <c r="C18" s="626">
        <v>0</v>
      </c>
      <c r="D18" s="626">
        <v>0</v>
      </c>
      <c r="E18" s="633">
        <v>0</v>
      </c>
      <c r="F18" s="633"/>
      <c r="G18" s="626">
        <v>0</v>
      </c>
      <c r="H18" s="638">
        <v>0</v>
      </c>
    </row>
    <row r="19" spans="1:8">
      <c r="A19" s="440">
        <v>13</v>
      </c>
      <c r="B19" s="426" t="s">
        <v>144</v>
      </c>
      <c r="C19" s="626">
        <v>0</v>
      </c>
      <c r="D19" s="626">
        <v>0</v>
      </c>
      <c r="E19" s="633">
        <v>0</v>
      </c>
      <c r="F19" s="633"/>
      <c r="G19" s="626">
        <v>0</v>
      </c>
      <c r="H19" s="638">
        <v>0</v>
      </c>
    </row>
    <row r="20" spans="1:8">
      <c r="A20" s="439">
        <v>14</v>
      </c>
      <c r="B20" s="424" t="s">
        <v>63</v>
      </c>
      <c r="C20" s="626">
        <v>50699917.161833152</v>
      </c>
      <c r="D20" s="626">
        <v>4616499924.0918903</v>
      </c>
      <c r="E20" s="633">
        <v>33448347.192945093</v>
      </c>
      <c r="F20" s="633"/>
      <c r="G20" s="626">
        <v>761588.49999999977</v>
      </c>
      <c r="H20" s="638">
        <v>4633751494.0607777</v>
      </c>
    </row>
    <row r="21" spans="1:8" s="436" customFormat="1">
      <c r="A21" s="438">
        <v>15</v>
      </c>
      <c r="B21" s="437" t="s">
        <v>64</v>
      </c>
      <c r="C21" s="625">
        <v>398419508.15886825</v>
      </c>
      <c r="D21" s="625">
        <v>25951292891.088776</v>
      </c>
      <c r="E21" s="625">
        <v>371663484.82700044</v>
      </c>
      <c r="F21" s="625">
        <v>0</v>
      </c>
      <c r="G21" s="625">
        <v>59907477.270000234</v>
      </c>
      <c r="H21" s="638">
        <v>25978048914.420643</v>
      </c>
    </row>
    <row r="22" spans="1:8">
      <c r="A22" s="435">
        <v>16</v>
      </c>
      <c r="B22" s="434" t="s">
        <v>432</v>
      </c>
      <c r="C22" s="626">
        <v>379021934.27196825</v>
      </c>
      <c r="D22" s="626">
        <v>17536389325.324806</v>
      </c>
      <c r="E22" s="633">
        <v>346825313.35520029</v>
      </c>
      <c r="F22" s="633"/>
      <c r="G22" s="626">
        <v>59392709.620000236</v>
      </c>
      <c r="H22" s="638">
        <v>17568585946.241573</v>
      </c>
    </row>
    <row r="23" spans="1:8">
      <c r="A23" s="435">
        <v>17</v>
      </c>
      <c r="B23" s="434" t="s">
        <v>433</v>
      </c>
      <c r="C23" s="626">
        <v>0</v>
      </c>
      <c r="D23" s="626">
        <v>3075326690.7018423</v>
      </c>
      <c r="E23" s="633">
        <v>3464978.5452000001</v>
      </c>
      <c r="F23" s="633"/>
      <c r="G23" s="626"/>
      <c r="H23" s="638">
        <v>3071861712.1566424</v>
      </c>
    </row>
    <row r="26" spans="1:8" ht="42.4" customHeight="1">
      <c r="B26" s="358" t="s">
        <v>518</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6"/>
  <sheetViews>
    <sheetView showGridLines="0" zoomScale="70" zoomScaleNormal="70" workbookViewId="0"/>
  </sheetViews>
  <sheetFormatPr defaultColWidth="9.28515625" defaultRowHeight="12.75"/>
  <cols>
    <col min="1" max="1" width="11" style="355" bestFit="1" customWidth="1"/>
    <col min="2" max="2" width="93.42578125" style="355" customWidth="1"/>
    <col min="3" max="4" width="35" style="355" customWidth="1"/>
    <col min="5" max="5" width="15.140625" style="355" bestFit="1" customWidth="1"/>
    <col min="6" max="6" width="11.7109375" style="355" bestFit="1" customWidth="1"/>
    <col min="7" max="7" width="22" style="355" customWidth="1"/>
    <col min="8" max="8" width="19.85546875" style="355" customWidth="1"/>
    <col min="9" max="16384" width="9.28515625" style="355"/>
  </cols>
  <sheetData>
    <row r="1" spans="1:8" ht="13.5">
      <c r="A1" s="353" t="s">
        <v>30</v>
      </c>
      <c r="B1" s="431" t="str">
        <f>'Info '!C2</f>
        <v>JSC TBC Bank</v>
      </c>
      <c r="C1" s="444"/>
      <c r="D1" s="444"/>
      <c r="E1" s="444"/>
      <c r="F1" s="444"/>
      <c r="G1" s="444"/>
      <c r="H1" s="444"/>
    </row>
    <row r="2" spans="1:8">
      <c r="A2" s="353" t="s">
        <v>31</v>
      </c>
      <c r="B2" s="430">
        <f>'1. key ratios '!B2</f>
        <v>45016</v>
      </c>
      <c r="C2" s="444"/>
      <c r="D2" s="444"/>
      <c r="E2" s="444"/>
      <c r="F2" s="444"/>
      <c r="G2" s="444"/>
      <c r="H2" s="444"/>
    </row>
    <row r="3" spans="1:8">
      <c r="A3" s="354" t="s">
        <v>434</v>
      </c>
      <c r="B3" s="444"/>
      <c r="C3" s="444"/>
      <c r="D3" s="444"/>
      <c r="E3" s="444"/>
      <c r="F3" s="444"/>
      <c r="G3" s="444"/>
      <c r="H3" s="444"/>
    </row>
    <row r="4" spans="1:8">
      <c r="A4" s="445"/>
      <c r="B4" s="444"/>
      <c r="C4" s="443" t="s">
        <v>0</v>
      </c>
      <c r="D4" s="443" t="s">
        <v>1</v>
      </c>
      <c r="E4" s="443" t="s">
        <v>2</v>
      </c>
      <c r="F4" s="443" t="s">
        <v>3</v>
      </c>
      <c r="G4" s="443" t="s">
        <v>4</v>
      </c>
      <c r="H4" s="443" t="s">
        <v>5</v>
      </c>
    </row>
    <row r="5" spans="1:8" ht="41.65" customHeight="1">
      <c r="A5" s="743" t="s">
        <v>425</v>
      </c>
      <c r="B5" s="744"/>
      <c r="C5" s="757" t="s">
        <v>426</v>
      </c>
      <c r="D5" s="757"/>
      <c r="E5" s="757" t="s">
        <v>663</v>
      </c>
      <c r="F5" s="755" t="s">
        <v>427</v>
      </c>
      <c r="G5" s="755" t="s">
        <v>428</v>
      </c>
      <c r="H5" s="441" t="s">
        <v>662</v>
      </c>
    </row>
    <row r="6" spans="1:8" ht="25.5">
      <c r="A6" s="747"/>
      <c r="B6" s="748"/>
      <c r="C6" s="442" t="s">
        <v>429</v>
      </c>
      <c r="D6" s="442" t="s">
        <v>430</v>
      </c>
      <c r="E6" s="757"/>
      <c r="F6" s="756"/>
      <c r="G6" s="756"/>
      <c r="H6" s="441" t="s">
        <v>661</v>
      </c>
    </row>
    <row r="7" spans="1:8">
      <c r="A7" s="433">
        <v>1</v>
      </c>
      <c r="B7" s="448" t="s">
        <v>522</v>
      </c>
      <c r="C7" s="626">
        <v>2919527.6071000029</v>
      </c>
      <c r="D7" s="626">
        <v>272329922.58374798</v>
      </c>
      <c r="E7" s="626">
        <v>8181078.9375999728</v>
      </c>
      <c r="F7" s="626"/>
      <c r="G7" s="626">
        <v>30631.88</v>
      </c>
      <c r="H7" s="638">
        <v>267068371.25324801</v>
      </c>
    </row>
    <row r="8" spans="1:8">
      <c r="A8" s="433">
        <v>2</v>
      </c>
      <c r="B8" s="448" t="s">
        <v>435</v>
      </c>
      <c r="C8" s="626">
        <v>2648643.0149999997</v>
      </c>
      <c r="D8" s="626">
        <v>6158528832.9054832</v>
      </c>
      <c r="E8" s="626">
        <v>7630938.3452999964</v>
      </c>
      <c r="F8" s="626"/>
      <c r="G8" s="626">
        <v>91004.800000000003</v>
      </c>
      <c r="H8" s="638">
        <v>6153546537.5751839</v>
      </c>
    </row>
    <row r="9" spans="1:8">
      <c r="A9" s="433">
        <v>3</v>
      </c>
      <c r="B9" s="448" t="s">
        <v>436</v>
      </c>
      <c r="C9" s="626">
        <v>305673.3934</v>
      </c>
      <c r="D9" s="626">
        <v>121215867.58131401</v>
      </c>
      <c r="E9" s="626">
        <v>944346.64049999986</v>
      </c>
      <c r="F9" s="626"/>
      <c r="G9" s="626">
        <v>0</v>
      </c>
      <c r="H9" s="638">
        <v>120577194.33421402</v>
      </c>
    </row>
    <row r="10" spans="1:8">
      <c r="A10" s="433">
        <v>4</v>
      </c>
      <c r="B10" s="448" t="s">
        <v>523</v>
      </c>
      <c r="C10" s="626">
        <v>10860513.830620002</v>
      </c>
      <c r="D10" s="626">
        <v>731443038.1207099</v>
      </c>
      <c r="E10" s="626">
        <v>10167225.9902</v>
      </c>
      <c r="F10" s="626"/>
      <c r="G10" s="626">
        <v>60222.77</v>
      </c>
      <c r="H10" s="638">
        <v>732136325.9611299</v>
      </c>
    </row>
    <row r="11" spans="1:8">
      <c r="A11" s="433">
        <v>5</v>
      </c>
      <c r="B11" s="448" t="s">
        <v>437</v>
      </c>
      <c r="C11" s="626">
        <v>17289252.198299997</v>
      </c>
      <c r="D11" s="626">
        <v>983237408.54215002</v>
      </c>
      <c r="E11" s="626">
        <v>4801299.5531999944</v>
      </c>
      <c r="F11" s="626"/>
      <c r="G11" s="626">
        <v>13351.09</v>
      </c>
      <c r="H11" s="638">
        <v>995725361.18725002</v>
      </c>
    </row>
    <row r="12" spans="1:8">
      <c r="A12" s="433">
        <v>6</v>
      </c>
      <c r="B12" s="448" t="s">
        <v>438</v>
      </c>
      <c r="C12" s="626">
        <v>38638941.173944004</v>
      </c>
      <c r="D12" s="626">
        <v>295290911.62583601</v>
      </c>
      <c r="E12" s="626">
        <v>22480822.905900009</v>
      </c>
      <c r="F12" s="626"/>
      <c r="G12" s="626">
        <v>998014.94000000018</v>
      </c>
      <c r="H12" s="638">
        <v>311449029.89388001</v>
      </c>
    </row>
    <row r="13" spans="1:8">
      <c r="A13" s="433">
        <v>7</v>
      </c>
      <c r="B13" s="448" t="s">
        <v>439</v>
      </c>
      <c r="C13" s="626">
        <v>20640798.363400001</v>
      </c>
      <c r="D13" s="626">
        <v>497721202.3450501</v>
      </c>
      <c r="E13" s="626">
        <v>6676749.7405999899</v>
      </c>
      <c r="F13" s="626"/>
      <c r="G13" s="626">
        <v>511846.87000000005</v>
      </c>
      <c r="H13" s="638">
        <v>511685250.96785009</v>
      </c>
    </row>
    <row r="14" spans="1:8">
      <c r="A14" s="433">
        <v>8</v>
      </c>
      <c r="B14" s="448" t="s">
        <v>440</v>
      </c>
      <c r="C14" s="626">
        <v>14226106.223100008</v>
      </c>
      <c r="D14" s="626">
        <v>852916385.59858024</v>
      </c>
      <c r="E14" s="626">
        <v>10783993.720499992</v>
      </c>
      <c r="F14" s="626"/>
      <c r="G14" s="626">
        <v>2920321.2199999997</v>
      </c>
      <c r="H14" s="638">
        <v>856358498.10118032</v>
      </c>
    </row>
    <row r="15" spans="1:8">
      <c r="A15" s="433">
        <v>9</v>
      </c>
      <c r="B15" s="448" t="s">
        <v>441</v>
      </c>
      <c r="C15" s="626">
        <v>12698288.697100002</v>
      </c>
      <c r="D15" s="626">
        <v>423094614.043648</v>
      </c>
      <c r="E15" s="626">
        <v>6463620.1602000035</v>
      </c>
      <c r="F15" s="626"/>
      <c r="G15" s="626">
        <v>270600.39</v>
      </c>
      <c r="H15" s="638">
        <v>429329282.58054799</v>
      </c>
    </row>
    <row r="16" spans="1:8">
      <c r="A16" s="433">
        <v>10</v>
      </c>
      <c r="B16" s="448" t="s">
        <v>442</v>
      </c>
      <c r="C16" s="626">
        <v>1062546.2309000001</v>
      </c>
      <c r="D16" s="626">
        <v>158379834.21746999</v>
      </c>
      <c r="E16" s="626">
        <v>1622219.1379000002</v>
      </c>
      <c r="F16" s="626"/>
      <c r="G16" s="626">
        <v>402866.94999999995</v>
      </c>
      <c r="H16" s="638">
        <v>157820161.31046999</v>
      </c>
    </row>
    <row r="17" spans="1:8">
      <c r="A17" s="433">
        <v>11</v>
      </c>
      <c r="B17" s="448" t="s">
        <v>443</v>
      </c>
      <c r="C17" s="626">
        <v>5687107.5856040055</v>
      </c>
      <c r="D17" s="626">
        <v>151570541.41141999</v>
      </c>
      <c r="E17" s="626">
        <v>3541617.9482000009</v>
      </c>
      <c r="F17" s="626"/>
      <c r="G17" s="626">
        <v>668723.21000000008</v>
      </c>
      <c r="H17" s="638">
        <v>153716031.04882401</v>
      </c>
    </row>
    <row r="18" spans="1:8">
      <c r="A18" s="433">
        <v>12</v>
      </c>
      <c r="B18" s="448" t="s">
        <v>444</v>
      </c>
      <c r="C18" s="626">
        <v>27853049.471900009</v>
      </c>
      <c r="D18" s="626">
        <v>1282633174.8614161</v>
      </c>
      <c r="E18" s="626">
        <v>21827266.054700006</v>
      </c>
      <c r="F18" s="626"/>
      <c r="G18" s="626">
        <v>964168.75</v>
      </c>
      <c r="H18" s="638">
        <v>1288658958.2786162</v>
      </c>
    </row>
    <row r="19" spans="1:8">
      <c r="A19" s="433">
        <v>13</v>
      </c>
      <c r="B19" s="448" t="s">
        <v>445</v>
      </c>
      <c r="C19" s="626">
        <v>34742890.781599998</v>
      </c>
      <c r="D19" s="626">
        <v>476841757.93956</v>
      </c>
      <c r="E19" s="626">
        <v>9837071.0262999833</v>
      </c>
      <c r="F19" s="626"/>
      <c r="G19" s="626">
        <v>563597.15</v>
      </c>
      <c r="H19" s="638">
        <v>501747577.69485998</v>
      </c>
    </row>
    <row r="20" spans="1:8">
      <c r="A20" s="433">
        <v>14</v>
      </c>
      <c r="B20" s="448" t="s">
        <v>446</v>
      </c>
      <c r="C20" s="626">
        <v>17088123.987900004</v>
      </c>
      <c r="D20" s="626">
        <v>1067516052.8794498</v>
      </c>
      <c r="E20" s="626">
        <v>8751641.1399999969</v>
      </c>
      <c r="F20" s="626"/>
      <c r="G20" s="626">
        <v>87125.78</v>
      </c>
      <c r="H20" s="638">
        <v>1075852535.7273498</v>
      </c>
    </row>
    <row r="21" spans="1:8">
      <c r="A21" s="433">
        <v>15</v>
      </c>
      <c r="B21" s="448" t="s">
        <v>447</v>
      </c>
      <c r="C21" s="626">
        <v>15696578.122699998</v>
      </c>
      <c r="D21" s="626">
        <v>338538920.53273797</v>
      </c>
      <c r="E21" s="626">
        <v>5629405.0384999998</v>
      </c>
      <c r="F21" s="626"/>
      <c r="G21" s="626">
        <v>461881.14000000007</v>
      </c>
      <c r="H21" s="638">
        <v>348606093.61693794</v>
      </c>
    </row>
    <row r="22" spans="1:8">
      <c r="A22" s="433">
        <v>16</v>
      </c>
      <c r="B22" s="448" t="s">
        <v>448</v>
      </c>
      <c r="C22" s="626">
        <v>479352.31</v>
      </c>
      <c r="D22" s="626">
        <v>193748819.57415995</v>
      </c>
      <c r="E22" s="626">
        <v>2413222.8910999987</v>
      </c>
      <c r="F22" s="626"/>
      <c r="G22" s="626">
        <v>36047.599999999999</v>
      </c>
      <c r="H22" s="638">
        <v>191814948.99305996</v>
      </c>
    </row>
    <row r="23" spans="1:8">
      <c r="A23" s="433">
        <v>17</v>
      </c>
      <c r="B23" s="448" t="s">
        <v>526</v>
      </c>
      <c r="C23" s="626">
        <v>2610664.5188000002</v>
      </c>
      <c r="D23" s="626">
        <v>157924372.17802796</v>
      </c>
      <c r="E23" s="626">
        <v>1389087.4897000003</v>
      </c>
      <c r="F23" s="626"/>
      <c r="G23" s="626">
        <v>61576.5</v>
      </c>
      <c r="H23" s="638">
        <v>159145949.20712796</v>
      </c>
    </row>
    <row r="24" spans="1:8">
      <c r="A24" s="433">
        <v>18</v>
      </c>
      <c r="B24" s="448" t="s">
        <v>449</v>
      </c>
      <c r="C24" s="626">
        <v>1210953.6571000002</v>
      </c>
      <c r="D24" s="626">
        <v>918762902.1235441</v>
      </c>
      <c r="E24" s="626">
        <v>3019038.0382000045</v>
      </c>
      <c r="F24" s="626"/>
      <c r="G24" s="626">
        <v>0</v>
      </c>
      <c r="H24" s="638">
        <v>916954817.74244404</v>
      </c>
    </row>
    <row r="25" spans="1:8">
      <c r="A25" s="433">
        <v>19</v>
      </c>
      <c r="B25" s="448" t="s">
        <v>450</v>
      </c>
      <c r="C25" s="626">
        <v>748689.03659999953</v>
      </c>
      <c r="D25" s="626">
        <v>88965091.164753109</v>
      </c>
      <c r="E25" s="626">
        <v>1548457.7709999993</v>
      </c>
      <c r="F25" s="626"/>
      <c r="G25" s="626">
        <v>105317.01000000001</v>
      </c>
      <c r="H25" s="638">
        <v>88165322.430353105</v>
      </c>
    </row>
    <row r="26" spans="1:8">
      <c r="A26" s="433">
        <v>20</v>
      </c>
      <c r="B26" s="448" t="s">
        <v>525</v>
      </c>
      <c r="C26" s="626">
        <v>4241835.7252000002</v>
      </c>
      <c r="D26" s="626">
        <v>544676801.91827393</v>
      </c>
      <c r="E26" s="626">
        <v>4947139.5100000035</v>
      </c>
      <c r="F26" s="626"/>
      <c r="G26" s="626">
        <v>93274.890000000014</v>
      </c>
      <c r="H26" s="638">
        <v>543971498.13347399</v>
      </c>
    </row>
    <row r="27" spans="1:8">
      <c r="A27" s="433">
        <v>21</v>
      </c>
      <c r="B27" s="448" t="s">
        <v>451</v>
      </c>
      <c r="C27" s="626">
        <v>200720.7984</v>
      </c>
      <c r="D27" s="626">
        <v>41742559.719598003</v>
      </c>
      <c r="E27" s="626">
        <v>489363.04639999988</v>
      </c>
      <c r="F27" s="626"/>
      <c r="G27" s="626">
        <v>0</v>
      </c>
      <c r="H27" s="638">
        <v>41453917.471597999</v>
      </c>
    </row>
    <row r="28" spans="1:8">
      <c r="A28" s="433">
        <v>22</v>
      </c>
      <c r="B28" s="448" t="s">
        <v>452</v>
      </c>
      <c r="C28" s="626">
        <v>522187.13919999998</v>
      </c>
      <c r="D28" s="626">
        <v>82639205.54919</v>
      </c>
      <c r="E28" s="626">
        <v>1115929.8258000012</v>
      </c>
      <c r="F28" s="626"/>
      <c r="G28" s="626">
        <v>63686.350000000006</v>
      </c>
      <c r="H28" s="638">
        <v>82045462.86259</v>
      </c>
    </row>
    <row r="29" spans="1:8">
      <c r="A29" s="433">
        <v>23</v>
      </c>
      <c r="B29" s="448" t="s">
        <v>453</v>
      </c>
      <c r="C29" s="626">
        <v>62556397.735200003</v>
      </c>
      <c r="D29" s="626">
        <v>3762818881.2106175</v>
      </c>
      <c r="E29" s="626">
        <v>85148845.544599548</v>
      </c>
      <c r="F29" s="626"/>
      <c r="G29" s="626">
        <v>2846847.3599999989</v>
      </c>
      <c r="H29" s="638">
        <v>3740226433.4012179</v>
      </c>
    </row>
    <row r="30" spans="1:8">
      <c r="A30" s="433">
        <v>24</v>
      </c>
      <c r="B30" s="448" t="s">
        <v>524</v>
      </c>
      <c r="C30" s="626">
        <v>22189637.259300008</v>
      </c>
      <c r="D30" s="626">
        <v>984154811.45633209</v>
      </c>
      <c r="E30" s="626">
        <v>31926699.053500056</v>
      </c>
      <c r="F30" s="626"/>
      <c r="G30" s="626">
        <v>4868311.2200000025</v>
      </c>
      <c r="H30" s="638">
        <v>974417749.66213202</v>
      </c>
    </row>
    <row r="31" spans="1:8">
      <c r="A31" s="433">
        <v>25</v>
      </c>
      <c r="B31" s="448" t="s">
        <v>454</v>
      </c>
      <c r="C31" s="626">
        <v>41915568.342100039</v>
      </c>
      <c r="D31" s="626">
        <v>2297733065.159605</v>
      </c>
      <c r="E31" s="626">
        <v>72780760.321300745</v>
      </c>
      <c r="F31" s="626"/>
      <c r="G31" s="626">
        <v>7159.87</v>
      </c>
      <c r="H31" s="638">
        <v>2266867873.1804047</v>
      </c>
    </row>
    <row r="32" spans="1:8">
      <c r="A32" s="433">
        <v>26</v>
      </c>
      <c r="B32" s="448" t="s">
        <v>521</v>
      </c>
      <c r="C32" s="626">
        <v>39385460.954400167</v>
      </c>
      <c r="D32" s="626">
        <v>866275006.02380002</v>
      </c>
      <c r="E32" s="626">
        <v>37545644.995800123</v>
      </c>
      <c r="F32" s="626"/>
      <c r="G32" s="626">
        <v>43266131.879999861</v>
      </c>
      <c r="H32" s="638">
        <v>868114821.98240006</v>
      </c>
    </row>
    <row r="33" spans="1:8">
      <c r="A33" s="433">
        <v>27</v>
      </c>
      <c r="B33" s="433" t="s">
        <v>455</v>
      </c>
      <c r="C33" s="626">
        <v>0</v>
      </c>
      <c r="D33" s="626">
        <v>2200592909.8223</v>
      </c>
      <c r="E33" s="626">
        <v>0</v>
      </c>
      <c r="F33" s="626"/>
      <c r="G33" s="626">
        <v>514767.65</v>
      </c>
      <c r="H33" s="638">
        <v>2200592909.8223</v>
      </c>
    </row>
    <row r="34" spans="1:8">
      <c r="A34" s="433">
        <v>28</v>
      </c>
      <c r="B34" s="437" t="s">
        <v>64</v>
      </c>
      <c r="C34" s="625">
        <v>398419508.15886825</v>
      </c>
      <c r="D34" s="625">
        <v>25951292891.088776</v>
      </c>
      <c r="E34" s="625">
        <v>371663484.82700044</v>
      </c>
      <c r="F34" s="625">
        <v>0</v>
      </c>
      <c r="G34" s="625">
        <v>59907477.269999862</v>
      </c>
      <c r="H34" s="638">
        <v>25978048914.420643</v>
      </c>
    </row>
    <row r="36" spans="1:8">
      <c r="B36" s="447"/>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5"/>
  <sheetViews>
    <sheetView showGridLines="0" zoomScale="70" zoomScaleNormal="70" workbookViewId="0"/>
  </sheetViews>
  <sheetFormatPr defaultColWidth="9.28515625" defaultRowHeight="12.75"/>
  <cols>
    <col min="1" max="1" width="11.7109375" style="355" bestFit="1" customWidth="1"/>
    <col min="2" max="2" width="108" style="355" bestFit="1" customWidth="1"/>
    <col min="3" max="3" width="35.5703125" style="355" customWidth="1"/>
    <col min="4" max="4" width="38.42578125" style="355" customWidth="1"/>
    <col min="5" max="16384" width="9.28515625" style="355"/>
  </cols>
  <sheetData>
    <row r="1" spans="1:4" ht="13.5">
      <c r="A1" s="353" t="s">
        <v>30</v>
      </c>
      <c r="B1" s="431" t="str">
        <f>'Info '!C2</f>
        <v>JSC TBC Bank</v>
      </c>
    </row>
    <row r="2" spans="1:4">
      <c r="A2" s="353" t="s">
        <v>31</v>
      </c>
      <c r="B2" s="430">
        <f>'1. key ratios '!B2</f>
        <v>45016</v>
      </c>
    </row>
    <row r="3" spans="1:4">
      <c r="A3" s="354" t="s">
        <v>456</v>
      </c>
    </row>
    <row r="5" spans="1:4">
      <c r="A5" s="758" t="s">
        <v>670</v>
      </c>
      <c r="B5" s="758"/>
      <c r="C5" s="429" t="s">
        <v>473</v>
      </c>
      <c r="D5" s="429" t="s">
        <v>514</v>
      </c>
    </row>
    <row r="6" spans="1:4">
      <c r="A6" s="455">
        <v>1</v>
      </c>
      <c r="B6" s="449" t="s">
        <v>669</v>
      </c>
      <c r="C6" s="621">
        <v>353730043.93939042</v>
      </c>
      <c r="D6" s="621">
        <v>3207727.6917999997</v>
      </c>
    </row>
    <row r="7" spans="1:4">
      <c r="A7" s="452">
        <v>2</v>
      </c>
      <c r="B7" s="449" t="s">
        <v>668</v>
      </c>
      <c r="C7" s="621">
        <v>188789859.33431908</v>
      </c>
      <c r="D7" s="621">
        <v>711578.94184904755</v>
      </c>
    </row>
    <row r="8" spans="1:4">
      <c r="A8" s="454">
        <v>2.1</v>
      </c>
      <c r="B8" s="453" t="s">
        <v>529</v>
      </c>
      <c r="C8" s="621">
        <v>58801052.791636094</v>
      </c>
      <c r="D8" s="621">
        <v>642490.04497577238</v>
      </c>
    </row>
    <row r="9" spans="1:4">
      <c r="A9" s="454">
        <v>2.2000000000000002</v>
      </c>
      <c r="B9" s="453" t="s">
        <v>527</v>
      </c>
      <c r="C9" s="621">
        <v>129988806.54268299</v>
      </c>
      <c r="D9" s="621">
        <v>69088.896873275226</v>
      </c>
    </row>
    <row r="10" spans="1:4">
      <c r="A10" s="455">
        <v>3</v>
      </c>
      <c r="B10" s="449" t="s">
        <v>667</v>
      </c>
      <c r="C10" s="621">
        <v>192220682.45509294</v>
      </c>
      <c r="D10" s="621">
        <v>441206.0458421933</v>
      </c>
    </row>
    <row r="11" spans="1:4">
      <c r="A11" s="454">
        <v>3.1</v>
      </c>
      <c r="B11" s="453" t="s">
        <v>458</v>
      </c>
      <c r="C11" s="621">
        <v>48246175.653799988</v>
      </c>
      <c r="D11" s="621">
        <v>0</v>
      </c>
    </row>
    <row r="12" spans="1:4">
      <c r="A12" s="454">
        <v>3.2</v>
      </c>
      <c r="B12" s="453" t="s">
        <v>666</v>
      </c>
      <c r="C12" s="621">
        <v>39532760.019927487</v>
      </c>
      <c r="D12" s="621">
        <v>231046.5190751052</v>
      </c>
    </row>
    <row r="13" spans="1:4">
      <c r="A13" s="454">
        <v>3.3</v>
      </c>
      <c r="B13" s="453" t="s">
        <v>528</v>
      </c>
      <c r="C13" s="621">
        <v>104441746.78136545</v>
      </c>
      <c r="D13" s="621">
        <v>210159.52676708807</v>
      </c>
    </row>
    <row r="14" spans="1:4">
      <c r="A14" s="452">
        <v>4</v>
      </c>
      <c r="B14" s="451" t="s">
        <v>665</v>
      </c>
      <c r="C14" s="621">
        <v>-3473905.6697936524</v>
      </c>
      <c r="D14" s="621">
        <v>-13122.042606853516</v>
      </c>
    </row>
    <row r="15" spans="1:4">
      <c r="A15" s="450">
        <v>5</v>
      </c>
      <c r="B15" s="449" t="s">
        <v>664</v>
      </c>
      <c r="C15" s="622">
        <v>346825315.14882296</v>
      </c>
      <c r="D15" s="622">
        <v>3464978.545200001</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23"/>
  <sheetViews>
    <sheetView showGridLines="0" zoomScale="70" zoomScaleNormal="70" workbookViewId="0"/>
  </sheetViews>
  <sheetFormatPr defaultColWidth="9.28515625" defaultRowHeight="12.75"/>
  <cols>
    <col min="1" max="1" width="11.7109375" style="355" bestFit="1" customWidth="1"/>
    <col min="2" max="2" width="128.85546875" style="355" bestFit="1" customWidth="1"/>
    <col min="3" max="3" width="37" style="355" customWidth="1"/>
    <col min="4" max="4" width="50.5703125" style="355" customWidth="1"/>
    <col min="5" max="16384" width="9.28515625" style="355"/>
  </cols>
  <sheetData>
    <row r="1" spans="1:4" ht="13.5">
      <c r="A1" s="353" t="s">
        <v>30</v>
      </c>
      <c r="B1" s="431" t="str">
        <f>'Info '!C2</f>
        <v>JSC TBC Bank</v>
      </c>
    </row>
    <row r="2" spans="1:4">
      <c r="A2" s="353" t="s">
        <v>31</v>
      </c>
      <c r="B2" s="430">
        <f>'1. key ratios '!B2</f>
        <v>45016</v>
      </c>
    </row>
    <row r="3" spans="1:4">
      <c r="A3" s="354" t="s">
        <v>460</v>
      </c>
    </row>
    <row r="4" spans="1:4">
      <c r="A4" s="354"/>
    </row>
    <row r="5" spans="1:4" ht="15" customHeight="1">
      <c r="A5" s="759" t="s">
        <v>530</v>
      </c>
      <c r="B5" s="760"/>
      <c r="C5" s="763" t="s">
        <v>461</v>
      </c>
      <c r="D5" s="763" t="s">
        <v>462</v>
      </c>
    </row>
    <row r="6" spans="1:4">
      <c r="A6" s="761"/>
      <c r="B6" s="762"/>
      <c r="C6" s="763"/>
      <c r="D6" s="763"/>
    </row>
    <row r="7" spans="1:4">
      <c r="A7" s="422">
        <v>1</v>
      </c>
      <c r="B7" s="422" t="s">
        <v>457</v>
      </c>
      <c r="C7" s="621">
        <v>387162901.55434197</v>
      </c>
      <c r="D7" s="623"/>
    </row>
    <row r="8" spans="1:4">
      <c r="A8" s="458">
        <v>2</v>
      </c>
      <c r="B8" s="458" t="s">
        <v>463</v>
      </c>
      <c r="C8" s="621">
        <v>116283629.438867</v>
      </c>
      <c r="D8" s="623"/>
    </row>
    <row r="9" spans="1:4">
      <c r="A9" s="458">
        <v>3</v>
      </c>
      <c r="B9" s="459" t="s">
        <v>673</v>
      </c>
      <c r="C9" s="621">
        <v>0</v>
      </c>
      <c r="D9" s="623"/>
    </row>
    <row r="10" spans="1:4">
      <c r="A10" s="458">
        <v>4</v>
      </c>
      <c r="B10" s="458" t="s">
        <v>464</v>
      </c>
      <c r="C10" s="621">
        <v>124424601.75733206</v>
      </c>
      <c r="D10" s="623"/>
    </row>
    <row r="11" spans="1:4">
      <c r="A11" s="458">
        <v>5</v>
      </c>
      <c r="B11" s="457" t="s">
        <v>672</v>
      </c>
      <c r="C11" s="621">
        <v>12024068.270678099</v>
      </c>
      <c r="D11" s="623"/>
    </row>
    <row r="12" spans="1:4">
      <c r="A12" s="458">
        <v>6</v>
      </c>
      <c r="B12" s="457" t="s">
        <v>465</v>
      </c>
      <c r="C12" s="621">
        <v>45847293.787157297</v>
      </c>
      <c r="D12" s="623"/>
    </row>
    <row r="13" spans="1:4">
      <c r="A13" s="458">
        <v>7</v>
      </c>
      <c r="B13" s="457" t="s">
        <v>468</v>
      </c>
      <c r="C13" s="621">
        <v>58437994.120210901</v>
      </c>
      <c r="D13" s="623"/>
    </row>
    <row r="14" spans="1:4">
      <c r="A14" s="458">
        <v>8</v>
      </c>
      <c r="B14" s="457" t="s">
        <v>466</v>
      </c>
      <c r="C14" s="621"/>
      <c r="D14" s="624"/>
    </row>
    <row r="15" spans="1:4">
      <c r="A15" s="458">
        <v>9</v>
      </c>
      <c r="B15" s="457" t="s">
        <v>467</v>
      </c>
      <c r="C15" s="621"/>
      <c r="D15" s="624"/>
    </row>
    <row r="16" spans="1:4">
      <c r="A16" s="458">
        <v>10</v>
      </c>
      <c r="B16" s="457" t="s">
        <v>469</v>
      </c>
      <c r="C16" s="621"/>
      <c r="D16" s="624"/>
    </row>
    <row r="17" spans="1:4">
      <c r="A17" s="458">
        <v>11</v>
      </c>
      <c r="B17" s="457" t="s">
        <v>671</v>
      </c>
      <c r="C17" s="621">
        <v>8115245.5792857483</v>
      </c>
      <c r="D17" s="623"/>
    </row>
    <row r="18" spans="1:4">
      <c r="A18" s="422">
        <v>12</v>
      </c>
      <c r="B18" s="456" t="s">
        <v>459</v>
      </c>
      <c r="C18" s="622">
        <v>379021929.23587692</v>
      </c>
      <c r="D18" s="623"/>
    </row>
    <row r="21" spans="1:4">
      <c r="B21" s="353"/>
    </row>
    <row r="22" spans="1:4">
      <c r="B22" s="353"/>
    </row>
    <row r="23" spans="1:4">
      <c r="B23" s="354"/>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28"/>
  <sheetViews>
    <sheetView showGridLines="0" zoomScale="70" zoomScaleNormal="70" workbookViewId="0"/>
  </sheetViews>
  <sheetFormatPr defaultColWidth="9.28515625" defaultRowHeight="12.75"/>
  <cols>
    <col min="1" max="1" width="11.7109375" style="444" bestFit="1" customWidth="1"/>
    <col min="2" max="2" width="63.85546875" style="444" customWidth="1"/>
    <col min="3" max="3" width="15.5703125" style="444" customWidth="1"/>
    <col min="4" max="18" width="22.28515625" style="444" customWidth="1"/>
    <col min="19" max="19" width="23.28515625" style="444" bestFit="1" customWidth="1"/>
    <col min="20" max="26" width="22.28515625" style="444" customWidth="1"/>
    <col min="27" max="27" width="23.28515625" style="444" bestFit="1" customWidth="1"/>
    <col min="28" max="28" width="20" style="444" customWidth="1"/>
    <col min="29" max="16384" width="9.28515625" style="444"/>
  </cols>
  <sheetData>
    <row r="1" spans="1:28" ht="13.5">
      <c r="A1" s="353" t="s">
        <v>30</v>
      </c>
      <c r="B1" s="431" t="str">
        <f>'Info '!C2</f>
        <v>JSC TBC Bank</v>
      </c>
    </row>
    <row r="2" spans="1:28">
      <c r="A2" s="353" t="s">
        <v>31</v>
      </c>
      <c r="B2" s="430">
        <f>'1. key ratios '!B2</f>
        <v>45016</v>
      </c>
      <c r="C2" s="445"/>
    </row>
    <row r="3" spans="1:28">
      <c r="A3" s="354" t="s">
        <v>470</v>
      </c>
    </row>
    <row r="5" spans="1:28" ht="15" customHeight="1">
      <c r="A5" s="765" t="s">
        <v>685</v>
      </c>
      <c r="B5" s="766"/>
      <c r="C5" s="771" t="s">
        <v>471</v>
      </c>
      <c r="D5" s="772"/>
      <c r="E5" s="772"/>
      <c r="F5" s="772"/>
      <c r="G5" s="772"/>
      <c r="H5" s="772"/>
      <c r="I5" s="772"/>
      <c r="J5" s="772"/>
      <c r="K5" s="772"/>
      <c r="L5" s="772"/>
      <c r="M5" s="772"/>
      <c r="N5" s="772"/>
      <c r="O5" s="772"/>
      <c r="P5" s="772"/>
      <c r="Q5" s="772"/>
      <c r="R5" s="772"/>
      <c r="S5" s="772"/>
      <c r="T5" s="467"/>
      <c r="U5" s="467"/>
      <c r="V5" s="467"/>
      <c r="W5" s="467"/>
      <c r="X5" s="467"/>
      <c r="Y5" s="467"/>
      <c r="Z5" s="467"/>
      <c r="AA5" s="466"/>
      <c r="AB5" s="461"/>
    </row>
    <row r="6" spans="1:28" ht="12" customHeight="1">
      <c r="A6" s="767"/>
      <c r="B6" s="768"/>
      <c r="C6" s="773" t="s">
        <v>64</v>
      </c>
      <c r="D6" s="775" t="s">
        <v>684</v>
      </c>
      <c r="E6" s="775"/>
      <c r="F6" s="775"/>
      <c r="G6" s="775"/>
      <c r="H6" s="775" t="s">
        <v>683</v>
      </c>
      <c r="I6" s="775"/>
      <c r="J6" s="775"/>
      <c r="K6" s="775"/>
      <c r="L6" s="464"/>
      <c r="M6" s="776" t="s">
        <v>682</v>
      </c>
      <c r="N6" s="776"/>
      <c r="O6" s="776"/>
      <c r="P6" s="776"/>
      <c r="Q6" s="776"/>
      <c r="R6" s="776"/>
      <c r="S6" s="756"/>
      <c r="T6" s="465"/>
      <c r="U6" s="764" t="s">
        <v>681</v>
      </c>
      <c r="V6" s="764"/>
      <c r="W6" s="764"/>
      <c r="X6" s="764"/>
      <c r="Y6" s="764"/>
      <c r="Z6" s="764"/>
      <c r="AA6" s="757"/>
      <c r="AB6" s="464"/>
    </row>
    <row r="7" spans="1:28" ht="25.5">
      <c r="A7" s="769"/>
      <c r="B7" s="770"/>
      <c r="C7" s="774"/>
      <c r="D7" s="463"/>
      <c r="E7" s="441" t="s">
        <v>472</v>
      </c>
      <c r="F7" s="441" t="s">
        <v>679</v>
      </c>
      <c r="G7" s="443" t="s">
        <v>680</v>
      </c>
      <c r="H7" s="445"/>
      <c r="I7" s="441" t="s">
        <v>472</v>
      </c>
      <c r="J7" s="441" t="s">
        <v>679</v>
      </c>
      <c r="K7" s="443" t="s">
        <v>680</v>
      </c>
      <c r="L7" s="462"/>
      <c r="M7" s="441" t="s">
        <v>472</v>
      </c>
      <c r="N7" s="441" t="s">
        <v>679</v>
      </c>
      <c r="O7" s="441" t="s">
        <v>678</v>
      </c>
      <c r="P7" s="441" t="s">
        <v>677</v>
      </c>
      <c r="Q7" s="441" t="s">
        <v>676</v>
      </c>
      <c r="R7" s="441" t="s">
        <v>675</v>
      </c>
      <c r="S7" s="441" t="s">
        <v>674</v>
      </c>
      <c r="T7" s="462"/>
      <c r="U7" s="441" t="s">
        <v>472</v>
      </c>
      <c r="V7" s="441" t="s">
        <v>679</v>
      </c>
      <c r="W7" s="441" t="s">
        <v>678</v>
      </c>
      <c r="X7" s="441" t="s">
        <v>677</v>
      </c>
      <c r="Y7" s="441" t="s">
        <v>676</v>
      </c>
      <c r="Z7" s="441" t="s">
        <v>675</v>
      </c>
      <c r="AA7" s="441" t="s">
        <v>674</v>
      </c>
      <c r="AB7" s="461"/>
    </row>
    <row r="8" spans="1:28">
      <c r="A8" s="460">
        <v>1</v>
      </c>
      <c r="B8" s="437" t="s">
        <v>473</v>
      </c>
      <c r="C8" s="625">
        <v>17915411359.315063</v>
      </c>
      <c r="D8" s="626">
        <v>16095989109.831444</v>
      </c>
      <c r="E8" s="626">
        <v>150826233.74814498</v>
      </c>
      <c r="F8" s="626">
        <v>0</v>
      </c>
      <c r="G8" s="626">
        <v>0</v>
      </c>
      <c r="H8" s="626">
        <v>1440400320.2477522</v>
      </c>
      <c r="I8" s="626">
        <v>142445522.1845369</v>
      </c>
      <c r="J8" s="626">
        <v>185168094.55087799</v>
      </c>
      <c r="K8" s="626">
        <v>0</v>
      </c>
      <c r="L8" s="626">
        <v>378801110.77453625</v>
      </c>
      <c r="M8" s="626">
        <v>20855485.840342</v>
      </c>
      <c r="N8" s="626">
        <v>36244567.831714012</v>
      </c>
      <c r="O8" s="626">
        <v>85250856.361958027</v>
      </c>
      <c r="P8" s="626">
        <v>40514245.369657993</v>
      </c>
      <c r="Q8" s="626">
        <v>63308708.540322997</v>
      </c>
      <c r="R8" s="626">
        <v>31679126.145176999</v>
      </c>
      <c r="S8" s="626">
        <v>373685.59800200001</v>
      </c>
      <c r="T8" s="626">
        <v>220818.46133499997</v>
      </c>
      <c r="U8" s="626">
        <v>653.38335500000005</v>
      </c>
      <c r="V8" s="626">
        <v>3038.836538</v>
      </c>
      <c r="W8" s="626">
        <v>0</v>
      </c>
      <c r="X8" s="626">
        <v>0</v>
      </c>
      <c r="Y8" s="626">
        <v>0</v>
      </c>
      <c r="Z8" s="626">
        <v>206639.35614699998</v>
      </c>
      <c r="AA8" s="626">
        <v>0</v>
      </c>
    </row>
    <row r="9" spans="1:28">
      <c r="A9" s="433">
        <v>1.1000000000000001</v>
      </c>
      <c r="B9" s="452" t="s">
        <v>474</v>
      </c>
      <c r="C9" s="627">
        <v>0</v>
      </c>
      <c r="D9" s="626">
        <v>0</v>
      </c>
      <c r="E9" s="626">
        <v>0</v>
      </c>
      <c r="F9" s="626">
        <v>0</v>
      </c>
      <c r="G9" s="626">
        <v>0</v>
      </c>
      <c r="H9" s="626">
        <v>0</v>
      </c>
      <c r="I9" s="626">
        <v>0</v>
      </c>
      <c r="J9" s="626">
        <v>0</v>
      </c>
      <c r="K9" s="626">
        <v>0</v>
      </c>
      <c r="L9" s="626">
        <v>0</v>
      </c>
      <c r="M9" s="626">
        <v>0</v>
      </c>
      <c r="N9" s="626">
        <v>0</v>
      </c>
      <c r="O9" s="626">
        <v>0</v>
      </c>
      <c r="P9" s="626">
        <v>0</v>
      </c>
      <c r="Q9" s="626">
        <v>0</v>
      </c>
      <c r="R9" s="626">
        <v>0</v>
      </c>
      <c r="S9" s="626">
        <v>0</v>
      </c>
      <c r="T9" s="626">
        <v>0</v>
      </c>
      <c r="U9" s="626">
        <v>0</v>
      </c>
      <c r="V9" s="626">
        <v>0</v>
      </c>
      <c r="W9" s="626">
        <v>0</v>
      </c>
      <c r="X9" s="626">
        <v>0</v>
      </c>
      <c r="Y9" s="626">
        <v>0</v>
      </c>
      <c r="Z9" s="626">
        <v>0</v>
      </c>
      <c r="AA9" s="626">
        <v>0</v>
      </c>
    </row>
    <row r="10" spans="1:28">
      <c r="A10" s="433">
        <v>1.2</v>
      </c>
      <c r="B10" s="452" t="s">
        <v>475</v>
      </c>
      <c r="C10" s="627">
        <v>0</v>
      </c>
      <c r="D10" s="626">
        <v>0</v>
      </c>
      <c r="E10" s="626">
        <v>0</v>
      </c>
      <c r="F10" s="626">
        <v>0</v>
      </c>
      <c r="G10" s="626">
        <v>0</v>
      </c>
      <c r="H10" s="626">
        <v>0</v>
      </c>
      <c r="I10" s="626">
        <v>0</v>
      </c>
      <c r="J10" s="626">
        <v>0</v>
      </c>
      <c r="K10" s="626">
        <v>0</v>
      </c>
      <c r="L10" s="626">
        <v>0</v>
      </c>
      <c r="M10" s="626">
        <v>0</v>
      </c>
      <c r="N10" s="626">
        <v>0</v>
      </c>
      <c r="O10" s="626">
        <v>0</v>
      </c>
      <c r="P10" s="626">
        <v>0</v>
      </c>
      <c r="Q10" s="626">
        <v>0</v>
      </c>
      <c r="R10" s="626">
        <v>0</v>
      </c>
      <c r="S10" s="626">
        <v>0</v>
      </c>
      <c r="T10" s="626">
        <v>0</v>
      </c>
      <c r="U10" s="626">
        <v>0</v>
      </c>
      <c r="V10" s="626">
        <v>0</v>
      </c>
      <c r="W10" s="626">
        <v>0</v>
      </c>
      <c r="X10" s="626">
        <v>0</v>
      </c>
      <c r="Y10" s="626">
        <v>0</v>
      </c>
      <c r="Z10" s="626">
        <v>0</v>
      </c>
      <c r="AA10" s="626">
        <v>0</v>
      </c>
    </row>
    <row r="11" spans="1:28">
      <c r="A11" s="433">
        <v>1.3</v>
      </c>
      <c r="B11" s="452" t="s">
        <v>476</v>
      </c>
      <c r="C11" s="627">
        <v>1972138.5802859999</v>
      </c>
      <c r="D11" s="626">
        <v>1972138.5802859999</v>
      </c>
      <c r="E11" s="626">
        <v>0</v>
      </c>
      <c r="F11" s="626">
        <v>0</v>
      </c>
      <c r="G11" s="626">
        <v>0</v>
      </c>
      <c r="H11" s="626">
        <v>0</v>
      </c>
      <c r="I11" s="626">
        <v>0</v>
      </c>
      <c r="J11" s="626">
        <v>0</v>
      </c>
      <c r="K11" s="626">
        <v>0</v>
      </c>
      <c r="L11" s="626">
        <v>0</v>
      </c>
      <c r="M11" s="626">
        <v>0</v>
      </c>
      <c r="N11" s="626">
        <v>0</v>
      </c>
      <c r="O11" s="626">
        <v>0</v>
      </c>
      <c r="P11" s="626">
        <v>0</v>
      </c>
      <c r="Q11" s="626">
        <v>0</v>
      </c>
      <c r="R11" s="626">
        <v>0</v>
      </c>
      <c r="S11" s="626">
        <v>0</v>
      </c>
      <c r="T11" s="626">
        <v>0</v>
      </c>
      <c r="U11" s="626">
        <v>0</v>
      </c>
      <c r="V11" s="626">
        <v>0</v>
      </c>
      <c r="W11" s="626">
        <v>0</v>
      </c>
      <c r="X11" s="626">
        <v>0</v>
      </c>
      <c r="Y11" s="626">
        <v>0</v>
      </c>
      <c r="Z11" s="626">
        <v>0</v>
      </c>
      <c r="AA11" s="626">
        <v>0</v>
      </c>
    </row>
    <row r="12" spans="1:28">
      <c r="A12" s="433">
        <v>1.4</v>
      </c>
      <c r="B12" s="452" t="s">
        <v>477</v>
      </c>
      <c r="C12" s="627">
        <v>239531586.71276399</v>
      </c>
      <c r="D12" s="626">
        <v>238561918.954337</v>
      </c>
      <c r="E12" s="626">
        <v>0</v>
      </c>
      <c r="F12" s="626">
        <v>0</v>
      </c>
      <c r="G12" s="626">
        <v>0</v>
      </c>
      <c r="H12" s="626">
        <v>121214.585949</v>
      </c>
      <c r="I12" s="626">
        <v>0</v>
      </c>
      <c r="J12" s="626">
        <v>99603.247571999993</v>
      </c>
      <c r="K12" s="626">
        <v>0</v>
      </c>
      <c r="L12" s="626">
        <v>848453.17247800005</v>
      </c>
      <c r="M12" s="626">
        <v>0</v>
      </c>
      <c r="N12" s="626">
        <v>0</v>
      </c>
      <c r="O12" s="626">
        <v>0</v>
      </c>
      <c r="P12" s="626">
        <v>0</v>
      </c>
      <c r="Q12" s="626">
        <v>0</v>
      </c>
      <c r="R12" s="626">
        <v>703008.23508900008</v>
      </c>
      <c r="S12" s="626">
        <v>145444.937389</v>
      </c>
      <c r="T12" s="626">
        <v>0</v>
      </c>
      <c r="U12" s="626">
        <v>0</v>
      </c>
      <c r="V12" s="626">
        <v>0</v>
      </c>
      <c r="W12" s="626">
        <v>0</v>
      </c>
      <c r="X12" s="626">
        <v>0</v>
      </c>
      <c r="Y12" s="626">
        <v>0</v>
      </c>
      <c r="Z12" s="626">
        <v>0</v>
      </c>
      <c r="AA12" s="626">
        <v>0</v>
      </c>
    </row>
    <row r="13" spans="1:28">
      <c r="A13" s="433">
        <v>1.5</v>
      </c>
      <c r="B13" s="452" t="s">
        <v>478</v>
      </c>
      <c r="C13" s="627">
        <v>8473734460.7657557</v>
      </c>
      <c r="D13" s="626">
        <v>7796155882.4917803</v>
      </c>
      <c r="E13" s="626">
        <v>101523381.43914001</v>
      </c>
      <c r="F13" s="626">
        <v>0</v>
      </c>
      <c r="G13" s="626">
        <v>0</v>
      </c>
      <c r="H13" s="626">
        <v>501096359.74132305</v>
      </c>
      <c r="I13" s="626">
        <v>27389163.737644996</v>
      </c>
      <c r="J13" s="626">
        <v>91422776.00440298</v>
      </c>
      <c r="K13" s="626">
        <v>0</v>
      </c>
      <c r="L13" s="626">
        <v>176275579.17650518</v>
      </c>
      <c r="M13" s="626">
        <v>6138519.9346149992</v>
      </c>
      <c r="N13" s="626">
        <v>11578610.114736002</v>
      </c>
      <c r="O13" s="626">
        <v>19686114.625707999</v>
      </c>
      <c r="P13" s="626">
        <v>24909776.154655997</v>
      </c>
      <c r="Q13" s="626">
        <v>39916973.661934994</v>
      </c>
      <c r="R13" s="626">
        <v>21333464.355447996</v>
      </c>
      <c r="S13" s="626">
        <v>0</v>
      </c>
      <c r="T13" s="626">
        <v>206639.35614699998</v>
      </c>
      <c r="U13" s="626">
        <v>0</v>
      </c>
      <c r="V13" s="626">
        <v>0</v>
      </c>
      <c r="W13" s="626">
        <v>0</v>
      </c>
      <c r="X13" s="626">
        <v>0</v>
      </c>
      <c r="Y13" s="626">
        <v>0</v>
      </c>
      <c r="Z13" s="626">
        <v>206639.35614699998</v>
      </c>
      <c r="AA13" s="626">
        <v>0</v>
      </c>
    </row>
    <row r="14" spans="1:28">
      <c r="A14" s="433">
        <v>1.6</v>
      </c>
      <c r="B14" s="452" t="s">
        <v>479</v>
      </c>
      <c r="C14" s="627">
        <v>9200173173.2562599</v>
      </c>
      <c r="D14" s="626">
        <v>8059299169.8050394</v>
      </c>
      <c r="E14" s="626">
        <v>49302852.309004992</v>
      </c>
      <c r="F14" s="626">
        <v>0</v>
      </c>
      <c r="G14" s="626">
        <v>0</v>
      </c>
      <c r="H14" s="626">
        <v>939182745.92048013</v>
      </c>
      <c r="I14" s="626">
        <v>115056358.4468919</v>
      </c>
      <c r="J14" s="626">
        <v>93645715.298902988</v>
      </c>
      <c r="K14" s="626">
        <v>0</v>
      </c>
      <c r="L14" s="626">
        <v>201677078.42555311</v>
      </c>
      <c r="M14" s="626">
        <v>14716965.905727003</v>
      </c>
      <c r="N14" s="626">
        <v>24665957.71697801</v>
      </c>
      <c r="O14" s="626">
        <v>65564741.736250021</v>
      </c>
      <c r="P14" s="626">
        <v>15604469.215001995</v>
      </c>
      <c r="Q14" s="626">
        <v>23391734.878388003</v>
      </c>
      <c r="R14" s="626">
        <v>9642653.5546400007</v>
      </c>
      <c r="S14" s="626">
        <v>228240.66061300001</v>
      </c>
      <c r="T14" s="626">
        <v>14179.105188</v>
      </c>
      <c r="U14" s="626">
        <v>653.38335500000005</v>
      </c>
      <c r="V14" s="626">
        <v>3038.836538</v>
      </c>
      <c r="W14" s="626">
        <v>0</v>
      </c>
      <c r="X14" s="626">
        <v>0</v>
      </c>
      <c r="Y14" s="626">
        <v>0</v>
      </c>
      <c r="Z14" s="626">
        <v>0</v>
      </c>
      <c r="AA14" s="626">
        <v>0</v>
      </c>
    </row>
    <row r="15" spans="1:28">
      <c r="A15" s="460">
        <v>2</v>
      </c>
      <c r="B15" s="437" t="s">
        <v>480</v>
      </c>
      <c r="C15" s="625">
        <v>3075326690.7018476</v>
      </c>
      <c r="D15" s="626">
        <v>3075326690.7018476</v>
      </c>
      <c r="E15" s="626">
        <v>0</v>
      </c>
      <c r="F15" s="626">
        <v>0</v>
      </c>
      <c r="G15" s="626">
        <v>0</v>
      </c>
      <c r="H15" s="626">
        <v>0</v>
      </c>
      <c r="I15" s="626">
        <v>0</v>
      </c>
      <c r="J15" s="626">
        <v>0</v>
      </c>
      <c r="K15" s="626">
        <v>0</v>
      </c>
      <c r="L15" s="626">
        <v>0</v>
      </c>
      <c r="M15" s="626">
        <v>0</v>
      </c>
      <c r="N15" s="626">
        <v>0</v>
      </c>
      <c r="O15" s="626">
        <v>0</v>
      </c>
      <c r="P15" s="626">
        <v>0</v>
      </c>
      <c r="Q15" s="626">
        <v>0</v>
      </c>
      <c r="R15" s="626">
        <v>0</v>
      </c>
      <c r="S15" s="626">
        <v>0</v>
      </c>
      <c r="T15" s="626">
        <v>0</v>
      </c>
      <c r="U15" s="626">
        <v>0</v>
      </c>
      <c r="V15" s="626">
        <v>0</v>
      </c>
      <c r="W15" s="626">
        <v>0</v>
      </c>
      <c r="X15" s="626">
        <v>0</v>
      </c>
      <c r="Y15" s="626">
        <v>0</v>
      </c>
      <c r="Z15" s="626">
        <v>0</v>
      </c>
      <c r="AA15" s="626">
        <v>0</v>
      </c>
    </row>
    <row r="16" spans="1:28">
      <c r="A16" s="433">
        <v>2.1</v>
      </c>
      <c r="B16" s="452" t="s">
        <v>474</v>
      </c>
      <c r="C16" s="627">
        <v>0</v>
      </c>
      <c r="D16" s="626">
        <v>0</v>
      </c>
      <c r="E16" s="626">
        <v>0</v>
      </c>
      <c r="F16" s="626">
        <v>0</v>
      </c>
      <c r="G16" s="626">
        <v>0</v>
      </c>
      <c r="H16" s="626">
        <v>0</v>
      </c>
      <c r="I16" s="626">
        <v>0</v>
      </c>
      <c r="J16" s="626">
        <v>0</v>
      </c>
      <c r="K16" s="626">
        <v>0</v>
      </c>
      <c r="L16" s="626">
        <v>0</v>
      </c>
      <c r="M16" s="626">
        <v>0</v>
      </c>
      <c r="N16" s="626">
        <v>0</v>
      </c>
      <c r="O16" s="626">
        <v>0</v>
      </c>
      <c r="P16" s="626">
        <v>0</v>
      </c>
      <c r="Q16" s="626">
        <v>0</v>
      </c>
      <c r="R16" s="626">
        <v>0</v>
      </c>
      <c r="S16" s="626">
        <v>0</v>
      </c>
      <c r="T16" s="626">
        <v>0</v>
      </c>
      <c r="U16" s="626">
        <v>0</v>
      </c>
      <c r="V16" s="626">
        <v>0</v>
      </c>
      <c r="W16" s="626">
        <v>0</v>
      </c>
      <c r="X16" s="626">
        <v>0</v>
      </c>
      <c r="Y16" s="626">
        <v>0</v>
      </c>
      <c r="Z16" s="626">
        <v>0</v>
      </c>
      <c r="AA16" s="626">
        <v>0</v>
      </c>
    </row>
    <row r="17" spans="1:27">
      <c r="A17" s="433">
        <v>2.2000000000000002</v>
      </c>
      <c r="B17" s="452" t="s">
        <v>475</v>
      </c>
      <c r="C17" s="627">
        <v>1735263965.8132555</v>
      </c>
      <c r="D17" s="626">
        <v>1735263965.8132555</v>
      </c>
      <c r="E17" s="626">
        <v>0</v>
      </c>
      <c r="F17" s="626">
        <v>0</v>
      </c>
      <c r="G17" s="626">
        <v>0</v>
      </c>
      <c r="H17" s="626">
        <v>0</v>
      </c>
      <c r="I17" s="626">
        <v>0</v>
      </c>
      <c r="J17" s="626">
        <v>0</v>
      </c>
      <c r="K17" s="626">
        <v>0</v>
      </c>
      <c r="L17" s="626">
        <v>0</v>
      </c>
      <c r="M17" s="626">
        <v>0</v>
      </c>
      <c r="N17" s="626">
        <v>0</v>
      </c>
      <c r="O17" s="626">
        <v>0</v>
      </c>
      <c r="P17" s="626">
        <v>0</v>
      </c>
      <c r="Q17" s="626">
        <v>0</v>
      </c>
      <c r="R17" s="626">
        <v>0</v>
      </c>
      <c r="S17" s="626">
        <v>0</v>
      </c>
      <c r="T17" s="626">
        <v>0</v>
      </c>
      <c r="U17" s="626">
        <v>0</v>
      </c>
      <c r="V17" s="626">
        <v>0</v>
      </c>
      <c r="W17" s="626">
        <v>0</v>
      </c>
      <c r="X17" s="626">
        <v>0</v>
      </c>
      <c r="Y17" s="626">
        <v>0</v>
      </c>
      <c r="Z17" s="626">
        <v>0</v>
      </c>
      <c r="AA17" s="626">
        <v>0</v>
      </c>
    </row>
    <row r="18" spans="1:27">
      <c r="A18" s="433">
        <v>2.2999999999999998</v>
      </c>
      <c r="B18" s="452" t="s">
        <v>476</v>
      </c>
      <c r="C18" s="627">
        <v>1127605426.6580679</v>
      </c>
      <c r="D18" s="626">
        <v>1127605426.6580679</v>
      </c>
      <c r="E18" s="626">
        <v>0</v>
      </c>
      <c r="F18" s="626">
        <v>0</v>
      </c>
      <c r="G18" s="626">
        <v>0</v>
      </c>
      <c r="H18" s="626">
        <v>0</v>
      </c>
      <c r="I18" s="626">
        <v>0</v>
      </c>
      <c r="J18" s="626">
        <v>0</v>
      </c>
      <c r="K18" s="626">
        <v>0</v>
      </c>
      <c r="L18" s="626">
        <v>0</v>
      </c>
      <c r="M18" s="626">
        <v>0</v>
      </c>
      <c r="N18" s="626">
        <v>0</v>
      </c>
      <c r="O18" s="626">
        <v>0</v>
      </c>
      <c r="P18" s="626">
        <v>0</v>
      </c>
      <c r="Q18" s="626">
        <v>0</v>
      </c>
      <c r="R18" s="626">
        <v>0</v>
      </c>
      <c r="S18" s="626">
        <v>0</v>
      </c>
      <c r="T18" s="626">
        <v>0</v>
      </c>
      <c r="U18" s="626">
        <v>0</v>
      </c>
      <c r="V18" s="626">
        <v>0</v>
      </c>
      <c r="W18" s="626">
        <v>0</v>
      </c>
      <c r="X18" s="626">
        <v>0</v>
      </c>
      <c r="Y18" s="626">
        <v>0</v>
      </c>
      <c r="Z18" s="626">
        <v>0</v>
      </c>
      <c r="AA18" s="626">
        <v>0</v>
      </c>
    </row>
    <row r="19" spans="1:27">
      <c r="A19" s="433">
        <v>2.4</v>
      </c>
      <c r="B19" s="452" t="s">
        <v>477</v>
      </c>
      <c r="C19" s="627">
        <v>71759885.377864003</v>
      </c>
      <c r="D19" s="626">
        <v>71759885.377864003</v>
      </c>
      <c r="E19" s="626">
        <v>0</v>
      </c>
      <c r="F19" s="626">
        <v>0</v>
      </c>
      <c r="G19" s="626">
        <v>0</v>
      </c>
      <c r="H19" s="626">
        <v>0</v>
      </c>
      <c r="I19" s="626">
        <v>0</v>
      </c>
      <c r="J19" s="626">
        <v>0</v>
      </c>
      <c r="K19" s="626">
        <v>0</v>
      </c>
      <c r="L19" s="626">
        <v>0</v>
      </c>
      <c r="M19" s="626">
        <v>0</v>
      </c>
      <c r="N19" s="626">
        <v>0</v>
      </c>
      <c r="O19" s="626">
        <v>0</v>
      </c>
      <c r="P19" s="626">
        <v>0</v>
      </c>
      <c r="Q19" s="626">
        <v>0</v>
      </c>
      <c r="R19" s="626">
        <v>0</v>
      </c>
      <c r="S19" s="626">
        <v>0</v>
      </c>
      <c r="T19" s="626">
        <v>0</v>
      </c>
      <c r="U19" s="626">
        <v>0</v>
      </c>
      <c r="V19" s="626">
        <v>0</v>
      </c>
      <c r="W19" s="626">
        <v>0</v>
      </c>
      <c r="X19" s="626">
        <v>0</v>
      </c>
      <c r="Y19" s="626">
        <v>0</v>
      </c>
      <c r="Z19" s="626">
        <v>0</v>
      </c>
      <c r="AA19" s="626">
        <v>0</v>
      </c>
    </row>
    <row r="20" spans="1:27">
      <c r="A20" s="433">
        <v>2.5</v>
      </c>
      <c r="B20" s="452" t="s">
        <v>478</v>
      </c>
      <c r="C20" s="627">
        <v>140697412.85266</v>
      </c>
      <c r="D20" s="626">
        <v>140697412.85266</v>
      </c>
      <c r="E20" s="626">
        <v>0</v>
      </c>
      <c r="F20" s="626">
        <v>0</v>
      </c>
      <c r="G20" s="626">
        <v>0</v>
      </c>
      <c r="H20" s="626">
        <v>0</v>
      </c>
      <c r="I20" s="626">
        <v>0</v>
      </c>
      <c r="J20" s="626">
        <v>0</v>
      </c>
      <c r="K20" s="626">
        <v>0</v>
      </c>
      <c r="L20" s="626">
        <v>0</v>
      </c>
      <c r="M20" s="626">
        <v>0</v>
      </c>
      <c r="N20" s="626">
        <v>0</v>
      </c>
      <c r="O20" s="626">
        <v>0</v>
      </c>
      <c r="P20" s="626">
        <v>0</v>
      </c>
      <c r="Q20" s="626">
        <v>0</v>
      </c>
      <c r="R20" s="626">
        <v>0</v>
      </c>
      <c r="S20" s="626">
        <v>0</v>
      </c>
      <c r="T20" s="626">
        <v>0</v>
      </c>
      <c r="U20" s="626">
        <v>0</v>
      </c>
      <c r="V20" s="626">
        <v>0</v>
      </c>
      <c r="W20" s="626">
        <v>0</v>
      </c>
      <c r="X20" s="626">
        <v>0</v>
      </c>
      <c r="Y20" s="626">
        <v>0</v>
      </c>
      <c r="Z20" s="626">
        <v>0</v>
      </c>
      <c r="AA20" s="626">
        <v>0</v>
      </c>
    </row>
    <row r="21" spans="1:27">
      <c r="A21" s="433">
        <v>2.6</v>
      </c>
      <c r="B21" s="452" t="s">
        <v>479</v>
      </c>
      <c r="C21" s="627">
        <v>0</v>
      </c>
      <c r="D21" s="626">
        <v>0</v>
      </c>
      <c r="E21" s="626">
        <v>0</v>
      </c>
      <c r="F21" s="626">
        <v>0</v>
      </c>
      <c r="G21" s="626">
        <v>0</v>
      </c>
      <c r="H21" s="626">
        <v>0</v>
      </c>
      <c r="I21" s="626">
        <v>0</v>
      </c>
      <c r="J21" s="626">
        <v>0</v>
      </c>
      <c r="K21" s="626">
        <v>0</v>
      </c>
      <c r="L21" s="626">
        <v>0</v>
      </c>
      <c r="M21" s="626">
        <v>0</v>
      </c>
      <c r="N21" s="626">
        <v>0</v>
      </c>
      <c r="O21" s="626">
        <v>0</v>
      </c>
      <c r="P21" s="626">
        <v>0</v>
      </c>
      <c r="Q21" s="626">
        <v>0</v>
      </c>
      <c r="R21" s="626">
        <v>0</v>
      </c>
      <c r="S21" s="626">
        <v>0</v>
      </c>
      <c r="T21" s="626">
        <v>0</v>
      </c>
      <c r="U21" s="626">
        <v>0</v>
      </c>
      <c r="V21" s="626">
        <v>0</v>
      </c>
      <c r="W21" s="626">
        <v>0</v>
      </c>
      <c r="X21" s="626">
        <v>0</v>
      </c>
      <c r="Y21" s="626">
        <v>0</v>
      </c>
      <c r="Z21" s="626">
        <v>0</v>
      </c>
      <c r="AA21" s="626">
        <v>0</v>
      </c>
    </row>
    <row r="22" spans="1:27">
      <c r="A22" s="460">
        <v>3</v>
      </c>
      <c r="B22" s="437" t="s">
        <v>520</v>
      </c>
      <c r="C22" s="625">
        <v>3350399379.1159992</v>
      </c>
      <c r="D22" s="625">
        <v>3285485459.2439775</v>
      </c>
      <c r="E22" s="628"/>
      <c r="F22" s="628"/>
      <c r="G22" s="628"/>
      <c r="H22" s="625">
        <v>36992103.405646004</v>
      </c>
      <c r="I22" s="628"/>
      <c r="J22" s="628"/>
      <c r="K22" s="628"/>
      <c r="L22" s="625">
        <v>27921816.466375999</v>
      </c>
      <c r="M22" s="628"/>
      <c r="N22" s="628"/>
      <c r="O22" s="628"/>
      <c r="P22" s="628"/>
      <c r="Q22" s="628"/>
      <c r="R22" s="628"/>
      <c r="S22" s="628"/>
      <c r="T22" s="625">
        <v>0</v>
      </c>
      <c r="U22" s="628"/>
      <c r="V22" s="628"/>
      <c r="W22" s="628"/>
      <c r="X22" s="628"/>
      <c r="Y22" s="628"/>
      <c r="Z22" s="628"/>
      <c r="AA22" s="628"/>
    </row>
    <row r="23" spans="1:27">
      <c r="A23" s="433">
        <v>3.1</v>
      </c>
      <c r="B23" s="452" t="s">
        <v>474</v>
      </c>
      <c r="C23" s="627">
        <v>0</v>
      </c>
      <c r="D23" s="625">
        <v>0</v>
      </c>
      <c r="E23" s="628"/>
      <c r="F23" s="628"/>
      <c r="G23" s="628"/>
      <c r="H23" s="625">
        <v>0</v>
      </c>
      <c r="I23" s="628"/>
      <c r="J23" s="628"/>
      <c r="K23" s="628"/>
      <c r="L23" s="625">
        <v>0</v>
      </c>
      <c r="M23" s="628"/>
      <c r="N23" s="628"/>
      <c r="O23" s="628"/>
      <c r="P23" s="628"/>
      <c r="Q23" s="628"/>
      <c r="R23" s="628"/>
      <c r="S23" s="628"/>
      <c r="T23" s="625">
        <v>0</v>
      </c>
      <c r="U23" s="628"/>
      <c r="V23" s="628"/>
      <c r="W23" s="628"/>
      <c r="X23" s="628"/>
      <c r="Y23" s="628"/>
      <c r="Z23" s="628"/>
      <c r="AA23" s="628"/>
    </row>
    <row r="24" spans="1:27">
      <c r="A24" s="433">
        <v>3.2</v>
      </c>
      <c r="B24" s="452" t="s">
        <v>475</v>
      </c>
      <c r="C24" s="627">
        <v>0</v>
      </c>
      <c r="D24" s="625">
        <v>0</v>
      </c>
      <c r="E24" s="628"/>
      <c r="F24" s="628"/>
      <c r="G24" s="628"/>
      <c r="H24" s="625">
        <v>0</v>
      </c>
      <c r="I24" s="628"/>
      <c r="J24" s="628"/>
      <c r="K24" s="628"/>
      <c r="L24" s="625">
        <v>0</v>
      </c>
      <c r="M24" s="628"/>
      <c r="N24" s="628"/>
      <c r="O24" s="628"/>
      <c r="P24" s="628"/>
      <c r="Q24" s="628"/>
      <c r="R24" s="628"/>
      <c r="S24" s="628"/>
      <c r="T24" s="625">
        <v>0</v>
      </c>
      <c r="U24" s="628"/>
      <c r="V24" s="628"/>
      <c r="W24" s="628"/>
      <c r="X24" s="628"/>
      <c r="Y24" s="628"/>
      <c r="Z24" s="628"/>
      <c r="AA24" s="628"/>
    </row>
    <row r="25" spans="1:27">
      <c r="A25" s="433">
        <v>3.3</v>
      </c>
      <c r="B25" s="452" t="s">
        <v>476</v>
      </c>
      <c r="C25" s="627">
        <v>617426403.73146605</v>
      </c>
      <c r="D25" s="625">
        <v>617426403.73146605</v>
      </c>
      <c r="E25" s="628"/>
      <c r="F25" s="628"/>
      <c r="G25" s="628"/>
      <c r="H25" s="625">
        <v>0</v>
      </c>
      <c r="I25" s="628"/>
      <c r="J25" s="628"/>
      <c r="K25" s="628"/>
      <c r="L25" s="625">
        <v>0</v>
      </c>
      <c r="M25" s="628"/>
      <c r="N25" s="628"/>
      <c r="O25" s="628"/>
      <c r="P25" s="628"/>
      <c r="Q25" s="628"/>
      <c r="R25" s="628"/>
      <c r="S25" s="628"/>
      <c r="T25" s="625">
        <v>0</v>
      </c>
      <c r="U25" s="628"/>
      <c r="V25" s="628"/>
      <c r="W25" s="628"/>
      <c r="X25" s="628"/>
      <c r="Y25" s="628"/>
      <c r="Z25" s="628"/>
      <c r="AA25" s="628"/>
    </row>
    <row r="26" spans="1:27">
      <c r="A26" s="433">
        <v>3.4</v>
      </c>
      <c r="B26" s="452" t="s">
        <v>477</v>
      </c>
      <c r="C26" s="627">
        <v>27794960.996209998</v>
      </c>
      <c r="D26" s="625">
        <v>27794960.996209998</v>
      </c>
      <c r="E26" s="628"/>
      <c r="F26" s="628"/>
      <c r="G26" s="628"/>
      <c r="H26" s="625">
        <v>0</v>
      </c>
      <c r="I26" s="628"/>
      <c r="J26" s="628"/>
      <c r="K26" s="628"/>
      <c r="L26" s="625">
        <v>0</v>
      </c>
      <c r="M26" s="628"/>
      <c r="N26" s="628"/>
      <c r="O26" s="628"/>
      <c r="P26" s="628"/>
      <c r="Q26" s="628"/>
      <c r="R26" s="628"/>
      <c r="S26" s="628"/>
      <c r="T26" s="625">
        <v>0</v>
      </c>
      <c r="U26" s="628"/>
      <c r="V26" s="628"/>
      <c r="W26" s="628"/>
      <c r="X26" s="628"/>
      <c r="Y26" s="628"/>
      <c r="Z26" s="628"/>
      <c r="AA26" s="628"/>
    </row>
    <row r="27" spans="1:27">
      <c r="A27" s="433">
        <v>3.5</v>
      </c>
      <c r="B27" s="452" t="s">
        <v>478</v>
      </c>
      <c r="C27" s="627">
        <v>2490895737.7075891</v>
      </c>
      <c r="D27" s="625">
        <v>2438443729.0091434</v>
      </c>
      <c r="E27" s="628"/>
      <c r="F27" s="628"/>
      <c r="G27" s="628"/>
      <c r="H27" s="625">
        <v>25801061.180536006</v>
      </c>
      <c r="I27" s="628"/>
      <c r="J27" s="628"/>
      <c r="K27" s="628"/>
      <c r="L27" s="625">
        <v>26650947.51791</v>
      </c>
      <c r="M27" s="628"/>
      <c r="N27" s="628"/>
      <c r="O27" s="628"/>
      <c r="P27" s="628"/>
      <c r="Q27" s="628"/>
      <c r="R27" s="628"/>
      <c r="S27" s="628"/>
      <c r="T27" s="625">
        <v>0</v>
      </c>
      <c r="U27" s="628"/>
      <c r="V27" s="628"/>
      <c r="W27" s="628"/>
      <c r="X27" s="628"/>
      <c r="Y27" s="628"/>
      <c r="Z27" s="628"/>
      <c r="AA27" s="628"/>
    </row>
    <row r="28" spans="1:27">
      <c r="A28" s="433">
        <v>3.6</v>
      </c>
      <c r="B28" s="452" t="s">
        <v>479</v>
      </c>
      <c r="C28" s="627">
        <v>214282276.68073413</v>
      </c>
      <c r="D28" s="625">
        <v>201820365.50715813</v>
      </c>
      <c r="E28" s="628"/>
      <c r="F28" s="628"/>
      <c r="G28" s="628"/>
      <c r="H28" s="625">
        <v>11191042.22511</v>
      </c>
      <c r="I28" s="628"/>
      <c r="J28" s="628"/>
      <c r="K28" s="628"/>
      <c r="L28" s="625">
        <v>1270868.9484659997</v>
      </c>
      <c r="M28" s="628"/>
      <c r="N28" s="628"/>
      <c r="O28" s="628"/>
      <c r="P28" s="628"/>
      <c r="Q28" s="628"/>
      <c r="R28" s="628"/>
      <c r="S28" s="628"/>
      <c r="T28" s="625">
        <v>0</v>
      </c>
      <c r="U28" s="628"/>
      <c r="V28" s="628"/>
      <c r="W28" s="628"/>
      <c r="X28" s="628"/>
      <c r="Y28" s="628"/>
      <c r="Z28" s="628"/>
      <c r="AA28" s="628"/>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22"/>
  <sheetViews>
    <sheetView showGridLines="0" zoomScale="85" zoomScaleNormal="85" workbookViewId="0"/>
  </sheetViews>
  <sheetFormatPr defaultColWidth="9.28515625" defaultRowHeight="12.75"/>
  <cols>
    <col min="1" max="1" width="11.7109375" style="444" bestFit="1" customWidth="1"/>
    <col min="2" max="2" width="90.28515625" style="444" bestFit="1" customWidth="1"/>
    <col min="3" max="3" width="20.28515625" style="444" customWidth="1"/>
    <col min="4" max="4" width="22.28515625" style="444" customWidth="1"/>
    <col min="5" max="7" width="17.140625" style="444" customWidth="1"/>
    <col min="8" max="8" width="22.28515625" style="444" customWidth="1"/>
    <col min="9" max="10" width="17.140625" style="444" customWidth="1"/>
    <col min="11" max="27" width="22.28515625" style="444" customWidth="1"/>
    <col min="28" max="16384" width="9.28515625" style="444"/>
  </cols>
  <sheetData>
    <row r="1" spans="1:27" ht="13.5">
      <c r="A1" s="353" t="s">
        <v>30</v>
      </c>
      <c r="B1" s="431" t="str">
        <f>'Info '!C2</f>
        <v>JSC TBC Bank</v>
      </c>
    </row>
    <row r="2" spans="1:27">
      <c r="A2" s="353" t="s">
        <v>31</v>
      </c>
      <c r="B2" s="430">
        <f>'1. key ratios '!B2</f>
        <v>45016</v>
      </c>
    </row>
    <row r="3" spans="1:27">
      <c r="A3" s="354" t="s">
        <v>482</v>
      </c>
      <c r="C3" s="446"/>
    </row>
    <row r="4" spans="1:27" ht="13.5" thickBot="1">
      <c r="A4" s="354"/>
      <c r="B4" s="446"/>
      <c r="C4" s="446"/>
    </row>
    <row r="5" spans="1:27" ht="13.5" customHeight="1">
      <c r="A5" s="777" t="s">
        <v>688</v>
      </c>
      <c r="B5" s="778"/>
      <c r="C5" s="786" t="s">
        <v>687</v>
      </c>
      <c r="D5" s="787"/>
      <c r="E5" s="787"/>
      <c r="F5" s="787"/>
      <c r="G5" s="787"/>
      <c r="H5" s="787"/>
      <c r="I5" s="787"/>
      <c r="J5" s="787"/>
      <c r="K5" s="787"/>
      <c r="L5" s="787"/>
      <c r="M5" s="787"/>
      <c r="N5" s="787"/>
      <c r="O5" s="787"/>
      <c r="P5" s="787"/>
      <c r="Q5" s="787"/>
      <c r="R5" s="787"/>
      <c r="S5" s="788"/>
      <c r="T5" s="467"/>
      <c r="U5" s="467"/>
      <c r="V5" s="467"/>
      <c r="W5" s="467"/>
      <c r="X5" s="467"/>
      <c r="Y5" s="467"/>
      <c r="Z5" s="467"/>
      <c r="AA5" s="466"/>
    </row>
    <row r="6" spans="1:27" ht="12" customHeight="1">
      <c r="A6" s="779"/>
      <c r="B6" s="780"/>
      <c r="C6" s="783" t="s">
        <v>64</v>
      </c>
      <c r="D6" s="775" t="s">
        <v>684</v>
      </c>
      <c r="E6" s="775"/>
      <c r="F6" s="775"/>
      <c r="G6" s="775"/>
      <c r="H6" s="775" t="s">
        <v>683</v>
      </c>
      <c r="I6" s="775"/>
      <c r="J6" s="775"/>
      <c r="K6" s="775"/>
      <c r="L6" s="464"/>
      <c r="M6" s="776" t="s">
        <v>682</v>
      </c>
      <c r="N6" s="776"/>
      <c r="O6" s="776"/>
      <c r="P6" s="776"/>
      <c r="Q6" s="776"/>
      <c r="R6" s="776"/>
      <c r="S6" s="785"/>
      <c r="T6" s="467"/>
      <c r="U6" s="764" t="s">
        <v>681</v>
      </c>
      <c r="V6" s="764"/>
      <c r="W6" s="764"/>
      <c r="X6" s="764"/>
      <c r="Y6" s="764"/>
      <c r="Z6" s="764"/>
      <c r="AA6" s="757"/>
    </row>
    <row r="7" spans="1:27" ht="25.5">
      <c r="A7" s="781"/>
      <c r="B7" s="782"/>
      <c r="C7" s="784"/>
      <c r="D7" s="463"/>
      <c r="E7" s="441" t="s">
        <v>472</v>
      </c>
      <c r="F7" s="441" t="s">
        <v>679</v>
      </c>
      <c r="G7" s="443" t="s">
        <v>680</v>
      </c>
      <c r="H7" s="445"/>
      <c r="I7" s="441" t="s">
        <v>472</v>
      </c>
      <c r="J7" s="441" t="s">
        <v>679</v>
      </c>
      <c r="K7" s="443" t="s">
        <v>680</v>
      </c>
      <c r="L7" s="462"/>
      <c r="M7" s="441" t="s">
        <v>472</v>
      </c>
      <c r="N7" s="441" t="s">
        <v>679</v>
      </c>
      <c r="O7" s="441" t="s">
        <v>678</v>
      </c>
      <c r="P7" s="441" t="s">
        <v>677</v>
      </c>
      <c r="Q7" s="441" t="s">
        <v>676</v>
      </c>
      <c r="R7" s="441" t="s">
        <v>675</v>
      </c>
      <c r="S7" s="488" t="s">
        <v>674</v>
      </c>
      <c r="T7" s="487"/>
      <c r="U7" s="441" t="s">
        <v>472</v>
      </c>
      <c r="V7" s="441" t="s">
        <v>679</v>
      </c>
      <c r="W7" s="441" t="s">
        <v>678</v>
      </c>
      <c r="X7" s="441" t="s">
        <v>677</v>
      </c>
      <c r="Y7" s="441" t="s">
        <v>676</v>
      </c>
      <c r="Z7" s="441" t="s">
        <v>675</v>
      </c>
      <c r="AA7" s="441" t="s">
        <v>674</v>
      </c>
    </row>
    <row r="8" spans="1:27">
      <c r="A8" s="486">
        <v>1</v>
      </c>
      <c r="B8" s="485" t="s">
        <v>473</v>
      </c>
      <c r="C8" s="657">
        <v>17915411359.315063</v>
      </c>
      <c r="D8" s="626">
        <v>16095989109.831434</v>
      </c>
      <c r="E8" s="626">
        <v>150826233.74814591</v>
      </c>
      <c r="F8" s="626">
        <v>0</v>
      </c>
      <c r="G8" s="626">
        <v>0</v>
      </c>
      <c r="H8" s="626">
        <v>1440400320.2477517</v>
      </c>
      <c r="I8" s="626">
        <v>142445522.1845369</v>
      </c>
      <c r="J8" s="626">
        <v>185168094.55087286</v>
      </c>
      <c r="K8" s="626">
        <v>0</v>
      </c>
      <c r="L8" s="626">
        <v>378801110.77454209</v>
      </c>
      <c r="M8" s="626">
        <v>20855485.840343006</v>
      </c>
      <c r="N8" s="626">
        <v>36244567.831715003</v>
      </c>
      <c r="O8" s="626">
        <v>85250856.361958966</v>
      </c>
      <c r="P8" s="626">
        <v>40514245.369660005</v>
      </c>
      <c r="Q8" s="626">
        <v>63308708.540322974</v>
      </c>
      <c r="R8" s="626">
        <v>31679126.145176001</v>
      </c>
      <c r="S8" s="658">
        <v>373685.59800199996</v>
      </c>
      <c r="T8" s="659">
        <v>220818.46133499997</v>
      </c>
      <c r="U8" s="626">
        <v>653.38335500000005</v>
      </c>
      <c r="V8" s="626">
        <v>3038.836538</v>
      </c>
      <c r="W8" s="626">
        <v>0</v>
      </c>
      <c r="X8" s="626">
        <v>0</v>
      </c>
      <c r="Y8" s="626">
        <v>0</v>
      </c>
      <c r="Z8" s="626">
        <v>206639.35614699998</v>
      </c>
      <c r="AA8" s="658">
        <v>0</v>
      </c>
    </row>
    <row r="9" spans="1:27">
      <c r="A9" s="478">
        <v>1.1000000000000001</v>
      </c>
      <c r="B9" s="484" t="s">
        <v>483</v>
      </c>
      <c r="C9" s="660">
        <v>15061189599.067152</v>
      </c>
      <c r="D9" s="626">
        <v>13594375138.244387</v>
      </c>
      <c r="E9" s="626">
        <v>127821302.885437</v>
      </c>
      <c r="F9" s="626">
        <v>0</v>
      </c>
      <c r="G9" s="626">
        <v>0</v>
      </c>
      <c r="H9" s="626">
        <v>1167558991.0735137</v>
      </c>
      <c r="I9" s="626">
        <v>101695826.646284</v>
      </c>
      <c r="J9" s="626">
        <v>143448201.99130788</v>
      </c>
      <c r="K9" s="626">
        <v>0</v>
      </c>
      <c r="L9" s="626">
        <v>299034651.2879172</v>
      </c>
      <c r="M9" s="626">
        <v>18650240.310567003</v>
      </c>
      <c r="N9" s="626">
        <v>29114622.643087003</v>
      </c>
      <c r="O9" s="626">
        <v>31551306.414877985</v>
      </c>
      <c r="P9" s="626">
        <v>37294959.554736003</v>
      </c>
      <c r="Q9" s="626">
        <v>62020026.520257995</v>
      </c>
      <c r="R9" s="626">
        <v>30097987.630628005</v>
      </c>
      <c r="S9" s="658">
        <v>249606.58723500001</v>
      </c>
      <c r="T9" s="659">
        <v>220818.46133499997</v>
      </c>
      <c r="U9" s="626">
        <v>653.38335500000005</v>
      </c>
      <c r="V9" s="626">
        <v>3038.836538</v>
      </c>
      <c r="W9" s="626">
        <v>0</v>
      </c>
      <c r="X9" s="626">
        <v>0</v>
      </c>
      <c r="Y9" s="626">
        <v>0</v>
      </c>
      <c r="Z9" s="626">
        <v>206639.35614699998</v>
      </c>
      <c r="AA9" s="658">
        <v>0</v>
      </c>
    </row>
    <row r="10" spans="1:27">
      <c r="A10" s="482" t="s">
        <v>14</v>
      </c>
      <c r="B10" s="483" t="s">
        <v>484</v>
      </c>
      <c r="C10" s="661">
        <v>12915708315.195807</v>
      </c>
      <c r="D10" s="626">
        <v>11545044489.907524</v>
      </c>
      <c r="E10" s="626">
        <v>67709554.497148007</v>
      </c>
      <c r="F10" s="626">
        <v>0</v>
      </c>
      <c r="G10" s="626">
        <v>0</v>
      </c>
      <c r="H10" s="626">
        <v>1117568582.3590927</v>
      </c>
      <c r="I10" s="626">
        <v>97255941.567633986</v>
      </c>
      <c r="J10" s="626">
        <v>138495634.719679</v>
      </c>
      <c r="K10" s="626">
        <v>0</v>
      </c>
      <c r="L10" s="626">
        <v>252874424.46785593</v>
      </c>
      <c r="M10" s="626">
        <v>16268202.536855001</v>
      </c>
      <c r="N10" s="626">
        <v>27091632.048253998</v>
      </c>
      <c r="O10" s="626">
        <v>27084729.254751999</v>
      </c>
      <c r="P10" s="626">
        <v>35913455.389206998</v>
      </c>
      <c r="Q10" s="626">
        <v>46502217.224941008</v>
      </c>
      <c r="R10" s="626">
        <v>29524190.175137997</v>
      </c>
      <c r="S10" s="658">
        <v>98958.47</v>
      </c>
      <c r="T10" s="659">
        <v>220818.46133499997</v>
      </c>
      <c r="U10" s="626">
        <v>653.38335500000005</v>
      </c>
      <c r="V10" s="626">
        <v>3038.836538</v>
      </c>
      <c r="W10" s="626">
        <v>0</v>
      </c>
      <c r="X10" s="626">
        <v>0</v>
      </c>
      <c r="Y10" s="626">
        <v>0</v>
      </c>
      <c r="Z10" s="626">
        <v>206639.35614699998</v>
      </c>
      <c r="AA10" s="658">
        <v>0</v>
      </c>
    </row>
    <row r="11" spans="1:27">
      <c r="A11" s="481" t="s">
        <v>485</v>
      </c>
      <c r="B11" s="480" t="s">
        <v>486</v>
      </c>
      <c r="C11" s="662">
        <v>5759602051.5250549</v>
      </c>
      <c r="D11" s="626">
        <v>5037422397.1302128</v>
      </c>
      <c r="E11" s="626">
        <v>27556747.724360004</v>
      </c>
      <c r="F11" s="626">
        <v>0</v>
      </c>
      <c r="G11" s="626">
        <v>0</v>
      </c>
      <c r="H11" s="626">
        <v>614125759.73613286</v>
      </c>
      <c r="I11" s="626">
        <v>46492218.418215983</v>
      </c>
      <c r="J11" s="626">
        <v>54046060.335672013</v>
      </c>
      <c r="K11" s="626">
        <v>0</v>
      </c>
      <c r="L11" s="626">
        <v>107833076.1973739</v>
      </c>
      <c r="M11" s="626">
        <v>9745896.9716210011</v>
      </c>
      <c r="N11" s="626">
        <v>15856280.182207</v>
      </c>
      <c r="O11" s="626">
        <v>10898653.800515</v>
      </c>
      <c r="P11" s="626">
        <v>15434370.017576998</v>
      </c>
      <c r="Q11" s="626">
        <v>20237981.591297995</v>
      </c>
      <c r="R11" s="626">
        <v>7137853.1504780017</v>
      </c>
      <c r="S11" s="658">
        <v>61539.73</v>
      </c>
      <c r="T11" s="659">
        <v>220818.46133499997</v>
      </c>
      <c r="U11" s="626">
        <v>653.38335500000005</v>
      </c>
      <c r="V11" s="626">
        <v>3038.836538</v>
      </c>
      <c r="W11" s="626">
        <v>0</v>
      </c>
      <c r="X11" s="626">
        <v>0</v>
      </c>
      <c r="Y11" s="626">
        <v>0</v>
      </c>
      <c r="Z11" s="626">
        <v>206639.35614699998</v>
      </c>
      <c r="AA11" s="658">
        <v>0</v>
      </c>
    </row>
    <row r="12" spans="1:27">
      <c r="A12" s="481" t="s">
        <v>487</v>
      </c>
      <c r="B12" s="480" t="s">
        <v>488</v>
      </c>
      <c r="C12" s="662">
        <v>1892063057.1000695</v>
      </c>
      <c r="D12" s="626">
        <v>1723816149.6699736</v>
      </c>
      <c r="E12" s="626">
        <v>11422276.377588999</v>
      </c>
      <c r="F12" s="626">
        <v>0</v>
      </c>
      <c r="G12" s="626">
        <v>0</v>
      </c>
      <c r="H12" s="626">
        <v>134613735.99297288</v>
      </c>
      <c r="I12" s="626">
        <v>12846687.413565001</v>
      </c>
      <c r="J12" s="626">
        <v>9832635.3685689978</v>
      </c>
      <c r="K12" s="626">
        <v>0</v>
      </c>
      <c r="L12" s="626">
        <v>33633171.437122993</v>
      </c>
      <c r="M12" s="626">
        <v>1223155.705571</v>
      </c>
      <c r="N12" s="626">
        <v>3122677.0432630004</v>
      </c>
      <c r="O12" s="626">
        <v>3603684.5004429999</v>
      </c>
      <c r="P12" s="626">
        <v>12713310.531035</v>
      </c>
      <c r="Q12" s="626">
        <v>5843481.1567570008</v>
      </c>
      <c r="R12" s="626">
        <v>4916597.6073169988</v>
      </c>
      <c r="S12" s="658">
        <v>0</v>
      </c>
      <c r="T12" s="659">
        <v>0</v>
      </c>
      <c r="U12" s="626">
        <v>0</v>
      </c>
      <c r="V12" s="626">
        <v>0</v>
      </c>
      <c r="W12" s="626">
        <v>0</v>
      </c>
      <c r="X12" s="626">
        <v>0</v>
      </c>
      <c r="Y12" s="626">
        <v>0</v>
      </c>
      <c r="Z12" s="626">
        <v>0</v>
      </c>
      <c r="AA12" s="658">
        <v>0</v>
      </c>
    </row>
    <row r="13" spans="1:27">
      <c r="A13" s="481" t="s">
        <v>489</v>
      </c>
      <c r="B13" s="480" t="s">
        <v>490</v>
      </c>
      <c r="C13" s="662">
        <v>1543460156.22209</v>
      </c>
      <c r="D13" s="626">
        <v>1407104951.4019639</v>
      </c>
      <c r="E13" s="626">
        <v>12025334.670109002</v>
      </c>
      <c r="F13" s="626">
        <v>0</v>
      </c>
      <c r="G13" s="626">
        <v>0</v>
      </c>
      <c r="H13" s="626">
        <v>111500616.83443393</v>
      </c>
      <c r="I13" s="626">
        <v>15185565.328500001</v>
      </c>
      <c r="J13" s="626">
        <v>10340995.807108</v>
      </c>
      <c r="K13" s="626">
        <v>0</v>
      </c>
      <c r="L13" s="626">
        <v>24854587.985691998</v>
      </c>
      <c r="M13" s="626">
        <v>1697239.1219510003</v>
      </c>
      <c r="N13" s="626">
        <v>2821894.7838400002</v>
      </c>
      <c r="O13" s="626">
        <v>1737286.9930669998</v>
      </c>
      <c r="P13" s="626">
        <v>1212667.3922929999</v>
      </c>
      <c r="Q13" s="626">
        <v>2734691.2681910009</v>
      </c>
      <c r="R13" s="626">
        <v>3243365.3500739997</v>
      </c>
      <c r="S13" s="658">
        <v>37418.74</v>
      </c>
      <c r="T13" s="659">
        <v>0</v>
      </c>
      <c r="U13" s="626">
        <v>0</v>
      </c>
      <c r="V13" s="626">
        <v>0</v>
      </c>
      <c r="W13" s="626">
        <v>0</v>
      </c>
      <c r="X13" s="626">
        <v>0</v>
      </c>
      <c r="Y13" s="626">
        <v>0</v>
      </c>
      <c r="Z13" s="626">
        <v>0</v>
      </c>
      <c r="AA13" s="658">
        <v>0</v>
      </c>
    </row>
    <row r="14" spans="1:27">
      <c r="A14" s="481" t="s">
        <v>491</v>
      </c>
      <c r="B14" s="480" t="s">
        <v>492</v>
      </c>
      <c r="C14" s="662">
        <v>3720583050.3485932</v>
      </c>
      <c r="D14" s="626">
        <v>3376700991.7053728</v>
      </c>
      <c r="E14" s="626">
        <v>16705195.725090001</v>
      </c>
      <c r="F14" s="626">
        <v>0</v>
      </c>
      <c r="G14" s="626">
        <v>0</v>
      </c>
      <c r="H14" s="626">
        <v>257328469.795553</v>
      </c>
      <c r="I14" s="626">
        <v>22731470.407352999</v>
      </c>
      <c r="J14" s="626">
        <v>64275943.208330005</v>
      </c>
      <c r="K14" s="626">
        <v>0</v>
      </c>
      <c r="L14" s="626">
        <v>86553588.847667053</v>
      </c>
      <c r="M14" s="626">
        <v>3601910.737712</v>
      </c>
      <c r="N14" s="626">
        <v>5290780.0389439994</v>
      </c>
      <c r="O14" s="626">
        <v>10845103.960726999</v>
      </c>
      <c r="P14" s="626">
        <v>6553107.4483019998</v>
      </c>
      <c r="Q14" s="626">
        <v>17686063.208695009</v>
      </c>
      <c r="R14" s="626">
        <v>14226374.067268999</v>
      </c>
      <c r="S14" s="658">
        <v>0</v>
      </c>
      <c r="T14" s="659">
        <v>0</v>
      </c>
      <c r="U14" s="626">
        <v>0</v>
      </c>
      <c r="V14" s="626">
        <v>0</v>
      </c>
      <c r="W14" s="626">
        <v>0</v>
      </c>
      <c r="X14" s="626">
        <v>0</v>
      </c>
      <c r="Y14" s="626">
        <v>0</v>
      </c>
      <c r="Z14" s="626">
        <v>0</v>
      </c>
      <c r="AA14" s="658">
        <v>0</v>
      </c>
    </row>
    <row r="15" spans="1:27">
      <c r="A15" s="479">
        <v>1.2</v>
      </c>
      <c r="B15" s="477" t="s">
        <v>686</v>
      </c>
      <c r="C15" s="663">
        <v>159935672.12969989</v>
      </c>
      <c r="D15" s="626">
        <v>38026925.367800035</v>
      </c>
      <c r="E15" s="626">
        <v>1009208.5953000005</v>
      </c>
      <c r="F15" s="626">
        <v>0</v>
      </c>
      <c r="G15" s="626">
        <v>0</v>
      </c>
      <c r="H15" s="626">
        <v>30527762.390299965</v>
      </c>
      <c r="I15" s="626">
        <v>4594208.4141999977</v>
      </c>
      <c r="J15" s="626">
        <v>4683100.7012000019</v>
      </c>
      <c r="K15" s="626">
        <v>0</v>
      </c>
      <c r="L15" s="626">
        <v>91453841.266899884</v>
      </c>
      <c r="M15" s="626">
        <v>5854183.3843999999</v>
      </c>
      <c r="N15" s="626">
        <v>11515455.256899998</v>
      </c>
      <c r="O15" s="626">
        <v>7073998.5025999993</v>
      </c>
      <c r="P15" s="626">
        <v>6188757.2115000011</v>
      </c>
      <c r="Q15" s="626">
        <v>28814217.970000006</v>
      </c>
      <c r="R15" s="626">
        <v>13985678.558999998</v>
      </c>
      <c r="S15" s="658">
        <v>127536.0284</v>
      </c>
      <c r="T15" s="659">
        <v>-72856.895300000004</v>
      </c>
      <c r="U15" s="626">
        <v>-16209.419599999999</v>
      </c>
      <c r="V15" s="626">
        <v>-23830.495800000001</v>
      </c>
      <c r="W15" s="626">
        <v>0</v>
      </c>
      <c r="X15" s="626">
        <v>0</v>
      </c>
      <c r="Y15" s="626">
        <v>0</v>
      </c>
      <c r="Z15" s="626">
        <v>7495.0333000000001</v>
      </c>
      <c r="AA15" s="658">
        <v>0</v>
      </c>
    </row>
    <row r="16" spans="1:27">
      <c r="A16" s="478">
        <v>1.3</v>
      </c>
      <c r="B16" s="477" t="s">
        <v>531</v>
      </c>
      <c r="C16" s="664"/>
      <c r="D16" s="665"/>
      <c r="E16" s="665"/>
      <c r="F16" s="665"/>
      <c r="G16" s="665"/>
      <c r="H16" s="665"/>
      <c r="I16" s="665"/>
      <c r="J16" s="665"/>
      <c r="K16" s="665"/>
      <c r="L16" s="665"/>
      <c r="M16" s="665"/>
      <c r="N16" s="665"/>
      <c r="O16" s="665"/>
      <c r="P16" s="665"/>
      <c r="Q16" s="665"/>
      <c r="R16" s="665"/>
      <c r="S16" s="666"/>
      <c r="T16" s="667"/>
      <c r="U16" s="665"/>
      <c r="V16" s="665"/>
      <c r="W16" s="665"/>
      <c r="X16" s="665"/>
      <c r="Y16" s="665"/>
      <c r="Z16" s="665"/>
      <c r="AA16" s="666"/>
    </row>
    <row r="17" spans="1:27">
      <c r="A17" s="475" t="s">
        <v>493</v>
      </c>
      <c r="B17" s="476" t="s">
        <v>494</v>
      </c>
      <c r="C17" s="668">
        <v>14527888039.004696</v>
      </c>
      <c r="D17" s="633">
        <v>13148378534.221695</v>
      </c>
      <c r="E17" s="633">
        <v>127211501.49579996</v>
      </c>
      <c r="F17" s="633">
        <v>0</v>
      </c>
      <c r="G17" s="633">
        <v>0</v>
      </c>
      <c r="H17" s="633">
        <v>1106577081.8966002</v>
      </c>
      <c r="I17" s="633">
        <v>99267649.255100027</v>
      </c>
      <c r="J17" s="633">
        <v>99320292.669999972</v>
      </c>
      <c r="K17" s="633">
        <v>0</v>
      </c>
      <c r="L17" s="633">
        <v>272711604.42509943</v>
      </c>
      <c r="M17" s="633">
        <v>17810840.333099999</v>
      </c>
      <c r="N17" s="633">
        <v>28571312.875500001</v>
      </c>
      <c r="O17" s="633">
        <v>23985737.05690001</v>
      </c>
      <c r="P17" s="633">
        <v>36746879.721200004</v>
      </c>
      <c r="Q17" s="633">
        <v>54601932.721499972</v>
      </c>
      <c r="R17" s="633">
        <v>29355468.587300006</v>
      </c>
      <c r="S17" s="669">
        <v>141856.17970000001</v>
      </c>
      <c r="T17" s="670">
        <v>220818.4613</v>
      </c>
      <c r="U17" s="633">
        <v>653.38340000000005</v>
      </c>
      <c r="V17" s="633">
        <v>3038.8365000000003</v>
      </c>
      <c r="W17" s="633">
        <v>0</v>
      </c>
      <c r="X17" s="633">
        <v>0</v>
      </c>
      <c r="Y17" s="633">
        <v>0</v>
      </c>
      <c r="Z17" s="633">
        <v>206639.3561</v>
      </c>
      <c r="AA17" s="669">
        <v>0</v>
      </c>
    </row>
    <row r="18" spans="1:27">
      <c r="A18" s="472" t="s">
        <v>495</v>
      </c>
      <c r="B18" s="473" t="s">
        <v>496</v>
      </c>
      <c r="C18" s="671">
        <v>12273415867.442192</v>
      </c>
      <c r="D18" s="633">
        <v>10968364549.435394</v>
      </c>
      <c r="E18" s="633">
        <v>114446749.75739998</v>
      </c>
      <c r="F18" s="633">
        <v>0</v>
      </c>
      <c r="G18" s="633">
        <v>0</v>
      </c>
      <c r="H18" s="633">
        <v>1063697456.0672995</v>
      </c>
      <c r="I18" s="633">
        <v>98736760.982000023</v>
      </c>
      <c r="J18" s="633">
        <v>100394109.1512</v>
      </c>
      <c r="K18" s="633">
        <v>0</v>
      </c>
      <c r="L18" s="633">
        <v>241133043.47819972</v>
      </c>
      <c r="M18" s="633">
        <v>17807396.773600001</v>
      </c>
      <c r="N18" s="633">
        <v>27052422.3343</v>
      </c>
      <c r="O18" s="633">
        <v>27379859.0383</v>
      </c>
      <c r="P18" s="633">
        <v>36747798.752700008</v>
      </c>
      <c r="Q18" s="633">
        <v>43690749.657500014</v>
      </c>
      <c r="R18" s="633">
        <v>26111699.621000003</v>
      </c>
      <c r="S18" s="669">
        <v>98958.47</v>
      </c>
      <c r="T18" s="670">
        <v>220818.4613</v>
      </c>
      <c r="U18" s="633">
        <v>653.38340000000005</v>
      </c>
      <c r="V18" s="633">
        <v>3038.8365000000003</v>
      </c>
      <c r="W18" s="633">
        <v>0</v>
      </c>
      <c r="X18" s="633">
        <v>0</v>
      </c>
      <c r="Y18" s="633">
        <v>0</v>
      </c>
      <c r="Z18" s="633">
        <v>206639.3561</v>
      </c>
      <c r="AA18" s="669">
        <v>0</v>
      </c>
    </row>
    <row r="19" spans="1:27">
      <c r="A19" s="475" t="s">
        <v>497</v>
      </c>
      <c r="B19" s="474" t="s">
        <v>498</v>
      </c>
      <c r="C19" s="672">
        <v>25104296627.66589</v>
      </c>
      <c r="D19" s="633">
        <v>22977357274.219101</v>
      </c>
      <c r="E19" s="633">
        <v>126628138.33831796</v>
      </c>
      <c r="F19" s="633">
        <v>0</v>
      </c>
      <c r="G19" s="633">
        <v>0</v>
      </c>
      <c r="H19" s="633">
        <v>1485930414.3600857</v>
      </c>
      <c r="I19" s="633">
        <v>119132498.84316197</v>
      </c>
      <c r="J19" s="633">
        <v>123213797.11785795</v>
      </c>
      <c r="K19" s="633">
        <v>0</v>
      </c>
      <c r="L19" s="633">
        <v>634794748.69193602</v>
      </c>
      <c r="M19" s="633">
        <v>27248996.697257001</v>
      </c>
      <c r="N19" s="633">
        <v>54567531.198072992</v>
      </c>
      <c r="O19" s="633">
        <v>38280139.827800997</v>
      </c>
      <c r="P19" s="633">
        <v>48662138.581425995</v>
      </c>
      <c r="Q19" s="633">
        <v>73189687.663396001</v>
      </c>
      <c r="R19" s="633">
        <v>59879893.063614011</v>
      </c>
      <c r="S19" s="669">
        <v>226186402.37993193</v>
      </c>
      <c r="T19" s="670">
        <v>6214190.3947689999</v>
      </c>
      <c r="U19" s="633">
        <v>106883.4166</v>
      </c>
      <c r="V19" s="633">
        <v>324692.36349899997</v>
      </c>
      <c r="W19" s="633">
        <v>0</v>
      </c>
      <c r="X19" s="633">
        <v>0</v>
      </c>
      <c r="Y19" s="633">
        <v>0</v>
      </c>
      <c r="Z19" s="633">
        <v>2620706.8213229999</v>
      </c>
      <c r="AA19" s="669">
        <v>2868933.9967259998</v>
      </c>
    </row>
    <row r="20" spans="1:27">
      <c r="A20" s="472" t="s">
        <v>499</v>
      </c>
      <c r="B20" s="473" t="s">
        <v>496</v>
      </c>
      <c r="C20" s="671">
        <v>14280431954.684887</v>
      </c>
      <c r="D20" s="633">
        <v>12848592746.106009</v>
      </c>
      <c r="E20" s="633">
        <v>59848800.664173007</v>
      </c>
      <c r="F20" s="633">
        <v>0</v>
      </c>
      <c r="G20" s="633">
        <v>0</v>
      </c>
      <c r="H20" s="633">
        <v>981747152.39178729</v>
      </c>
      <c r="I20" s="633">
        <v>72512128.912708998</v>
      </c>
      <c r="J20" s="633">
        <v>97558122.410477012</v>
      </c>
      <c r="K20" s="633">
        <v>0</v>
      </c>
      <c r="L20" s="633">
        <v>444422668.65166992</v>
      </c>
      <c r="M20" s="633">
        <v>16503306.611692995</v>
      </c>
      <c r="N20" s="633">
        <v>37196875.737640016</v>
      </c>
      <c r="O20" s="633">
        <v>27835971.756436009</v>
      </c>
      <c r="P20" s="633">
        <v>31650949.261875</v>
      </c>
      <c r="Q20" s="633">
        <v>36764073.950183004</v>
      </c>
      <c r="R20" s="633">
        <v>30037761.781560998</v>
      </c>
      <c r="S20" s="669">
        <v>221909497.24951693</v>
      </c>
      <c r="T20" s="670">
        <v>5669387.5354209999</v>
      </c>
      <c r="U20" s="633">
        <v>106883.4166</v>
      </c>
      <c r="V20" s="633">
        <v>324692.36349899997</v>
      </c>
      <c r="W20" s="633">
        <v>0</v>
      </c>
      <c r="X20" s="633">
        <v>0</v>
      </c>
      <c r="Y20" s="633">
        <v>0</v>
      </c>
      <c r="Z20" s="633">
        <v>2084918.643899</v>
      </c>
      <c r="AA20" s="669">
        <v>2868933.9967259998</v>
      </c>
    </row>
    <row r="21" spans="1:27">
      <c r="A21" s="471">
        <v>1.4</v>
      </c>
      <c r="B21" s="470" t="s">
        <v>500</v>
      </c>
      <c r="C21" s="673">
        <v>153216665</v>
      </c>
      <c r="D21" s="633">
        <v>148496561.99289799</v>
      </c>
      <c r="E21" s="633">
        <v>149379.55799999999</v>
      </c>
      <c r="F21" s="633">
        <v>0</v>
      </c>
      <c r="G21" s="633">
        <v>0</v>
      </c>
      <c r="H21" s="633">
        <v>2552533.898</v>
      </c>
      <c r="I21" s="633">
        <v>0</v>
      </c>
      <c r="J21" s="633">
        <v>171373.48800000001</v>
      </c>
      <c r="K21" s="633">
        <v>0</v>
      </c>
      <c r="L21" s="633">
        <v>2167569.109102</v>
      </c>
      <c r="M21" s="633">
        <v>182368.3665</v>
      </c>
      <c r="N21" s="633">
        <v>77814</v>
      </c>
      <c r="O21" s="633">
        <v>273695.30099999998</v>
      </c>
      <c r="P21" s="633">
        <v>140981.56</v>
      </c>
      <c r="Q21" s="633">
        <v>294829.32160199998</v>
      </c>
      <c r="R21" s="633">
        <v>0</v>
      </c>
      <c r="S21" s="669">
        <v>0</v>
      </c>
      <c r="T21" s="670">
        <v>0</v>
      </c>
      <c r="U21" s="633">
        <v>0</v>
      </c>
      <c r="V21" s="633">
        <v>0</v>
      </c>
      <c r="W21" s="633">
        <v>0</v>
      </c>
      <c r="X21" s="633">
        <v>0</v>
      </c>
      <c r="Y21" s="633">
        <v>0</v>
      </c>
      <c r="Z21" s="633">
        <v>0</v>
      </c>
      <c r="AA21" s="669">
        <v>0</v>
      </c>
    </row>
    <row r="22" spans="1:27" ht="13.5" thickBot="1">
      <c r="A22" s="469">
        <v>1.5</v>
      </c>
      <c r="B22" s="468" t="s">
        <v>501</v>
      </c>
      <c r="C22" s="674">
        <v>1920300.0256000001</v>
      </c>
      <c r="D22" s="675">
        <v>1920300.0256000001</v>
      </c>
      <c r="E22" s="675">
        <v>0</v>
      </c>
      <c r="F22" s="675">
        <v>0</v>
      </c>
      <c r="G22" s="675">
        <v>0</v>
      </c>
      <c r="H22" s="675">
        <v>0</v>
      </c>
      <c r="I22" s="675">
        <v>0</v>
      </c>
      <c r="J22" s="675">
        <v>0</v>
      </c>
      <c r="K22" s="675">
        <v>0</v>
      </c>
      <c r="L22" s="675">
        <v>0</v>
      </c>
      <c r="M22" s="675">
        <v>0</v>
      </c>
      <c r="N22" s="675">
        <v>0</v>
      </c>
      <c r="O22" s="675">
        <v>0</v>
      </c>
      <c r="P22" s="675">
        <v>0</v>
      </c>
      <c r="Q22" s="675">
        <v>0</v>
      </c>
      <c r="R22" s="675">
        <v>0</v>
      </c>
      <c r="S22" s="676">
        <v>0</v>
      </c>
      <c r="T22" s="677">
        <v>0</v>
      </c>
      <c r="U22" s="675">
        <v>0</v>
      </c>
      <c r="V22" s="675">
        <v>0</v>
      </c>
      <c r="W22" s="675">
        <v>0</v>
      </c>
      <c r="X22" s="675">
        <v>0</v>
      </c>
      <c r="Y22" s="675">
        <v>0</v>
      </c>
      <c r="Z22" s="675">
        <v>0</v>
      </c>
      <c r="AA22" s="676">
        <v>0</v>
      </c>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5"/>
  <sheetViews>
    <sheetView showGridLines="0" zoomScale="70" zoomScaleNormal="70" workbookViewId="0"/>
  </sheetViews>
  <sheetFormatPr defaultColWidth="9.28515625" defaultRowHeight="12.75"/>
  <cols>
    <col min="1" max="1" width="11.7109375" style="444" bestFit="1" customWidth="1"/>
    <col min="2" max="2" width="93.42578125" style="444" customWidth="1"/>
    <col min="3" max="3" width="14.7109375" style="444" customWidth="1"/>
    <col min="4" max="5" width="16.140625" style="444" customWidth="1"/>
    <col min="6" max="6" width="16.140625" style="461" customWidth="1"/>
    <col min="7" max="7" width="25.28515625" style="461" customWidth="1"/>
    <col min="8" max="8" width="16.140625" style="444" customWidth="1"/>
    <col min="9" max="11" width="16.140625" style="461" customWidth="1"/>
    <col min="12" max="12" width="26.28515625" style="461" customWidth="1"/>
    <col min="13" max="16384" width="9.28515625" style="444"/>
  </cols>
  <sheetData>
    <row r="1" spans="1:12" ht="13.5">
      <c r="A1" s="353" t="s">
        <v>30</v>
      </c>
      <c r="B1" s="431" t="str">
        <f>'Info '!C2</f>
        <v>JSC TBC Bank</v>
      </c>
      <c r="F1" s="444"/>
      <c r="G1" s="444"/>
      <c r="I1" s="444"/>
      <c r="J1" s="444"/>
      <c r="K1" s="444"/>
      <c r="L1" s="444"/>
    </row>
    <row r="2" spans="1:12">
      <c r="A2" s="353" t="s">
        <v>31</v>
      </c>
      <c r="B2" s="430">
        <f>'1. key ratios '!B2</f>
        <v>45016</v>
      </c>
      <c r="F2" s="444"/>
      <c r="G2" s="444"/>
      <c r="I2" s="444"/>
      <c r="J2" s="444"/>
      <c r="K2" s="444"/>
      <c r="L2" s="444"/>
    </row>
    <row r="3" spans="1:12">
      <c r="A3" s="354" t="s">
        <v>502</v>
      </c>
      <c r="F3" s="444"/>
      <c r="G3" s="444"/>
      <c r="I3" s="444"/>
      <c r="J3" s="444"/>
      <c r="K3" s="444"/>
      <c r="L3" s="444"/>
    </row>
    <row r="4" spans="1:12">
      <c r="F4" s="444"/>
      <c r="G4" s="444"/>
      <c r="I4" s="444"/>
      <c r="J4" s="444"/>
      <c r="K4" s="444"/>
      <c r="L4" s="444"/>
    </row>
    <row r="5" spans="1:12" ht="37.5" customHeight="1">
      <c r="A5" s="743" t="s">
        <v>519</v>
      </c>
      <c r="B5" s="744"/>
      <c r="C5" s="789" t="s">
        <v>503</v>
      </c>
      <c r="D5" s="790"/>
      <c r="E5" s="790"/>
      <c r="F5" s="790"/>
      <c r="G5" s="790"/>
      <c r="H5" s="789" t="s">
        <v>663</v>
      </c>
      <c r="I5" s="791"/>
      <c r="J5" s="791"/>
      <c r="K5" s="791"/>
      <c r="L5" s="792"/>
    </row>
    <row r="6" spans="1:12" ht="39.4" customHeight="1">
      <c r="A6" s="747"/>
      <c r="B6" s="748"/>
      <c r="C6" s="356"/>
      <c r="D6" s="442" t="s">
        <v>684</v>
      </c>
      <c r="E6" s="442" t="s">
        <v>683</v>
      </c>
      <c r="F6" s="442" t="s">
        <v>682</v>
      </c>
      <c r="G6" s="442" t="s">
        <v>681</v>
      </c>
      <c r="H6" s="462"/>
      <c r="I6" s="442" t="s">
        <v>684</v>
      </c>
      <c r="J6" s="442" t="s">
        <v>683</v>
      </c>
      <c r="K6" s="442" t="s">
        <v>682</v>
      </c>
      <c r="L6" s="442" t="s">
        <v>681</v>
      </c>
    </row>
    <row r="7" spans="1:12">
      <c r="A7" s="433">
        <v>1</v>
      </c>
      <c r="B7" s="448" t="s">
        <v>522</v>
      </c>
      <c r="C7" s="626">
        <v>275083313.88570392</v>
      </c>
      <c r="D7" s="626">
        <v>249466712.95273095</v>
      </c>
      <c r="E7" s="626">
        <v>22702466.406926002</v>
      </c>
      <c r="F7" s="626">
        <v>2914134.5260469997</v>
      </c>
      <c r="G7" s="626">
        <v>0</v>
      </c>
      <c r="H7" s="626">
        <v>8174159.0830999985</v>
      </c>
      <c r="I7" s="626">
        <v>2771714.3687999998</v>
      </c>
      <c r="J7" s="626">
        <v>3288647.9605999999</v>
      </c>
      <c r="K7" s="626">
        <v>2113796.7536999998</v>
      </c>
      <c r="L7" s="626">
        <v>0</v>
      </c>
    </row>
    <row r="8" spans="1:12">
      <c r="A8" s="433">
        <v>2</v>
      </c>
      <c r="B8" s="448" t="s">
        <v>435</v>
      </c>
      <c r="C8" s="629">
        <v>328042189.31956899</v>
      </c>
      <c r="D8" s="626">
        <v>312737059.56664801</v>
      </c>
      <c r="E8" s="626">
        <v>12661869.748536</v>
      </c>
      <c r="F8" s="630">
        <v>2643260.0043850006</v>
      </c>
      <c r="G8" s="630">
        <v>0</v>
      </c>
      <c r="H8" s="626">
        <v>4166217.0916000004</v>
      </c>
      <c r="I8" s="630">
        <v>1463855.1731000007</v>
      </c>
      <c r="J8" s="630">
        <v>1157508.5277</v>
      </c>
      <c r="K8" s="630">
        <v>1553295.6014999999</v>
      </c>
      <c r="L8" s="630">
        <v>-8442.2106999999996</v>
      </c>
    </row>
    <row r="9" spans="1:12">
      <c r="A9" s="433">
        <v>3</v>
      </c>
      <c r="B9" s="448" t="s">
        <v>436</v>
      </c>
      <c r="C9" s="629">
        <v>123492451.48825599</v>
      </c>
      <c r="D9" s="626">
        <v>122764690.145622</v>
      </c>
      <c r="E9" s="626">
        <v>422149.1109369999</v>
      </c>
      <c r="F9" s="631">
        <v>305612.23169699998</v>
      </c>
      <c r="G9" s="631">
        <v>0</v>
      </c>
      <c r="H9" s="626">
        <v>950410.59349999996</v>
      </c>
      <c r="I9" s="631">
        <v>624606.65889999992</v>
      </c>
      <c r="J9" s="631">
        <v>59237.691199999994</v>
      </c>
      <c r="K9" s="631">
        <v>266566.24339999998</v>
      </c>
      <c r="L9" s="631">
        <v>0</v>
      </c>
    </row>
    <row r="10" spans="1:12">
      <c r="A10" s="433">
        <v>4</v>
      </c>
      <c r="B10" s="448" t="s">
        <v>523</v>
      </c>
      <c r="C10" s="629">
        <v>742250097.35338199</v>
      </c>
      <c r="D10" s="626">
        <v>627328194.77873492</v>
      </c>
      <c r="E10" s="626">
        <v>104063484.12038</v>
      </c>
      <c r="F10" s="631">
        <v>10858418.454267001</v>
      </c>
      <c r="G10" s="631">
        <v>0</v>
      </c>
      <c r="H10" s="626">
        <v>10166972.395199999</v>
      </c>
      <c r="I10" s="631">
        <v>2554044.1148999995</v>
      </c>
      <c r="J10" s="631">
        <v>541385.04450000008</v>
      </c>
      <c r="K10" s="631">
        <v>7071543.2358000008</v>
      </c>
      <c r="L10" s="631">
        <v>0</v>
      </c>
    </row>
    <row r="11" spans="1:12">
      <c r="A11" s="433">
        <v>5</v>
      </c>
      <c r="B11" s="448" t="s">
        <v>437</v>
      </c>
      <c r="C11" s="629">
        <v>1000427695.9793241</v>
      </c>
      <c r="D11" s="626">
        <v>861365727.59335709</v>
      </c>
      <c r="E11" s="626">
        <v>121774288.68756302</v>
      </c>
      <c r="F11" s="631">
        <v>17287679.698403999</v>
      </c>
      <c r="G11" s="631">
        <v>0</v>
      </c>
      <c r="H11" s="626">
        <v>4800411.1229999987</v>
      </c>
      <c r="I11" s="631">
        <v>2248456.2280999986</v>
      </c>
      <c r="J11" s="631">
        <v>646598.56010000024</v>
      </c>
      <c r="K11" s="631">
        <v>1905356.3347999996</v>
      </c>
      <c r="L11" s="631">
        <v>0</v>
      </c>
    </row>
    <row r="12" spans="1:12">
      <c r="A12" s="433">
        <v>6</v>
      </c>
      <c r="B12" s="448" t="s">
        <v>438</v>
      </c>
      <c r="C12" s="629">
        <v>333722486.29298782</v>
      </c>
      <c r="D12" s="626">
        <v>266596934.78807288</v>
      </c>
      <c r="E12" s="626">
        <v>28492221.705916002</v>
      </c>
      <c r="F12" s="631">
        <v>38633049.307178997</v>
      </c>
      <c r="G12" s="631">
        <v>280.49182000000002</v>
      </c>
      <c r="H12" s="626">
        <v>22475663.730500001</v>
      </c>
      <c r="I12" s="631">
        <v>1831213.6622000001</v>
      </c>
      <c r="J12" s="631">
        <v>2259363.1765000005</v>
      </c>
      <c r="K12" s="631">
        <v>18400056.1459</v>
      </c>
      <c r="L12" s="631">
        <v>-14969.2541</v>
      </c>
    </row>
    <row r="13" spans="1:12">
      <c r="A13" s="433">
        <v>7</v>
      </c>
      <c r="B13" s="448" t="s">
        <v>439</v>
      </c>
      <c r="C13" s="629">
        <v>518325838.97392815</v>
      </c>
      <c r="D13" s="626">
        <v>481512038.13795614</v>
      </c>
      <c r="E13" s="626">
        <v>16180569.738837995</v>
      </c>
      <c r="F13" s="631">
        <v>20633231.097134005</v>
      </c>
      <c r="G13" s="631">
        <v>0</v>
      </c>
      <c r="H13" s="626">
        <v>6672227.3744999999</v>
      </c>
      <c r="I13" s="631">
        <v>2312474.4592000004</v>
      </c>
      <c r="J13" s="631">
        <v>1025535.4223</v>
      </c>
      <c r="K13" s="631">
        <v>3334217.4929999998</v>
      </c>
      <c r="L13" s="631">
        <v>0</v>
      </c>
    </row>
    <row r="14" spans="1:12">
      <c r="A14" s="433">
        <v>8</v>
      </c>
      <c r="B14" s="448" t="s">
        <v>440</v>
      </c>
      <c r="C14" s="629">
        <v>832034547.28932297</v>
      </c>
      <c r="D14" s="626">
        <v>788545500.32121289</v>
      </c>
      <c r="E14" s="626">
        <v>29276288.330432009</v>
      </c>
      <c r="F14" s="631">
        <v>14013614.314846998</v>
      </c>
      <c r="G14" s="631">
        <v>199144.322831</v>
      </c>
      <c r="H14" s="626">
        <v>10740464.466800001</v>
      </c>
      <c r="I14" s="631">
        <v>3435246.9386000019</v>
      </c>
      <c r="J14" s="631">
        <v>2463648.5571000003</v>
      </c>
      <c r="K14" s="631">
        <v>4841568.9710999997</v>
      </c>
      <c r="L14" s="631">
        <v>0</v>
      </c>
    </row>
    <row r="15" spans="1:12">
      <c r="A15" s="433">
        <v>9</v>
      </c>
      <c r="B15" s="448" t="s">
        <v>441</v>
      </c>
      <c r="C15" s="629">
        <v>416173267.36901397</v>
      </c>
      <c r="D15" s="626">
        <v>392706302.98885798</v>
      </c>
      <c r="E15" s="626">
        <v>10769284.625302998</v>
      </c>
      <c r="F15" s="631">
        <v>12688571.250656005</v>
      </c>
      <c r="G15" s="631">
        <v>9108.5041970000002</v>
      </c>
      <c r="H15" s="626">
        <v>6428927.2988999998</v>
      </c>
      <c r="I15" s="631">
        <v>1287013.9480999999</v>
      </c>
      <c r="J15" s="631">
        <v>449961.43369999994</v>
      </c>
      <c r="K15" s="631">
        <v>4693465.4885</v>
      </c>
      <c r="L15" s="631">
        <v>-1513.5714</v>
      </c>
    </row>
    <row r="16" spans="1:12">
      <c r="A16" s="433">
        <v>10</v>
      </c>
      <c r="B16" s="448" t="s">
        <v>442</v>
      </c>
      <c r="C16" s="629">
        <v>158440199.02027598</v>
      </c>
      <c r="D16" s="626">
        <v>152790072.66117597</v>
      </c>
      <c r="E16" s="626">
        <v>4588553.9436910013</v>
      </c>
      <c r="F16" s="631">
        <v>1061572.4154090001</v>
      </c>
      <c r="G16" s="631">
        <v>0</v>
      </c>
      <c r="H16" s="626">
        <v>1621486.1347999999</v>
      </c>
      <c r="I16" s="631">
        <v>700005.12659999973</v>
      </c>
      <c r="J16" s="631">
        <v>360543.33730000013</v>
      </c>
      <c r="K16" s="631">
        <v>560937.67090000003</v>
      </c>
      <c r="L16" s="631">
        <v>0</v>
      </c>
    </row>
    <row r="17" spans="1:12">
      <c r="A17" s="433">
        <v>11</v>
      </c>
      <c r="B17" s="448" t="s">
        <v>443</v>
      </c>
      <c r="C17" s="629">
        <v>157208157.10945904</v>
      </c>
      <c r="D17" s="626">
        <v>137814833.20995203</v>
      </c>
      <c r="E17" s="626">
        <v>13708082.672839001</v>
      </c>
      <c r="F17" s="631">
        <v>5685241.2266679993</v>
      </c>
      <c r="G17" s="631">
        <v>0</v>
      </c>
      <c r="H17" s="626">
        <v>3539599.8997</v>
      </c>
      <c r="I17" s="631">
        <v>911456.81130000018</v>
      </c>
      <c r="J17" s="631">
        <v>1383248.6412</v>
      </c>
      <c r="K17" s="631">
        <v>1244894.4471999998</v>
      </c>
      <c r="L17" s="631">
        <v>0</v>
      </c>
    </row>
    <row r="18" spans="1:12">
      <c r="A18" s="433">
        <v>12</v>
      </c>
      <c r="B18" s="448" t="s">
        <v>444</v>
      </c>
      <c r="C18" s="629">
        <v>1310174910.5445967</v>
      </c>
      <c r="D18" s="626">
        <v>1196006678.7561457</v>
      </c>
      <c r="E18" s="626">
        <v>86335740.239572018</v>
      </c>
      <c r="F18" s="631">
        <v>27832491.548879012</v>
      </c>
      <c r="G18" s="631">
        <v>0</v>
      </c>
      <c r="H18" s="626">
        <v>21810627.152600002</v>
      </c>
      <c r="I18" s="631">
        <v>5568801.6963000037</v>
      </c>
      <c r="J18" s="631">
        <v>6000337.819699998</v>
      </c>
      <c r="K18" s="631">
        <v>10241487.636599999</v>
      </c>
      <c r="L18" s="631">
        <v>0</v>
      </c>
    </row>
    <row r="19" spans="1:12">
      <c r="A19" s="433">
        <v>13</v>
      </c>
      <c r="B19" s="448" t="s">
        <v>445</v>
      </c>
      <c r="C19" s="629">
        <v>510992541.60026801</v>
      </c>
      <c r="D19" s="626">
        <v>446810137.91625297</v>
      </c>
      <c r="E19" s="626">
        <v>29443382.266034998</v>
      </c>
      <c r="F19" s="631">
        <v>34739021.417979985</v>
      </c>
      <c r="G19" s="631">
        <v>0</v>
      </c>
      <c r="H19" s="626">
        <v>9832124.3043000009</v>
      </c>
      <c r="I19" s="631">
        <v>2219253.4731000005</v>
      </c>
      <c r="J19" s="631">
        <v>2089073.69</v>
      </c>
      <c r="K19" s="631">
        <v>5523797.1412000004</v>
      </c>
      <c r="L19" s="631">
        <v>0</v>
      </c>
    </row>
    <row r="20" spans="1:12">
      <c r="A20" s="433">
        <v>14</v>
      </c>
      <c r="B20" s="448" t="s">
        <v>446</v>
      </c>
      <c r="C20" s="629">
        <v>1084552376.5278139</v>
      </c>
      <c r="D20" s="626">
        <v>901564020.66597986</v>
      </c>
      <c r="E20" s="626">
        <v>165905051.20162502</v>
      </c>
      <c r="F20" s="631">
        <v>17083304.660209</v>
      </c>
      <c r="G20" s="631">
        <v>0</v>
      </c>
      <c r="H20" s="626">
        <v>8749945.3605999984</v>
      </c>
      <c r="I20" s="631">
        <v>2678432.2994999988</v>
      </c>
      <c r="J20" s="631">
        <v>2466550.6211999999</v>
      </c>
      <c r="K20" s="631">
        <v>3604962.4399000006</v>
      </c>
      <c r="L20" s="631">
        <v>0</v>
      </c>
    </row>
    <row r="21" spans="1:12">
      <c r="A21" s="433">
        <v>15</v>
      </c>
      <c r="B21" s="448" t="s">
        <v>447</v>
      </c>
      <c r="C21" s="629">
        <v>354199926.79061604</v>
      </c>
      <c r="D21" s="626">
        <v>317195478.24674702</v>
      </c>
      <c r="E21" s="626">
        <v>21311047.086142994</v>
      </c>
      <c r="F21" s="631">
        <v>15693401.457725998</v>
      </c>
      <c r="G21" s="631">
        <v>0</v>
      </c>
      <c r="H21" s="626">
        <v>5627171.6885999981</v>
      </c>
      <c r="I21" s="631">
        <v>1308965.4711000002</v>
      </c>
      <c r="J21" s="631">
        <v>1060857.3540999999</v>
      </c>
      <c r="K21" s="631">
        <v>3257348.8633999988</v>
      </c>
      <c r="L21" s="631">
        <v>0</v>
      </c>
    </row>
    <row r="22" spans="1:12">
      <c r="A22" s="433">
        <v>16</v>
      </c>
      <c r="B22" s="448" t="s">
        <v>448</v>
      </c>
      <c r="C22" s="629">
        <v>194216897.81325397</v>
      </c>
      <c r="D22" s="626">
        <v>185397491.64903498</v>
      </c>
      <c r="E22" s="626">
        <v>8341097.1151990006</v>
      </c>
      <c r="F22" s="631">
        <v>478309.04901999998</v>
      </c>
      <c r="G22" s="631">
        <v>0</v>
      </c>
      <c r="H22" s="626">
        <v>2411650.4560999996</v>
      </c>
      <c r="I22" s="631">
        <v>1234283.1137999997</v>
      </c>
      <c r="J22" s="631">
        <v>734684.5723</v>
      </c>
      <c r="K22" s="631">
        <v>442682.76999999996</v>
      </c>
      <c r="L22" s="631">
        <v>0</v>
      </c>
    </row>
    <row r="23" spans="1:12">
      <c r="A23" s="433">
        <v>17</v>
      </c>
      <c r="B23" s="448" t="s">
        <v>526</v>
      </c>
      <c r="C23" s="629">
        <v>160532378.72600996</v>
      </c>
      <c r="D23" s="626">
        <v>145780497.35411897</v>
      </c>
      <c r="E23" s="626">
        <v>12141236.248973999</v>
      </c>
      <c r="F23" s="631">
        <v>2610645.1229169997</v>
      </c>
      <c r="G23" s="631">
        <v>0</v>
      </c>
      <c r="H23" s="626">
        <v>1389054.1595999999</v>
      </c>
      <c r="I23" s="631">
        <v>444003.11099999998</v>
      </c>
      <c r="J23" s="631">
        <v>43512.56979999999</v>
      </c>
      <c r="K23" s="631">
        <v>901538.47879999992</v>
      </c>
      <c r="L23" s="631">
        <v>0</v>
      </c>
    </row>
    <row r="24" spans="1:12">
      <c r="A24" s="433">
        <v>18</v>
      </c>
      <c r="B24" s="448" t="s">
        <v>449</v>
      </c>
      <c r="C24" s="629">
        <v>915480681.35329306</v>
      </c>
      <c r="D24" s="626">
        <v>880338093.84293103</v>
      </c>
      <c r="E24" s="626">
        <v>33931779.782801002</v>
      </c>
      <c r="F24" s="631">
        <v>1210807.727561</v>
      </c>
      <c r="G24" s="631">
        <v>0</v>
      </c>
      <c r="H24" s="626">
        <v>3013126.9868000005</v>
      </c>
      <c r="I24" s="631">
        <v>2763818.8730000006</v>
      </c>
      <c r="J24" s="631">
        <v>116335.61669999998</v>
      </c>
      <c r="K24" s="631">
        <v>132972.49709999998</v>
      </c>
      <c r="L24" s="631">
        <v>0</v>
      </c>
    </row>
    <row r="25" spans="1:12">
      <c r="A25" s="433">
        <v>19</v>
      </c>
      <c r="B25" s="448" t="s">
        <v>450</v>
      </c>
      <c r="C25" s="629">
        <v>89702682.969110996</v>
      </c>
      <c r="D25" s="626">
        <v>85990454.027236998</v>
      </c>
      <c r="E25" s="626">
        <v>2964138.5601250003</v>
      </c>
      <c r="F25" s="631">
        <v>748090.38174899993</v>
      </c>
      <c r="G25" s="631">
        <v>0</v>
      </c>
      <c r="H25" s="626">
        <v>1547790.4091</v>
      </c>
      <c r="I25" s="631">
        <v>937344.52070000011</v>
      </c>
      <c r="J25" s="631">
        <v>306061.46179999999</v>
      </c>
      <c r="K25" s="631">
        <v>304384.42659999995</v>
      </c>
      <c r="L25" s="631">
        <v>0</v>
      </c>
    </row>
    <row r="26" spans="1:12">
      <c r="A26" s="433">
        <v>20</v>
      </c>
      <c r="B26" s="448" t="s">
        <v>525</v>
      </c>
      <c r="C26" s="629">
        <v>548516707.41440403</v>
      </c>
      <c r="D26" s="626">
        <v>528217728.3663981</v>
      </c>
      <c r="E26" s="626">
        <v>16059049.954876004</v>
      </c>
      <c r="F26" s="631">
        <v>4239929.0931300009</v>
      </c>
      <c r="G26" s="631">
        <v>0</v>
      </c>
      <c r="H26" s="626">
        <v>4945146.4886000007</v>
      </c>
      <c r="I26" s="631">
        <v>1823125.7853000008</v>
      </c>
      <c r="J26" s="631">
        <v>1249753.7050999999</v>
      </c>
      <c r="K26" s="631">
        <v>1872266.9982000005</v>
      </c>
      <c r="L26" s="631">
        <v>0</v>
      </c>
    </row>
    <row r="27" spans="1:12">
      <c r="A27" s="433">
        <v>21</v>
      </c>
      <c r="B27" s="448" t="s">
        <v>451</v>
      </c>
      <c r="C27" s="629">
        <v>41935431.126964986</v>
      </c>
      <c r="D27" s="626">
        <v>41250699.876413994</v>
      </c>
      <c r="E27" s="626">
        <v>484076.69446499995</v>
      </c>
      <c r="F27" s="631">
        <v>200654.556086</v>
      </c>
      <c r="G27" s="631">
        <v>0</v>
      </c>
      <c r="H27" s="626">
        <v>489239.9439999999</v>
      </c>
      <c r="I27" s="631">
        <v>265786.49029999995</v>
      </c>
      <c r="J27" s="631">
        <v>102968.40530000001</v>
      </c>
      <c r="K27" s="631">
        <v>120485.0484</v>
      </c>
      <c r="L27" s="631">
        <v>0</v>
      </c>
    </row>
    <row r="28" spans="1:12">
      <c r="A28" s="433">
        <v>22</v>
      </c>
      <c r="B28" s="448" t="s">
        <v>452</v>
      </c>
      <c r="C28" s="629">
        <v>44107521.791406989</v>
      </c>
      <c r="D28" s="626">
        <v>41260926.497208983</v>
      </c>
      <c r="E28" s="626">
        <v>2324814.6950259996</v>
      </c>
      <c r="F28" s="631">
        <v>521780.59917199996</v>
      </c>
      <c r="G28" s="631">
        <v>0</v>
      </c>
      <c r="H28" s="626">
        <v>990396.03490000009</v>
      </c>
      <c r="I28" s="631">
        <v>425551.17380000011</v>
      </c>
      <c r="J28" s="631">
        <v>278014.13190000004</v>
      </c>
      <c r="K28" s="631">
        <v>286830.72919999994</v>
      </c>
      <c r="L28" s="631">
        <v>0</v>
      </c>
    </row>
    <row r="29" spans="1:12">
      <c r="A29" s="433">
        <v>23</v>
      </c>
      <c r="B29" s="448" t="s">
        <v>453</v>
      </c>
      <c r="C29" s="629">
        <v>3757173528.7741699</v>
      </c>
      <c r="D29" s="626">
        <v>3340693573.9122663</v>
      </c>
      <c r="E29" s="626">
        <v>354024833.37007934</v>
      </c>
      <c r="F29" s="631">
        <v>62455121.491823986</v>
      </c>
      <c r="G29" s="631">
        <v>0</v>
      </c>
      <c r="H29" s="626">
        <v>84890946.140599996</v>
      </c>
      <c r="I29" s="631">
        <v>23025191.668999996</v>
      </c>
      <c r="J29" s="631">
        <v>30792013.621099997</v>
      </c>
      <c r="K29" s="631">
        <v>31073740.850500003</v>
      </c>
      <c r="L29" s="631">
        <v>0</v>
      </c>
    </row>
    <row r="30" spans="1:12">
      <c r="A30" s="433">
        <v>24</v>
      </c>
      <c r="B30" s="448" t="s">
        <v>524</v>
      </c>
      <c r="C30" s="629">
        <v>1005807431.4951674</v>
      </c>
      <c r="D30" s="626">
        <v>906271082.65512431</v>
      </c>
      <c r="E30" s="626">
        <v>77392083.341341004</v>
      </c>
      <c r="F30" s="631">
        <v>22136770.465385992</v>
      </c>
      <c r="G30" s="631">
        <v>7495.033316</v>
      </c>
      <c r="H30" s="626">
        <v>31878305.871500004</v>
      </c>
      <c r="I30" s="631">
        <v>8968188.3468000051</v>
      </c>
      <c r="J30" s="631">
        <v>10194114.573200004</v>
      </c>
      <c r="K30" s="631">
        <v>12708507.918199992</v>
      </c>
      <c r="L30" s="631">
        <v>7495.0333000000001</v>
      </c>
    </row>
    <row r="31" spans="1:12">
      <c r="A31" s="433">
        <v>25</v>
      </c>
      <c r="B31" s="448" t="s">
        <v>454</v>
      </c>
      <c r="C31" s="629">
        <v>2284470735.798399</v>
      </c>
      <c r="D31" s="626">
        <v>2030138960.4794242</v>
      </c>
      <c r="E31" s="626">
        <v>212488404.12503806</v>
      </c>
      <c r="F31" s="631">
        <v>41843371.193937011</v>
      </c>
      <c r="G31" s="631">
        <v>0</v>
      </c>
      <c r="H31" s="626">
        <v>72716727.480599999</v>
      </c>
      <c r="I31" s="631">
        <v>20737724.876300003</v>
      </c>
      <c r="J31" s="631">
        <v>26943070.924499996</v>
      </c>
      <c r="K31" s="631">
        <v>25035931.6798</v>
      </c>
      <c r="L31" s="631">
        <v>0</v>
      </c>
    </row>
    <row r="32" spans="1:12">
      <c r="A32" s="433">
        <v>26</v>
      </c>
      <c r="B32" s="448" t="s">
        <v>521</v>
      </c>
      <c r="C32" s="629">
        <v>728347362.50836802</v>
      </c>
      <c r="D32" s="626">
        <v>655445218.44183695</v>
      </c>
      <c r="E32" s="626">
        <v>52614326.475093015</v>
      </c>
      <c r="F32" s="631">
        <v>20283027.482266996</v>
      </c>
      <c r="G32" s="631">
        <v>4790.1091710000001</v>
      </c>
      <c r="H32" s="626">
        <v>16796522.025699999</v>
      </c>
      <c r="I32" s="631">
        <v>1355609.3069999993</v>
      </c>
      <c r="J32" s="631">
        <v>2783732.0965999984</v>
      </c>
      <c r="K32" s="631">
        <v>12712607.514500003</v>
      </c>
      <c r="L32" s="631">
        <v>-55426.892399999997</v>
      </c>
    </row>
    <row r="33" spans="1:12">
      <c r="A33" s="433">
        <v>27</v>
      </c>
      <c r="B33" s="490" t="s">
        <v>64</v>
      </c>
      <c r="C33" s="632">
        <v>17915411359.315067</v>
      </c>
      <c r="D33" s="626">
        <v>16095989109.831442</v>
      </c>
      <c r="E33" s="626">
        <v>1440400320.2477536</v>
      </c>
      <c r="F33" s="631">
        <v>378801110.77453595</v>
      </c>
      <c r="G33" s="631">
        <v>220818.46133499997</v>
      </c>
      <c r="H33" s="633">
        <v>346825313.69520003</v>
      </c>
      <c r="I33" s="631">
        <v>93896167.696800008</v>
      </c>
      <c r="J33" s="631">
        <v>98796759.515500009</v>
      </c>
      <c r="K33" s="631">
        <v>154205243.37819996</v>
      </c>
      <c r="L33" s="631">
        <v>-72856.895300000004</v>
      </c>
    </row>
    <row r="35" spans="1:12">
      <c r="B35" s="489"/>
      <c r="C35" s="489"/>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3"/>
  <sheetViews>
    <sheetView showGridLines="0" zoomScale="70" zoomScaleNormal="70" workbookViewId="0"/>
  </sheetViews>
  <sheetFormatPr defaultColWidth="8.7109375" defaultRowHeight="12"/>
  <cols>
    <col min="1" max="1" width="11.7109375" style="491" bestFit="1" customWidth="1"/>
    <col min="2" max="2" width="55.5703125" style="491" customWidth="1"/>
    <col min="3" max="11" width="28.28515625" style="491" customWidth="1"/>
    <col min="12" max="16384" width="8.7109375" style="491"/>
  </cols>
  <sheetData>
    <row r="1" spans="1:11" s="444" customFormat="1" ht="13.5">
      <c r="A1" s="353" t="s">
        <v>30</v>
      </c>
      <c r="B1" s="431" t="str">
        <f>'Info '!C2</f>
        <v>JSC TBC Bank</v>
      </c>
    </row>
    <row r="2" spans="1:11" s="444" customFormat="1" ht="12.75">
      <c r="A2" s="353" t="s">
        <v>31</v>
      </c>
      <c r="B2" s="430">
        <f>'1. key ratios '!B2</f>
        <v>45016</v>
      </c>
    </row>
    <row r="3" spans="1:11" s="444" customFormat="1" ht="12.75">
      <c r="A3" s="354" t="s">
        <v>504</v>
      </c>
    </row>
    <row r="4" spans="1:11">
      <c r="C4" s="494" t="s">
        <v>698</v>
      </c>
      <c r="D4" s="494" t="s">
        <v>697</v>
      </c>
      <c r="E4" s="494" t="s">
        <v>696</v>
      </c>
      <c r="F4" s="494" t="s">
        <v>695</v>
      </c>
      <c r="G4" s="494" t="s">
        <v>694</v>
      </c>
      <c r="H4" s="494" t="s">
        <v>693</v>
      </c>
      <c r="I4" s="494" t="s">
        <v>692</v>
      </c>
      <c r="J4" s="494" t="s">
        <v>691</v>
      </c>
      <c r="K4" s="494" t="s">
        <v>690</v>
      </c>
    </row>
    <row r="5" spans="1:11" ht="103.9" customHeight="1">
      <c r="A5" s="793" t="s">
        <v>689</v>
      </c>
      <c r="B5" s="794"/>
      <c r="C5" s="493" t="s">
        <v>505</v>
      </c>
      <c r="D5" s="493" t="s">
        <v>506</v>
      </c>
      <c r="E5" s="493" t="s">
        <v>507</v>
      </c>
      <c r="F5" s="493" t="s">
        <v>508</v>
      </c>
      <c r="G5" s="493" t="s">
        <v>509</v>
      </c>
      <c r="H5" s="493" t="s">
        <v>510</v>
      </c>
      <c r="I5" s="493" t="s">
        <v>511</v>
      </c>
      <c r="J5" s="493" t="s">
        <v>512</v>
      </c>
      <c r="K5" s="493" t="s">
        <v>513</v>
      </c>
    </row>
    <row r="6" spans="1:11" ht="12.75">
      <c r="A6" s="433">
        <v>1</v>
      </c>
      <c r="B6" s="433" t="s">
        <v>473</v>
      </c>
      <c r="C6" s="626">
        <v>593469204.21689963</v>
      </c>
      <c r="D6" s="626">
        <v>152937055.03989992</v>
      </c>
      <c r="E6" s="626">
        <v>1920300.0256000001</v>
      </c>
      <c r="F6" s="626">
        <v>195002280.92839998</v>
      </c>
      <c r="G6" s="626">
        <v>12120322304.329594</v>
      </c>
      <c r="H6" s="626">
        <v>9837065.6385999992</v>
      </c>
      <c r="I6" s="626">
        <v>1059332098.2539999</v>
      </c>
      <c r="J6" s="626">
        <v>761341093.13630021</v>
      </c>
      <c r="K6" s="626">
        <v>3021249957.7348948</v>
      </c>
    </row>
    <row r="7" spans="1:11" ht="12.75">
      <c r="A7" s="433">
        <v>2</v>
      </c>
      <c r="B7" s="433" t="s">
        <v>514</v>
      </c>
      <c r="C7" s="626">
        <v>0</v>
      </c>
      <c r="D7" s="626">
        <v>0</v>
      </c>
      <c r="E7" s="626">
        <v>0</v>
      </c>
      <c r="F7" s="626">
        <v>0</v>
      </c>
      <c r="G7" s="626">
        <v>0</v>
      </c>
      <c r="H7" s="626">
        <v>0</v>
      </c>
      <c r="I7" s="626">
        <v>0</v>
      </c>
      <c r="J7" s="626">
        <v>20580083.777899999</v>
      </c>
      <c r="K7" s="626">
        <v>191877214.45262399</v>
      </c>
    </row>
    <row r="8" spans="1:11" ht="12.75">
      <c r="A8" s="433">
        <v>3</v>
      </c>
      <c r="B8" s="433" t="s">
        <v>481</v>
      </c>
      <c r="C8" s="626">
        <v>238711808.83090007</v>
      </c>
      <c r="D8" s="626">
        <v>11562140.738</v>
      </c>
      <c r="E8" s="626">
        <v>631639784.93800008</v>
      </c>
      <c r="F8" s="626">
        <v>3148965.3249999997</v>
      </c>
      <c r="G8" s="626">
        <v>941181343.0503999</v>
      </c>
      <c r="H8" s="626">
        <v>0.94269999999999998</v>
      </c>
      <c r="I8" s="626">
        <v>434411249.50569999</v>
      </c>
      <c r="J8" s="626">
        <v>284811816.26069981</v>
      </c>
      <c r="K8" s="626">
        <v>804932269.52552199</v>
      </c>
    </row>
    <row r="9" spans="1:11" ht="12.75">
      <c r="A9" s="433">
        <v>4</v>
      </c>
      <c r="B9" s="452" t="s">
        <v>515</v>
      </c>
      <c r="C9" s="634">
        <v>6744490.7608000003</v>
      </c>
      <c r="D9" s="634">
        <v>2167569.1091</v>
      </c>
      <c r="E9" s="634">
        <v>0</v>
      </c>
      <c r="F9" s="634">
        <v>1034383.3484</v>
      </c>
      <c r="G9" s="634">
        <v>239997658.34229988</v>
      </c>
      <c r="H9" s="634">
        <v>0</v>
      </c>
      <c r="I9" s="634">
        <v>16159967.574499998</v>
      </c>
      <c r="J9" s="634">
        <v>17117200.754699998</v>
      </c>
      <c r="K9" s="634">
        <v>95800659.344070464</v>
      </c>
    </row>
    <row r="10" spans="1:11" ht="12.75">
      <c r="A10" s="433">
        <v>5</v>
      </c>
      <c r="B10" s="452" t="s">
        <v>516</v>
      </c>
      <c r="C10" s="634">
        <v>0</v>
      </c>
      <c r="D10" s="634">
        <v>0</v>
      </c>
      <c r="E10" s="634">
        <v>0</v>
      </c>
      <c r="F10" s="634">
        <v>0</v>
      </c>
      <c r="G10" s="634">
        <v>0</v>
      </c>
      <c r="H10" s="634">
        <v>0</v>
      </c>
      <c r="I10" s="634">
        <v>0</v>
      </c>
      <c r="J10" s="634">
        <v>0</v>
      </c>
      <c r="K10" s="634">
        <v>0</v>
      </c>
    </row>
    <row r="11" spans="1:11" ht="12.75">
      <c r="A11" s="433">
        <v>6</v>
      </c>
      <c r="B11" s="452" t="s">
        <v>517</v>
      </c>
      <c r="C11" s="634">
        <v>946341.86569999997</v>
      </c>
      <c r="D11" s="634">
        <v>0</v>
      </c>
      <c r="E11" s="634">
        <v>0</v>
      </c>
      <c r="F11" s="634">
        <v>2087.35</v>
      </c>
      <c r="G11" s="634">
        <v>6300968.0599000007</v>
      </c>
      <c r="H11" s="634">
        <v>0</v>
      </c>
      <c r="I11" s="634">
        <v>8864040.5832000002</v>
      </c>
      <c r="J11" s="634">
        <v>10801912.610899998</v>
      </c>
      <c r="K11" s="634">
        <v>1006465.9966279998</v>
      </c>
    </row>
    <row r="13" spans="1:11" ht="15">
      <c r="B13" s="492"/>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20"/>
  <sheetViews>
    <sheetView showGridLines="0" zoomScale="70" zoomScaleNormal="70" workbookViewId="0"/>
  </sheetViews>
  <sheetFormatPr defaultColWidth="8.7109375" defaultRowHeight="15"/>
  <cols>
    <col min="1" max="1" width="10" style="495" bestFit="1" customWidth="1"/>
    <col min="2" max="2" width="71.7109375" style="495" customWidth="1"/>
    <col min="3" max="3" width="14.5703125" style="495" bestFit="1" customWidth="1"/>
    <col min="4" max="7" width="15.5703125" style="495" customWidth="1"/>
    <col min="8" max="8" width="14.5703125" style="495" bestFit="1" customWidth="1"/>
    <col min="9" max="12" width="17.28515625" style="495" customWidth="1"/>
    <col min="13" max="13" width="13.28515625" style="495" bestFit="1" customWidth="1"/>
    <col min="14" max="17" width="16.28515625" style="495" customWidth="1"/>
    <col min="18" max="18" width="12.28515625" style="495" bestFit="1" customWidth="1"/>
    <col min="19" max="19" width="47" style="495" bestFit="1" customWidth="1"/>
    <col min="20" max="20" width="43.5703125" style="495" bestFit="1" customWidth="1"/>
    <col min="21" max="21" width="46" style="495" bestFit="1" customWidth="1"/>
    <col min="22" max="22" width="43.42578125" style="495" bestFit="1" customWidth="1"/>
    <col min="23" max="16384" width="8.7109375" style="495"/>
  </cols>
  <sheetData>
    <row r="1" spans="1:22">
      <c r="A1" s="353" t="s">
        <v>30</v>
      </c>
      <c r="B1" s="431" t="str">
        <f>'Info '!C2</f>
        <v>JSC TBC Bank</v>
      </c>
    </row>
    <row r="2" spans="1:22">
      <c r="A2" s="353" t="s">
        <v>31</v>
      </c>
      <c r="B2" s="430">
        <f>'1. key ratios '!B2</f>
        <v>45016</v>
      </c>
    </row>
    <row r="3" spans="1:22">
      <c r="A3" s="354" t="s">
        <v>532</v>
      </c>
      <c r="B3" s="444"/>
    </row>
    <row r="4" spans="1:22">
      <c r="A4" s="354"/>
      <c r="B4" s="444"/>
    </row>
    <row r="5" spans="1:22" ht="24" customHeight="1">
      <c r="A5" s="795" t="s">
        <v>533</v>
      </c>
      <c r="B5" s="796"/>
      <c r="C5" s="800" t="s">
        <v>699</v>
      </c>
      <c r="D5" s="800"/>
      <c r="E5" s="800"/>
      <c r="F5" s="800"/>
      <c r="G5" s="800"/>
      <c r="H5" s="800" t="s">
        <v>551</v>
      </c>
      <c r="I5" s="800"/>
      <c r="J5" s="800"/>
      <c r="K5" s="800"/>
      <c r="L5" s="800"/>
      <c r="M5" s="800" t="s">
        <v>663</v>
      </c>
      <c r="N5" s="800"/>
      <c r="O5" s="800"/>
      <c r="P5" s="800"/>
      <c r="Q5" s="800"/>
      <c r="R5" s="799" t="s">
        <v>534</v>
      </c>
      <c r="S5" s="799" t="s">
        <v>548</v>
      </c>
      <c r="T5" s="799" t="s">
        <v>549</v>
      </c>
      <c r="U5" s="799" t="s">
        <v>710</v>
      </c>
      <c r="V5" s="799" t="s">
        <v>711</v>
      </c>
    </row>
    <row r="6" spans="1:22" ht="36" customHeight="1">
      <c r="A6" s="797"/>
      <c r="B6" s="798"/>
      <c r="C6" s="504"/>
      <c r="D6" s="442" t="s">
        <v>684</v>
      </c>
      <c r="E6" s="442" t="s">
        <v>683</v>
      </c>
      <c r="F6" s="442" t="s">
        <v>682</v>
      </c>
      <c r="G6" s="442" t="s">
        <v>681</v>
      </c>
      <c r="H6" s="504"/>
      <c r="I6" s="442" t="s">
        <v>684</v>
      </c>
      <c r="J6" s="442" t="s">
        <v>683</v>
      </c>
      <c r="K6" s="442" t="s">
        <v>682</v>
      </c>
      <c r="L6" s="442" t="s">
        <v>681</v>
      </c>
      <c r="M6" s="504"/>
      <c r="N6" s="442" t="s">
        <v>684</v>
      </c>
      <c r="O6" s="442" t="s">
        <v>683</v>
      </c>
      <c r="P6" s="442" t="s">
        <v>682</v>
      </c>
      <c r="Q6" s="442" t="s">
        <v>681</v>
      </c>
      <c r="R6" s="799"/>
      <c r="S6" s="799"/>
      <c r="T6" s="799"/>
      <c r="U6" s="799"/>
      <c r="V6" s="799"/>
    </row>
    <row r="7" spans="1:22">
      <c r="A7" s="499">
        <v>1</v>
      </c>
      <c r="B7" s="503" t="s">
        <v>542</v>
      </c>
      <c r="C7" s="634">
        <v>78397628.312161952</v>
      </c>
      <c r="D7" s="634">
        <v>75225575.946941957</v>
      </c>
      <c r="E7" s="634">
        <v>2454742.17496</v>
      </c>
      <c r="F7" s="634">
        <v>717310.19026000006</v>
      </c>
      <c r="G7" s="634">
        <v>0</v>
      </c>
      <c r="H7" s="634">
        <v>79264727.347992018</v>
      </c>
      <c r="I7" s="634">
        <v>76031097.238776028</v>
      </c>
      <c r="J7" s="634">
        <v>2484642.2058279999</v>
      </c>
      <c r="K7" s="634">
        <v>748987.90338799998</v>
      </c>
      <c r="L7" s="634">
        <v>0</v>
      </c>
      <c r="M7" s="634">
        <v>1884167.4865000006</v>
      </c>
      <c r="N7" s="634">
        <v>1090375.0817000004</v>
      </c>
      <c r="O7" s="634">
        <v>334442.53710000002</v>
      </c>
      <c r="P7" s="634">
        <v>459349.8677</v>
      </c>
      <c r="Q7" s="634">
        <v>0</v>
      </c>
      <c r="R7" s="634">
        <v>3031</v>
      </c>
      <c r="S7" s="636">
        <v>0.13959728935680396</v>
      </c>
      <c r="T7" s="636">
        <v>0.1892473478343682</v>
      </c>
      <c r="U7" s="636">
        <v>0.13491844572485626</v>
      </c>
      <c r="V7" s="634">
        <v>36.972411171587211</v>
      </c>
    </row>
    <row r="8" spans="1:22">
      <c r="A8" s="499">
        <v>2</v>
      </c>
      <c r="B8" s="502" t="s">
        <v>541</v>
      </c>
      <c r="C8" s="634">
        <v>2560103951.363904</v>
      </c>
      <c r="D8" s="634">
        <v>2252810367.8692741</v>
      </c>
      <c r="E8" s="634">
        <v>237908878.76739597</v>
      </c>
      <c r="F8" s="634">
        <v>69384704.727233976</v>
      </c>
      <c r="G8" s="634">
        <v>0</v>
      </c>
      <c r="H8" s="634">
        <v>2574853526.5578823</v>
      </c>
      <c r="I8" s="634">
        <v>2264316445.5504308</v>
      </c>
      <c r="J8" s="634">
        <v>239424472.55286098</v>
      </c>
      <c r="K8" s="634">
        <v>71112608.454590976</v>
      </c>
      <c r="L8" s="634">
        <v>0</v>
      </c>
      <c r="M8" s="634">
        <v>150346331.92409995</v>
      </c>
      <c r="N8" s="634">
        <v>42679300.768699966</v>
      </c>
      <c r="O8" s="634">
        <v>55106778.859900013</v>
      </c>
      <c r="P8" s="634">
        <v>52560252.29549998</v>
      </c>
      <c r="Q8" s="634">
        <v>0</v>
      </c>
      <c r="R8" s="634">
        <v>369625</v>
      </c>
      <c r="S8" s="636">
        <v>0.11210786537047167</v>
      </c>
      <c r="T8" s="636">
        <v>0.13758906320719913</v>
      </c>
      <c r="U8" s="636">
        <v>0.14442492295415438</v>
      </c>
      <c r="V8" s="634">
        <v>49.469885779770003</v>
      </c>
    </row>
    <row r="9" spans="1:22">
      <c r="A9" s="499">
        <v>3</v>
      </c>
      <c r="B9" s="502" t="s">
        <v>540</v>
      </c>
      <c r="C9" s="634">
        <v>0</v>
      </c>
      <c r="D9" s="634">
        <v>0</v>
      </c>
      <c r="E9" s="634">
        <v>0</v>
      </c>
      <c r="F9" s="634">
        <v>0</v>
      </c>
      <c r="G9" s="634">
        <v>0</v>
      </c>
      <c r="H9" s="634">
        <v>0</v>
      </c>
      <c r="I9" s="634">
        <v>0</v>
      </c>
      <c r="J9" s="634">
        <v>0</v>
      </c>
      <c r="K9" s="634">
        <v>0</v>
      </c>
      <c r="L9" s="634">
        <v>0</v>
      </c>
      <c r="M9" s="634">
        <v>0</v>
      </c>
      <c r="N9" s="634">
        <v>0</v>
      </c>
      <c r="O9" s="634">
        <v>0</v>
      </c>
      <c r="P9" s="634">
        <v>0</v>
      </c>
      <c r="Q9" s="634">
        <v>0</v>
      </c>
      <c r="R9" s="634">
        <v>0</v>
      </c>
      <c r="S9" s="636">
        <v>0</v>
      </c>
      <c r="T9" s="636">
        <v>0</v>
      </c>
      <c r="U9" s="636">
        <v>0</v>
      </c>
      <c r="V9" s="634">
        <v>0</v>
      </c>
    </row>
    <row r="10" spans="1:22">
      <c r="A10" s="499">
        <v>4</v>
      </c>
      <c r="B10" s="502" t="s">
        <v>539</v>
      </c>
      <c r="C10" s="634">
        <v>87723779.100000039</v>
      </c>
      <c r="D10" s="634">
        <v>82166816.160000026</v>
      </c>
      <c r="E10" s="634">
        <v>3828152.7100000009</v>
      </c>
      <c r="F10" s="634">
        <v>1728810.2299999997</v>
      </c>
      <c r="G10" s="634">
        <v>0</v>
      </c>
      <c r="H10" s="634">
        <v>85742485.291386992</v>
      </c>
      <c r="I10" s="634">
        <v>80132896.570159987</v>
      </c>
      <c r="J10" s="634">
        <v>3822214.7396719996</v>
      </c>
      <c r="K10" s="634">
        <v>1787373.9815550002</v>
      </c>
      <c r="L10" s="634">
        <v>0</v>
      </c>
      <c r="M10" s="634">
        <v>5707923.2945999987</v>
      </c>
      <c r="N10" s="634">
        <v>2851651.4748999993</v>
      </c>
      <c r="O10" s="634">
        <v>1264416.5568000001</v>
      </c>
      <c r="P10" s="634">
        <v>1591855.2628999997</v>
      </c>
      <c r="Q10" s="634">
        <v>0</v>
      </c>
      <c r="R10" s="634">
        <v>103456</v>
      </c>
      <c r="S10" s="636">
        <v>7.654336321837045E-2</v>
      </c>
      <c r="T10" s="636">
        <v>0.23088728069799661</v>
      </c>
      <c r="U10" s="636">
        <v>7.6538067329010015E-2</v>
      </c>
      <c r="V10" s="634">
        <v>13.10565129537898</v>
      </c>
    </row>
    <row r="11" spans="1:22">
      <c r="A11" s="499">
        <v>5</v>
      </c>
      <c r="B11" s="502" t="s">
        <v>538</v>
      </c>
      <c r="C11" s="634">
        <v>37058878.854850002</v>
      </c>
      <c r="D11" s="634">
        <v>32267266.804410003</v>
      </c>
      <c r="E11" s="634">
        <v>3990695.500440002</v>
      </c>
      <c r="F11" s="634">
        <v>800916.54999999993</v>
      </c>
      <c r="G11" s="634">
        <v>0</v>
      </c>
      <c r="H11" s="634">
        <v>37728487.793541014</v>
      </c>
      <c r="I11" s="634">
        <v>32783124.488775007</v>
      </c>
      <c r="J11" s="634">
        <v>4076748.7464659996</v>
      </c>
      <c r="K11" s="634">
        <v>868614.55830000003</v>
      </c>
      <c r="L11" s="634">
        <v>0</v>
      </c>
      <c r="M11" s="634">
        <v>1989092.8071000006</v>
      </c>
      <c r="N11" s="634">
        <v>582618.47930000036</v>
      </c>
      <c r="O11" s="634">
        <v>787023.21310000005</v>
      </c>
      <c r="P11" s="634">
        <v>619451.11470000003</v>
      </c>
      <c r="Q11" s="634">
        <v>0</v>
      </c>
      <c r="R11" s="634">
        <v>26600</v>
      </c>
      <c r="S11" s="636">
        <v>0.1973234687455433</v>
      </c>
      <c r="T11" s="636">
        <v>0.22119395778294079</v>
      </c>
      <c r="U11" s="636">
        <v>0.19003847417549832</v>
      </c>
      <c r="V11" s="634">
        <v>235.58015991569286</v>
      </c>
    </row>
    <row r="12" spans="1:22">
      <c r="A12" s="499">
        <v>6</v>
      </c>
      <c r="B12" s="502" t="s">
        <v>537</v>
      </c>
      <c r="C12" s="634">
        <v>130623965.91000001</v>
      </c>
      <c r="D12" s="634">
        <v>100553462.74000001</v>
      </c>
      <c r="E12" s="634">
        <v>24099779.829999998</v>
      </c>
      <c r="F12" s="634">
        <v>5970723.3400000008</v>
      </c>
      <c r="G12" s="634">
        <v>0</v>
      </c>
      <c r="H12" s="634">
        <v>133895509.19930002</v>
      </c>
      <c r="I12" s="634">
        <v>102504446.89350002</v>
      </c>
      <c r="J12" s="634">
        <v>24684511.491500013</v>
      </c>
      <c r="K12" s="634">
        <v>6706550.8142999997</v>
      </c>
      <c r="L12" s="634">
        <v>0</v>
      </c>
      <c r="M12" s="634">
        <v>17571570.507299997</v>
      </c>
      <c r="N12" s="634">
        <v>4820229.6024999991</v>
      </c>
      <c r="O12" s="634">
        <v>6950008.9907999989</v>
      </c>
      <c r="P12" s="634">
        <v>5801331.9139999999</v>
      </c>
      <c r="Q12" s="634">
        <v>0</v>
      </c>
      <c r="R12" s="634">
        <v>109460</v>
      </c>
      <c r="S12" s="636">
        <v>0.33875141245454055</v>
      </c>
      <c r="T12" s="636">
        <v>0.33875141245454032</v>
      </c>
      <c r="U12" s="636">
        <v>0.34146412274705951</v>
      </c>
      <c r="V12" s="634">
        <v>390.22492267418858</v>
      </c>
    </row>
    <row r="13" spans="1:22">
      <c r="A13" s="499">
        <v>7</v>
      </c>
      <c r="B13" s="502" t="s">
        <v>536</v>
      </c>
      <c r="C13" s="634">
        <v>4504487660.3401146</v>
      </c>
      <c r="D13" s="634">
        <v>3996237570.2102046</v>
      </c>
      <c r="E13" s="634">
        <v>449412279.06170017</v>
      </c>
      <c r="F13" s="634">
        <v>58754682.177350014</v>
      </c>
      <c r="G13" s="634">
        <v>83128.89086</v>
      </c>
      <c r="H13" s="634">
        <v>4610043333.8154268</v>
      </c>
      <c r="I13" s="634">
        <v>4087651199.0803285</v>
      </c>
      <c r="J13" s="634">
        <v>461514026.80534285</v>
      </c>
      <c r="K13" s="634">
        <v>60863928.824567035</v>
      </c>
      <c r="L13" s="634">
        <v>14179.105188</v>
      </c>
      <c r="M13" s="634">
        <v>34023989.362399995</v>
      </c>
      <c r="N13" s="634">
        <v>2901151.6041000006</v>
      </c>
      <c r="O13" s="634">
        <v>10871268.259899996</v>
      </c>
      <c r="P13" s="634">
        <v>20331921.426999994</v>
      </c>
      <c r="Q13" s="634">
        <v>-80351.928599999999</v>
      </c>
      <c r="R13" s="634">
        <v>46932</v>
      </c>
      <c r="S13" s="636">
        <v>9.8796744706064754E-2</v>
      </c>
      <c r="T13" s="636">
        <v>0.12192990571698933</v>
      </c>
      <c r="U13" s="636">
        <v>9.2151031972862438E-2</v>
      </c>
      <c r="V13" s="634">
        <v>131.56480291254491</v>
      </c>
    </row>
    <row r="14" spans="1:22">
      <c r="A14" s="497">
        <v>7.1</v>
      </c>
      <c r="B14" s="496" t="s">
        <v>545</v>
      </c>
      <c r="C14" s="634">
        <v>3483788936.983727</v>
      </c>
      <c r="D14" s="634">
        <v>3066397481.8502007</v>
      </c>
      <c r="E14" s="634">
        <v>366466070.86693418</v>
      </c>
      <c r="F14" s="634">
        <v>50859381.353648014</v>
      </c>
      <c r="G14" s="634">
        <v>66002.912943999996</v>
      </c>
      <c r="H14" s="634">
        <v>3567268712.931108</v>
      </c>
      <c r="I14" s="634">
        <v>3137880769.6545029</v>
      </c>
      <c r="J14" s="634">
        <v>376425542.53161681</v>
      </c>
      <c r="K14" s="634">
        <v>52948875.023155034</v>
      </c>
      <c r="L14" s="634">
        <v>13525.721833</v>
      </c>
      <c r="M14" s="634">
        <v>29424189.11669999</v>
      </c>
      <c r="N14" s="634">
        <v>2372806.5835000006</v>
      </c>
      <c r="O14" s="634">
        <v>9035882.7696999945</v>
      </c>
      <c r="P14" s="634">
        <v>18079642.272499993</v>
      </c>
      <c r="Q14" s="634">
        <v>-64142.508999999998</v>
      </c>
      <c r="R14" s="634">
        <v>33473</v>
      </c>
      <c r="S14" s="636">
        <v>0.10012503487439654</v>
      </c>
      <c r="T14" s="636">
        <v>0.12375695621749298</v>
      </c>
      <c r="U14" s="636">
        <v>9.1236657776728375E-2</v>
      </c>
      <c r="V14" s="634">
        <v>131.97902709145683</v>
      </c>
    </row>
    <row r="15" spans="1:22">
      <c r="A15" s="497">
        <v>7.2</v>
      </c>
      <c r="B15" s="496" t="s">
        <v>547</v>
      </c>
      <c r="C15" s="634">
        <v>621020569.85674179</v>
      </c>
      <c r="D15" s="634">
        <v>571515551.90800178</v>
      </c>
      <c r="E15" s="634">
        <v>44060915.800199993</v>
      </c>
      <c r="F15" s="634">
        <v>5444102.1485400004</v>
      </c>
      <c r="G15" s="634">
        <v>0</v>
      </c>
      <c r="H15" s="634">
        <v>633717733.12962878</v>
      </c>
      <c r="I15" s="634">
        <v>583177593.32572281</v>
      </c>
      <c r="J15" s="634">
        <v>45111182.788850993</v>
      </c>
      <c r="K15" s="634">
        <v>5428957.0150549999</v>
      </c>
      <c r="L15" s="634">
        <v>0</v>
      </c>
      <c r="M15" s="634">
        <v>2689523.2667000005</v>
      </c>
      <c r="N15" s="634">
        <v>336579.41720000003</v>
      </c>
      <c r="O15" s="634">
        <v>1113804.7076000003</v>
      </c>
      <c r="P15" s="634">
        <v>1239139.1418999999</v>
      </c>
      <c r="Q15" s="634">
        <v>0</v>
      </c>
      <c r="R15" s="634">
        <v>5180</v>
      </c>
      <c r="S15" s="636">
        <v>8.8347071607197E-2</v>
      </c>
      <c r="T15" s="636">
        <v>0.10848594236273228</v>
      </c>
      <c r="U15" s="636">
        <v>9.3880559140222891E-2</v>
      </c>
      <c r="V15" s="634">
        <v>129.69995962432654</v>
      </c>
    </row>
    <row r="16" spans="1:22">
      <c r="A16" s="497">
        <v>7.3</v>
      </c>
      <c r="B16" s="496" t="s">
        <v>544</v>
      </c>
      <c r="C16" s="634">
        <v>399678153.49964613</v>
      </c>
      <c r="D16" s="634">
        <v>358324536.45200211</v>
      </c>
      <c r="E16" s="634">
        <v>38885292.394566</v>
      </c>
      <c r="F16" s="634">
        <v>2451198.6751620006</v>
      </c>
      <c r="G16" s="634">
        <v>17125.977916</v>
      </c>
      <c r="H16" s="634">
        <v>409056887.75468999</v>
      </c>
      <c r="I16" s="634">
        <v>366592836.10010296</v>
      </c>
      <c r="J16" s="634">
        <v>39977301.484875001</v>
      </c>
      <c r="K16" s="634">
        <v>2486096.7863570005</v>
      </c>
      <c r="L16" s="634">
        <v>653.38335500000005</v>
      </c>
      <c r="M16" s="634">
        <v>1910276.9789999996</v>
      </c>
      <c r="N16" s="634">
        <v>191765.60339999996</v>
      </c>
      <c r="O16" s="634">
        <v>721580.7825999998</v>
      </c>
      <c r="P16" s="634">
        <v>1013140.0125999998</v>
      </c>
      <c r="Q16" s="634">
        <v>-16209.419599999999</v>
      </c>
      <c r="R16" s="634">
        <v>8279</v>
      </c>
      <c r="S16" s="636">
        <v>0.10808459196833384</v>
      </c>
      <c r="T16" s="636">
        <v>0.1328580501551539</v>
      </c>
      <c r="U16" s="636">
        <v>9.7433819493799076E-2</v>
      </c>
      <c r="V16" s="634">
        <v>130.87512132358927</v>
      </c>
    </row>
    <row r="17" spans="1:22">
      <c r="A17" s="499">
        <v>8</v>
      </c>
      <c r="B17" s="502" t="s">
        <v>543</v>
      </c>
      <c r="C17" s="634">
        <v>82877670.735375971</v>
      </c>
      <c r="D17" s="634">
        <v>81105236.881347984</v>
      </c>
      <c r="E17" s="634">
        <v>612375.49318800005</v>
      </c>
      <c r="F17" s="634">
        <v>1160058.36084</v>
      </c>
      <c r="G17" s="634">
        <v>0</v>
      </c>
      <c r="H17" s="634">
        <v>83691784.75900197</v>
      </c>
      <c r="I17" s="634">
        <v>81833638.106769964</v>
      </c>
      <c r="J17" s="634">
        <v>620166.37806499994</v>
      </c>
      <c r="K17" s="634">
        <v>1237980.2741669994</v>
      </c>
      <c r="L17" s="634">
        <v>0</v>
      </c>
      <c r="M17" s="634">
        <v>556304.93709999975</v>
      </c>
      <c r="N17" s="634">
        <v>64066.125099999997</v>
      </c>
      <c r="O17" s="634">
        <v>38579.102700000003</v>
      </c>
      <c r="P17" s="634">
        <v>453659.70929999975</v>
      </c>
      <c r="Q17" s="634">
        <v>0</v>
      </c>
      <c r="R17" s="634">
        <v>61381</v>
      </c>
      <c r="S17" s="636">
        <v>0.15011741775635512</v>
      </c>
      <c r="T17" s="636">
        <v>0.16176413332963407</v>
      </c>
      <c r="U17" s="636">
        <v>0.16969772064846045</v>
      </c>
      <c r="V17" s="634">
        <v>1.3363785734502365</v>
      </c>
    </row>
    <row r="18" spans="1:22">
      <c r="A18" s="501">
        <v>9</v>
      </c>
      <c r="B18" s="500" t="s">
        <v>535</v>
      </c>
      <c r="C18" s="635">
        <v>0</v>
      </c>
      <c r="D18" s="635">
        <v>0</v>
      </c>
      <c r="E18" s="635">
        <v>0</v>
      </c>
      <c r="F18" s="635">
        <v>0</v>
      </c>
      <c r="G18" s="635">
        <v>0</v>
      </c>
      <c r="H18" s="635">
        <v>0</v>
      </c>
      <c r="I18" s="635">
        <v>0</v>
      </c>
      <c r="J18" s="635">
        <v>0</v>
      </c>
      <c r="K18" s="635">
        <v>0</v>
      </c>
      <c r="L18" s="635">
        <v>0</v>
      </c>
      <c r="M18" s="635">
        <v>0</v>
      </c>
      <c r="N18" s="635">
        <v>0</v>
      </c>
      <c r="O18" s="635">
        <v>0</v>
      </c>
      <c r="P18" s="635">
        <v>0</v>
      </c>
      <c r="Q18" s="635">
        <v>0</v>
      </c>
      <c r="R18" s="635">
        <v>0</v>
      </c>
      <c r="S18" s="637">
        <v>0</v>
      </c>
      <c r="T18" s="637">
        <v>0</v>
      </c>
      <c r="U18" s="637">
        <v>0</v>
      </c>
      <c r="V18" s="635">
        <v>0</v>
      </c>
    </row>
    <row r="19" spans="1:22">
      <c r="A19" s="499">
        <v>10</v>
      </c>
      <c r="B19" s="498" t="s">
        <v>546</v>
      </c>
      <c r="C19" s="634">
        <v>7481273534.6164064</v>
      </c>
      <c r="D19" s="634">
        <v>6620366296.6121788</v>
      </c>
      <c r="E19" s="634">
        <v>722306903.53768408</v>
      </c>
      <c r="F19" s="634">
        <v>138517205.57568398</v>
      </c>
      <c r="G19" s="634">
        <v>83128.89086</v>
      </c>
      <c r="H19" s="634">
        <v>7605219854.7645311</v>
      </c>
      <c r="I19" s="634">
        <v>6725252847.9287395</v>
      </c>
      <c r="J19" s="634">
        <v>736626782.91973484</v>
      </c>
      <c r="K19" s="634">
        <v>143326044.81086802</v>
      </c>
      <c r="L19" s="634">
        <v>14179.105188</v>
      </c>
      <c r="M19" s="634">
        <v>212079380.3190999</v>
      </c>
      <c r="N19" s="634">
        <v>54989393.136299968</v>
      </c>
      <c r="O19" s="634">
        <v>75352517.520300001</v>
      </c>
      <c r="P19" s="634">
        <v>81817821.591099963</v>
      </c>
      <c r="Q19" s="634">
        <v>-80351.928599999999</v>
      </c>
      <c r="R19" s="634">
        <v>720485</v>
      </c>
      <c r="S19" s="636">
        <v>0.10993740063812726</v>
      </c>
      <c r="T19" s="636">
        <v>0.13909589343907791</v>
      </c>
      <c r="U19" s="636">
        <v>0.11600132725177818</v>
      </c>
      <c r="V19" s="634">
        <v>104.6714032067044</v>
      </c>
    </row>
    <row r="20" spans="1:22" ht="25.5">
      <c r="A20" s="497">
        <v>10.1</v>
      </c>
      <c r="B20" s="496" t="s">
        <v>550</v>
      </c>
      <c r="C20" s="634"/>
      <c r="D20" s="634"/>
      <c r="E20" s="634"/>
      <c r="F20" s="634"/>
      <c r="G20" s="634"/>
      <c r="H20" s="634"/>
      <c r="I20" s="634"/>
      <c r="J20" s="634"/>
      <c r="K20" s="634"/>
      <c r="L20" s="634"/>
      <c r="M20" s="634"/>
      <c r="N20" s="634"/>
      <c r="O20" s="634"/>
      <c r="P20" s="634"/>
      <c r="Q20" s="634"/>
      <c r="R20" s="634"/>
      <c r="S20" s="636"/>
      <c r="T20" s="636"/>
      <c r="U20" s="636"/>
      <c r="V20" s="634"/>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9"/>
  <sheetViews>
    <sheetView zoomScale="80" zoomScaleNormal="80" workbookViewId="0"/>
  </sheetViews>
  <sheetFormatPr defaultRowHeight="15"/>
  <cols>
    <col min="1" max="1" width="8.7109375" style="387"/>
    <col min="2" max="2" width="69.28515625" style="388" customWidth="1"/>
    <col min="3" max="8" width="14.85546875" style="567" bestFit="1" customWidth="1"/>
  </cols>
  <sheetData>
    <row r="1" spans="1:10" s="5" customFormat="1" ht="14.25">
      <c r="A1" s="2" t="s">
        <v>30</v>
      </c>
      <c r="B1" s="3" t="str">
        <f>'Info '!C2</f>
        <v>JSC TBC Bank</v>
      </c>
      <c r="C1" s="556"/>
      <c r="D1" s="557"/>
      <c r="E1" s="557"/>
      <c r="F1" s="557"/>
      <c r="G1" s="557"/>
      <c r="H1" s="568"/>
    </row>
    <row r="2" spans="1:10" s="5" customFormat="1" ht="14.25">
      <c r="A2" s="2" t="s">
        <v>31</v>
      </c>
      <c r="B2" s="308">
        <f>'1. key ratios '!B2</f>
        <v>45016</v>
      </c>
      <c r="C2" s="558"/>
      <c r="D2" s="559"/>
      <c r="E2" s="559"/>
      <c r="F2" s="559"/>
      <c r="G2" s="559"/>
      <c r="H2" s="569"/>
    </row>
    <row r="3" spans="1:10" s="5" customFormat="1" ht="14.25">
      <c r="A3" s="2"/>
      <c r="B3" s="3"/>
      <c r="C3" s="558"/>
      <c r="D3" s="559"/>
      <c r="E3" s="559"/>
      <c r="F3" s="559"/>
      <c r="G3" s="559"/>
      <c r="H3" s="569"/>
    </row>
    <row r="4" spans="1:10" ht="21" customHeight="1">
      <c r="A4" s="689" t="s">
        <v>6</v>
      </c>
      <c r="B4" s="690" t="s">
        <v>557</v>
      </c>
      <c r="C4" s="692" t="s">
        <v>558</v>
      </c>
      <c r="D4" s="692"/>
      <c r="E4" s="692"/>
      <c r="F4" s="692" t="s">
        <v>559</v>
      </c>
      <c r="G4" s="692"/>
      <c r="H4" s="693"/>
    </row>
    <row r="5" spans="1:10" ht="21" customHeight="1">
      <c r="A5" s="689"/>
      <c r="B5" s="691"/>
      <c r="C5" s="560" t="s">
        <v>32</v>
      </c>
      <c r="D5" s="560" t="s">
        <v>33</v>
      </c>
      <c r="E5" s="560" t="s">
        <v>34</v>
      </c>
      <c r="F5" s="560" t="s">
        <v>32</v>
      </c>
      <c r="G5" s="560" t="s">
        <v>33</v>
      </c>
      <c r="H5" s="560" t="s">
        <v>34</v>
      </c>
    </row>
    <row r="6" spans="1:10" ht="26.65" customHeight="1">
      <c r="A6" s="689"/>
      <c r="B6" s="359" t="s">
        <v>560</v>
      </c>
      <c r="C6" s="694"/>
      <c r="D6" s="695"/>
      <c r="E6" s="695"/>
      <c r="F6" s="695"/>
      <c r="G6" s="695"/>
      <c r="H6" s="696"/>
    </row>
    <row r="7" spans="1:10" ht="22.9" customHeight="1">
      <c r="A7" s="360">
        <v>1</v>
      </c>
      <c r="B7" s="361" t="s">
        <v>561</v>
      </c>
      <c r="C7" s="561">
        <f>SUM(C8:C10)</f>
        <v>453363581.69</v>
      </c>
      <c r="D7" s="561">
        <f>SUM(D8:D10)</f>
        <v>3355998606.8699999</v>
      </c>
      <c r="E7" s="562">
        <f>C7+D7</f>
        <v>3809362188.5599999</v>
      </c>
      <c r="F7" s="561">
        <f>SUM(F8:F10)</f>
        <v>654589550.18629992</v>
      </c>
      <c r="G7" s="561">
        <f>SUM(G8:G10)</f>
        <v>3531437452.2337999</v>
      </c>
      <c r="H7" s="562">
        <f>F7+G7</f>
        <v>4186027002.4200997</v>
      </c>
      <c r="J7" s="571"/>
    </row>
    <row r="8" spans="1:10">
      <c r="A8" s="360">
        <v>1.1000000000000001</v>
      </c>
      <c r="B8" s="362" t="s">
        <v>562</v>
      </c>
      <c r="C8" s="561">
        <v>376733636.14999998</v>
      </c>
      <c r="D8" s="561">
        <v>612251764.35000002</v>
      </c>
      <c r="E8" s="562">
        <f t="shared" ref="E8:E36" si="0">C8+D8</f>
        <v>988985400.5</v>
      </c>
      <c r="F8" s="561">
        <v>327863630.19</v>
      </c>
      <c r="G8" s="561">
        <v>429066192.47250009</v>
      </c>
      <c r="H8" s="562">
        <f t="shared" ref="H8:H36" si="1">F8+G8</f>
        <v>756929822.66250014</v>
      </c>
      <c r="J8" s="571"/>
    </row>
    <row r="9" spans="1:10">
      <c r="A9" s="360">
        <v>1.2</v>
      </c>
      <c r="B9" s="362" t="s">
        <v>563</v>
      </c>
      <c r="C9" s="561">
        <v>71369708.590000004</v>
      </c>
      <c r="D9" s="561">
        <v>1833737370.46</v>
      </c>
      <c r="E9" s="562">
        <f t="shared" si="0"/>
        <v>1905107079.05</v>
      </c>
      <c r="F9" s="561">
        <v>324557114.87</v>
      </c>
      <c r="G9" s="561">
        <v>2262522702.7866998</v>
      </c>
      <c r="H9" s="562">
        <f t="shared" si="1"/>
        <v>2587079817.6566997</v>
      </c>
      <c r="J9" s="571"/>
    </row>
    <row r="10" spans="1:10">
      <c r="A10" s="360">
        <v>1.3</v>
      </c>
      <c r="B10" s="362" t="s">
        <v>564</v>
      </c>
      <c r="C10" s="561">
        <v>5260236.9499999993</v>
      </c>
      <c r="D10" s="561">
        <v>910009472.05999994</v>
      </c>
      <c r="E10" s="562">
        <f t="shared" si="0"/>
        <v>915269709.00999999</v>
      </c>
      <c r="F10" s="561">
        <v>2168805.1263000001</v>
      </c>
      <c r="G10" s="561">
        <v>839848556.97459996</v>
      </c>
      <c r="H10" s="562">
        <f t="shared" si="1"/>
        <v>842017362.10089993</v>
      </c>
      <c r="J10" s="571"/>
    </row>
    <row r="11" spans="1:10">
      <c r="A11" s="360">
        <v>2</v>
      </c>
      <c r="B11" s="363" t="s">
        <v>565</v>
      </c>
      <c r="C11" s="561">
        <v>102857541.58000001</v>
      </c>
      <c r="D11" s="561">
        <v>0</v>
      </c>
      <c r="E11" s="562">
        <f t="shared" si="0"/>
        <v>102857541.58000001</v>
      </c>
      <c r="F11" s="561">
        <v>86037270.180000007</v>
      </c>
      <c r="G11" s="561">
        <v>0</v>
      </c>
      <c r="H11" s="562">
        <f t="shared" si="1"/>
        <v>86037270.180000007</v>
      </c>
      <c r="J11" s="571"/>
    </row>
    <row r="12" spans="1:10">
      <c r="A12" s="360">
        <v>2.1</v>
      </c>
      <c r="B12" s="364" t="s">
        <v>566</v>
      </c>
      <c r="C12" s="561">
        <v>102857541.58000001</v>
      </c>
      <c r="D12" s="561">
        <v>0</v>
      </c>
      <c r="E12" s="562">
        <f t="shared" si="0"/>
        <v>102857541.58000001</v>
      </c>
      <c r="F12" s="561">
        <v>0</v>
      </c>
      <c r="G12" s="561">
        <v>0</v>
      </c>
      <c r="H12" s="562">
        <f t="shared" si="1"/>
        <v>0</v>
      </c>
      <c r="J12" s="571"/>
    </row>
    <row r="13" spans="1:10" ht="26.65" customHeight="1">
      <c r="A13" s="360">
        <v>3</v>
      </c>
      <c r="B13" s="365" t="s">
        <v>567</v>
      </c>
      <c r="C13" s="561">
        <v>0</v>
      </c>
      <c r="D13" s="561">
        <v>0</v>
      </c>
      <c r="E13" s="562">
        <f t="shared" si="0"/>
        <v>0</v>
      </c>
      <c r="F13" s="561">
        <v>0</v>
      </c>
      <c r="G13" s="561">
        <v>0</v>
      </c>
      <c r="H13" s="562">
        <f t="shared" si="1"/>
        <v>0</v>
      </c>
      <c r="J13" s="571"/>
    </row>
    <row r="14" spans="1:10" ht="26.65" customHeight="1">
      <c r="A14" s="360">
        <v>4</v>
      </c>
      <c r="B14" s="366" t="s">
        <v>568</v>
      </c>
      <c r="C14" s="561">
        <v>0</v>
      </c>
      <c r="D14" s="561">
        <v>0</v>
      </c>
      <c r="E14" s="562">
        <f t="shared" si="0"/>
        <v>0</v>
      </c>
      <c r="F14" s="561">
        <v>0</v>
      </c>
      <c r="G14" s="561">
        <v>0</v>
      </c>
      <c r="H14" s="562">
        <f t="shared" si="1"/>
        <v>0</v>
      </c>
      <c r="J14" s="571"/>
    </row>
    <row r="15" spans="1:10" ht="24.4" customHeight="1">
      <c r="A15" s="360">
        <v>5</v>
      </c>
      <c r="B15" s="367" t="s">
        <v>569</v>
      </c>
      <c r="C15" s="563">
        <f>SUM(C16:C18)</f>
        <v>2829522948.9899993</v>
      </c>
      <c r="D15" s="563">
        <f>SUM(D16:D18)</f>
        <v>242974275.26999998</v>
      </c>
      <c r="E15" s="564">
        <f t="shared" si="0"/>
        <v>3072497224.2599993</v>
      </c>
      <c r="F15" s="563">
        <f>SUM(F16:F18)</f>
        <v>1791777804.2</v>
      </c>
      <c r="G15" s="563">
        <f>SUM(G16:G18)</f>
        <v>125798831.4464</v>
      </c>
      <c r="H15" s="564">
        <f t="shared" si="1"/>
        <v>1917576635.6464</v>
      </c>
      <c r="J15" s="571"/>
    </row>
    <row r="16" spans="1:10">
      <c r="A16" s="360">
        <v>5.0999999999999996</v>
      </c>
      <c r="B16" s="368" t="s">
        <v>570</v>
      </c>
      <c r="C16" s="561">
        <v>635512.1</v>
      </c>
      <c r="D16" s="561">
        <v>0</v>
      </c>
      <c r="E16" s="562">
        <f t="shared" si="0"/>
        <v>635512.1</v>
      </c>
      <c r="F16" s="561">
        <v>1012833.56</v>
      </c>
      <c r="G16" s="561">
        <v>0</v>
      </c>
      <c r="H16" s="562">
        <f t="shared" si="1"/>
        <v>1012833.56</v>
      </c>
      <c r="J16" s="571"/>
    </row>
    <row r="17" spans="1:10">
      <c r="A17" s="360">
        <v>5.2</v>
      </c>
      <c r="B17" s="368" t="s">
        <v>571</v>
      </c>
      <c r="C17" s="561">
        <v>2828887436.8899994</v>
      </c>
      <c r="D17" s="561">
        <v>242974275.26999998</v>
      </c>
      <c r="E17" s="562">
        <f t="shared" si="0"/>
        <v>3071861712.1599994</v>
      </c>
      <c r="F17" s="561">
        <v>1790764970.6400001</v>
      </c>
      <c r="G17" s="561">
        <v>125798831.4464</v>
      </c>
      <c r="H17" s="562">
        <f t="shared" si="1"/>
        <v>1916563802.0864</v>
      </c>
      <c r="J17" s="571"/>
    </row>
    <row r="18" spans="1:10">
      <c r="A18" s="360">
        <v>5.3</v>
      </c>
      <c r="B18" s="369" t="s">
        <v>572</v>
      </c>
      <c r="C18" s="561"/>
      <c r="D18" s="561"/>
      <c r="E18" s="562">
        <f t="shared" si="0"/>
        <v>0</v>
      </c>
      <c r="F18" s="561"/>
      <c r="G18" s="561"/>
      <c r="H18" s="562">
        <f t="shared" si="1"/>
        <v>0</v>
      </c>
      <c r="J18" s="571"/>
    </row>
    <row r="19" spans="1:10">
      <c r="A19" s="360">
        <v>6</v>
      </c>
      <c r="B19" s="365" t="s">
        <v>573</v>
      </c>
      <c r="C19" s="561">
        <f>SUM(C20:C21)</f>
        <v>9112728683.9899902</v>
      </c>
      <c r="D19" s="561">
        <f>SUM(D20:D21)</f>
        <v>8455857406.2700005</v>
      </c>
      <c r="E19" s="562">
        <f t="shared" si="0"/>
        <v>17568586090.259991</v>
      </c>
      <c r="F19" s="561">
        <f>SUM(F20:F21)</f>
        <v>7727538707.4039183</v>
      </c>
      <c r="G19" s="561">
        <f>SUM(G20:G21)</f>
        <v>9040644505.5307941</v>
      </c>
      <c r="H19" s="562">
        <f t="shared" si="1"/>
        <v>16768183212.934711</v>
      </c>
      <c r="J19" s="571"/>
    </row>
    <row r="20" spans="1:10">
      <c r="A20" s="360">
        <v>6.1</v>
      </c>
      <c r="B20" s="368" t="s">
        <v>571</v>
      </c>
      <c r="C20" s="561">
        <v>0</v>
      </c>
      <c r="D20" s="561">
        <v>0</v>
      </c>
      <c r="E20" s="562">
        <f t="shared" si="0"/>
        <v>0</v>
      </c>
      <c r="F20" s="561">
        <v>0</v>
      </c>
      <c r="G20" s="561">
        <v>0</v>
      </c>
      <c r="H20" s="562">
        <f t="shared" si="1"/>
        <v>0</v>
      </c>
      <c r="J20" s="571"/>
    </row>
    <row r="21" spans="1:10">
      <c r="A21" s="360">
        <v>6.2</v>
      </c>
      <c r="B21" s="369" t="s">
        <v>572</v>
      </c>
      <c r="C21" s="561">
        <v>9112728683.9899902</v>
      </c>
      <c r="D21" s="561">
        <v>8455857406.2700005</v>
      </c>
      <c r="E21" s="562">
        <f t="shared" si="0"/>
        <v>17568586090.259991</v>
      </c>
      <c r="F21" s="561">
        <v>7727538707.4039183</v>
      </c>
      <c r="G21" s="561">
        <v>9040644505.5307941</v>
      </c>
      <c r="H21" s="562">
        <f t="shared" si="1"/>
        <v>16768183212.934711</v>
      </c>
      <c r="J21" s="571"/>
    </row>
    <row r="22" spans="1:10">
      <c r="A22" s="360">
        <v>7</v>
      </c>
      <c r="B22" s="363" t="s">
        <v>574</v>
      </c>
      <c r="C22" s="561">
        <v>34313660.317879997</v>
      </c>
      <c r="D22" s="561">
        <v>0</v>
      </c>
      <c r="E22" s="562">
        <f t="shared" si="0"/>
        <v>34313660.317879997</v>
      </c>
      <c r="F22" s="561">
        <v>32034745.91048</v>
      </c>
      <c r="G22" s="561">
        <v>0</v>
      </c>
      <c r="H22" s="562">
        <f t="shared" si="1"/>
        <v>32034745.91048</v>
      </c>
      <c r="J22" s="571"/>
    </row>
    <row r="23" spans="1:10">
      <c r="A23" s="360">
        <v>8</v>
      </c>
      <c r="B23" s="370" t="s">
        <v>575</v>
      </c>
      <c r="C23" s="561">
        <v>0</v>
      </c>
      <c r="D23" s="561">
        <v>0</v>
      </c>
      <c r="E23" s="562">
        <f t="shared" si="0"/>
        <v>0</v>
      </c>
      <c r="F23" s="561">
        <v>0</v>
      </c>
      <c r="G23" s="561">
        <v>0</v>
      </c>
      <c r="H23" s="562">
        <f t="shared" si="1"/>
        <v>0</v>
      </c>
      <c r="J23" s="571"/>
    </row>
    <row r="24" spans="1:10">
      <c r="A24" s="360">
        <v>9</v>
      </c>
      <c r="B24" s="366" t="s">
        <v>576</v>
      </c>
      <c r="C24" s="570">
        <f>SUM(C25:C26)</f>
        <v>525437741.73000002</v>
      </c>
      <c r="D24" s="570">
        <f>SUM(D25:D26)</f>
        <v>1282276.2799999998</v>
      </c>
      <c r="E24" s="562">
        <f t="shared" si="0"/>
        <v>526720018.00999999</v>
      </c>
      <c r="F24" s="561">
        <f>SUM(F25:F26)</f>
        <v>449145115.92459989</v>
      </c>
      <c r="G24" s="561">
        <f>SUM(G25:G26)</f>
        <v>440387.91379999998</v>
      </c>
      <c r="H24" s="562">
        <f t="shared" si="1"/>
        <v>449585503.83839989</v>
      </c>
      <c r="J24" s="571"/>
    </row>
    <row r="25" spans="1:10">
      <c r="A25" s="360">
        <v>9.1</v>
      </c>
      <c r="B25" s="368" t="s">
        <v>577</v>
      </c>
      <c r="C25" s="561">
        <v>505217907.25999999</v>
      </c>
      <c r="D25" s="561">
        <v>1282276.2799999998</v>
      </c>
      <c r="E25" s="562">
        <f t="shared" si="0"/>
        <v>506500183.53999996</v>
      </c>
      <c r="F25" s="561">
        <v>429616393.34589988</v>
      </c>
      <c r="G25" s="561">
        <v>440387.91379999998</v>
      </c>
      <c r="H25" s="562">
        <f t="shared" si="1"/>
        <v>430056781.25969988</v>
      </c>
      <c r="J25" s="571"/>
    </row>
    <row r="26" spans="1:10">
      <c r="A26" s="360">
        <v>9.1999999999999993</v>
      </c>
      <c r="B26" s="368" t="s">
        <v>578</v>
      </c>
      <c r="C26" s="561">
        <v>20219834.469999999</v>
      </c>
      <c r="D26" s="561">
        <v>0</v>
      </c>
      <c r="E26" s="562">
        <f t="shared" si="0"/>
        <v>20219834.469999999</v>
      </c>
      <c r="F26" s="561">
        <v>19528722.578699999</v>
      </c>
      <c r="G26" s="561">
        <v>0</v>
      </c>
      <c r="H26" s="562">
        <f t="shared" si="1"/>
        <v>19528722.578699999</v>
      </c>
      <c r="J26" s="571"/>
    </row>
    <row r="27" spans="1:10">
      <c r="A27" s="360">
        <v>10</v>
      </c>
      <c r="B27" s="366" t="s">
        <v>579</v>
      </c>
      <c r="C27" s="561">
        <f>SUM(C28:C29)</f>
        <v>316390681.7403</v>
      </c>
      <c r="D27" s="561">
        <f>SUM(D28:D29)</f>
        <v>0</v>
      </c>
      <c r="E27" s="562">
        <f t="shared" si="0"/>
        <v>316390681.7403</v>
      </c>
      <c r="F27" s="561">
        <f>SUM(F28:F29)</f>
        <v>309857002.09999996</v>
      </c>
      <c r="G27" s="561">
        <f>SUM(G28:G29)</f>
        <v>0</v>
      </c>
      <c r="H27" s="562">
        <f t="shared" si="1"/>
        <v>309857002.09999996</v>
      </c>
      <c r="J27" s="571"/>
    </row>
    <row r="28" spans="1:10">
      <c r="A28" s="360">
        <v>10.1</v>
      </c>
      <c r="B28" s="368" t="s">
        <v>580</v>
      </c>
      <c r="C28" s="561">
        <v>27502089.174000002</v>
      </c>
      <c r="D28" s="561">
        <v>0</v>
      </c>
      <c r="E28" s="562">
        <f t="shared" si="0"/>
        <v>27502089.174000002</v>
      </c>
      <c r="F28" s="561">
        <v>27502089.170000002</v>
      </c>
      <c r="G28" s="561">
        <v>0</v>
      </c>
      <c r="H28" s="562">
        <f t="shared" si="1"/>
        <v>27502089.170000002</v>
      </c>
      <c r="J28" s="571"/>
    </row>
    <row r="29" spans="1:10">
      <c r="A29" s="360">
        <v>10.199999999999999</v>
      </c>
      <c r="B29" s="368" t="s">
        <v>581</v>
      </c>
      <c r="C29" s="561">
        <v>288888592.56629997</v>
      </c>
      <c r="D29" s="561">
        <v>0</v>
      </c>
      <c r="E29" s="562">
        <f t="shared" si="0"/>
        <v>288888592.56629997</v>
      </c>
      <c r="F29" s="561">
        <v>282354912.92999995</v>
      </c>
      <c r="G29" s="561">
        <v>0</v>
      </c>
      <c r="H29" s="562">
        <f t="shared" si="1"/>
        <v>282354912.92999995</v>
      </c>
      <c r="J29" s="571"/>
    </row>
    <row r="30" spans="1:10">
      <c r="A30" s="360">
        <v>11</v>
      </c>
      <c r="B30" s="366" t="s">
        <v>582</v>
      </c>
      <c r="C30" s="561">
        <f>SUM(C31:C32)</f>
        <v>10554.780000000028</v>
      </c>
      <c r="D30" s="561">
        <f>SUM(D31:D32)</f>
        <v>0</v>
      </c>
      <c r="E30" s="562">
        <f t="shared" si="0"/>
        <v>10554.780000000028</v>
      </c>
      <c r="F30" s="561">
        <f>SUM(F31:F32)</f>
        <v>0</v>
      </c>
      <c r="G30" s="561">
        <f>SUM(G31:G32)</f>
        <v>0</v>
      </c>
      <c r="H30" s="562">
        <f t="shared" si="1"/>
        <v>0</v>
      </c>
      <c r="J30" s="571"/>
    </row>
    <row r="31" spans="1:10">
      <c r="A31" s="360">
        <v>11.1</v>
      </c>
      <c r="B31" s="368" t="s">
        <v>583</v>
      </c>
      <c r="C31" s="561">
        <v>0</v>
      </c>
      <c r="D31" s="561">
        <v>0</v>
      </c>
      <c r="E31" s="562">
        <f t="shared" si="0"/>
        <v>0</v>
      </c>
      <c r="F31" s="561">
        <v>0</v>
      </c>
      <c r="G31" s="561">
        <v>0</v>
      </c>
      <c r="H31" s="562">
        <f t="shared" si="1"/>
        <v>0</v>
      </c>
      <c r="J31" s="571"/>
    </row>
    <row r="32" spans="1:10">
      <c r="A32" s="360">
        <v>11.2</v>
      </c>
      <c r="B32" s="368" t="s">
        <v>584</v>
      </c>
      <c r="C32" s="561">
        <v>10554.780000000028</v>
      </c>
      <c r="D32" s="561">
        <v>0</v>
      </c>
      <c r="E32" s="562">
        <f t="shared" si="0"/>
        <v>10554.780000000028</v>
      </c>
      <c r="F32" s="561">
        <v>0</v>
      </c>
      <c r="G32" s="561">
        <v>0</v>
      </c>
      <c r="H32" s="562">
        <f t="shared" si="1"/>
        <v>0</v>
      </c>
      <c r="J32" s="571"/>
    </row>
    <row r="33" spans="1:10">
      <c r="A33" s="360">
        <v>13</v>
      </c>
      <c r="B33" s="366" t="s">
        <v>585</v>
      </c>
      <c r="C33" s="561">
        <v>480150419.24000007</v>
      </c>
      <c r="D33" s="561">
        <v>67160360.709999993</v>
      </c>
      <c r="E33" s="562">
        <f t="shared" si="0"/>
        <v>547310779.95000005</v>
      </c>
      <c r="F33" s="561">
        <v>447506833.64990002</v>
      </c>
      <c r="G33" s="561">
        <v>133906608.88679998</v>
      </c>
      <c r="H33" s="562">
        <f t="shared" si="1"/>
        <v>581413442.53670001</v>
      </c>
      <c r="J33" s="571"/>
    </row>
    <row r="34" spans="1:10">
      <c r="A34" s="360">
        <v>13.1</v>
      </c>
      <c r="B34" s="371" t="s">
        <v>586</v>
      </c>
      <c r="C34" s="561">
        <v>279233318.35069996</v>
      </c>
      <c r="D34" s="561">
        <v>0</v>
      </c>
      <c r="E34" s="562">
        <f t="shared" si="0"/>
        <v>279233318.35069996</v>
      </c>
      <c r="F34" s="561">
        <v>272728884.62</v>
      </c>
      <c r="G34" s="561">
        <v>0</v>
      </c>
      <c r="H34" s="562">
        <f t="shared" si="1"/>
        <v>272728884.62</v>
      </c>
      <c r="J34" s="571"/>
    </row>
    <row r="35" spans="1:10">
      <c r="A35" s="360">
        <v>13.2</v>
      </c>
      <c r="B35" s="371" t="s">
        <v>587</v>
      </c>
      <c r="C35" s="561">
        <v>0</v>
      </c>
      <c r="D35" s="561">
        <v>0</v>
      </c>
      <c r="E35" s="562">
        <f t="shared" si="0"/>
        <v>0</v>
      </c>
      <c r="F35" s="561">
        <v>0</v>
      </c>
      <c r="G35" s="561">
        <v>0</v>
      </c>
      <c r="H35" s="562">
        <f t="shared" si="1"/>
        <v>0</v>
      </c>
      <c r="J35" s="571"/>
    </row>
    <row r="36" spans="1:10">
      <c r="A36" s="360">
        <v>14</v>
      </c>
      <c r="B36" s="372" t="s">
        <v>588</v>
      </c>
      <c r="C36" s="561">
        <f>SUM(C7,C11,C13,C14,C15,C19,C22,C23,C24,C27,C30,C33)</f>
        <v>13854775814.058168</v>
      </c>
      <c r="D36" s="561">
        <f>SUM(D7,D11,D13,D14,D15,D19,D22,D23,D24,D27,D30,D33)</f>
        <v>12123272925.4</v>
      </c>
      <c r="E36" s="562">
        <f t="shared" si="0"/>
        <v>25978048739.458168</v>
      </c>
      <c r="F36" s="561">
        <f>SUM(F7,F11,F13,F14,F15,F19,F22,F23,F24,F27,F30,F33)</f>
        <v>11498487029.555201</v>
      </c>
      <c r="G36" s="561">
        <f>SUM(G7,G11,G13,G14,G15,G19,G22,G23,G24,G27,G30,G33)</f>
        <v>12832227786.011595</v>
      </c>
      <c r="H36" s="562">
        <f t="shared" si="1"/>
        <v>24330714815.566795</v>
      </c>
      <c r="J36" s="571"/>
    </row>
    <row r="37" spans="1:10" ht="22.5" customHeight="1">
      <c r="A37" s="360"/>
      <c r="B37" s="373" t="s">
        <v>589</v>
      </c>
      <c r="C37" s="694"/>
      <c r="D37" s="695"/>
      <c r="E37" s="695"/>
      <c r="F37" s="695"/>
      <c r="G37" s="695"/>
      <c r="H37" s="696"/>
      <c r="J37" s="571"/>
    </row>
    <row r="38" spans="1:10">
      <c r="A38" s="360">
        <v>15</v>
      </c>
      <c r="B38" s="374" t="s">
        <v>590</v>
      </c>
      <c r="C38" s="565"/>
      <c r="D38" s="565"/>
      <c r="E38" s="566">
        <v>0</v>
      </c>
      <c r="F38" s="565"/>
      <c r="G38" s="565"/>
      <c r="H38" s="566">
        <v>0</v>
      </c>
      <c r="J38" s="571"/>
    </row>
    <row r="39" spans="1:10">
      <c r="A39" s="375">
        <v>15.1</v>
      </c>
      <c r="B39" s="376" t="s">
        <v>566</v>
      </c>
      <c r="C39" s="565"/>
      <c r="D39" s="565"/>
      <c r="E39" s="566">
        <v>0</v>
      </c>
      <c r="F39" s="565"/>
      <c r="G39" s="565"/>
      <c r="H39" s="566">
        <v>0</v>
      </c>
      <c r="J39" s="571"/>
    </row>
    <row r="40" spans="1:10" ht="24" customHeight="1">
      <c r="A40" s="375">
        <v>16</v>
      </c>
      <c r="B40" s="363" t="s">
        <v>591</v>
      </c>
      <c r="C40" s="565">
        <v>110158867.08</v>
      </c>
      <c r="D40" s="565">
        <v>0</v>
      </c>
      <c r="E40" s="566">
        <v>110158867.08</v>
      </c>
      <c r="F40" s="565">
        <v>19044329.870000001</v>
      </c>
      <c r="G40" s="565">
        <v>744311.01130000001</v>
      </c>
      <c r="H40" s="566">
        <v>19788640.881300002</v>
      </c>
      <c r="J40" s="571"/>
    </row>
    <row r="41" spans="1:10">
      <c r="A41" s="375">
        <v>17</v>
      </c>
      <c r="B41" s="363" t="s">
        <v>592</v>
      </c>
      <c r="C41" s="565">
        <v>9684459957.6599998</v>
      </c>
      <c r="D41" s="565">
        <v>10421658725.239998</v>
      </c>
      <c r="E41" s="566">
        <v>20106118682.899998</v>
      </c>
      <c r="F41" s="565">
        <v>7349220489.8856001</v>
      </c>
      <c r="G41" s="565">
        <v>12440427303.840101</v>
      </c>
      <c r="H41" s="566">
        <v>19789647793.7257</v>
      </c>
      <c r="J41" s="571"/>
    </row>
    <row r="42" spans="1:10">
      <c r="A42" s="375">
        <v>17.100000000000001</v>
      </c>
      <c r="B42" s="377" t="s">
        <v>593</v>
      </c>
      <c r="C42" s="565">
        <v>8200031409.6199999</v>
      </c>
      <c r="D42" s="565">
        <v>9229422382.4399986</v>
      </c>
      <c r="E42" s="566">
        <v>17429453792.059998</v>
      </c>
      <c r="F42" s="565">
        <v>5485379864.2490997</v>
      </c>
      <c r="G42" s="565">
        <v>9810133838.4374008</v>
      </c>
      <c r="H42" s="566">
        <v>15295513702.686501</v>
      </c>
      <c r="J42" s="571"/>
    </row>
    <row r="43" spans="1:10">
      <c r="A43" s="375">
        <v>17.2</v>
      </c>
      <c r="B43" s="378" t="s">
        <v>594</v>
      </c>
      <c r="C43" s="565">
        <v>1483042778.28</v>
      </c>
      <c r="D43" s="565">
        <v>534719595.53999984</v>
      </c>
      <c r="E43" s="566">
        <v>2017762373.8199997</v>
      </c>
      <c r="F43" s="565">
        <v>1862222805.0065005</v>
      </c>
      <c r="G43" s="565">
        <v>1006033995.6887001</v>
      </c>
      <c r="H43" s="566">
        <v>2868256800.6952004</v>
      </c>
      <c r="J43" s="571"/>
    </row>
    <row r="44" spans="1:10">
      <c r="A44" s="375">
        <v>17.3</v>
      </c>
      <c r="B44" s="377" t="s">
        <v>595</v>
      </c>
      <c r="C44" s="565">
        <v>0</v>
      </c>
      <c r="D44" s="565">
        <v>591532459.50999999</v>
      </c>
      <c r="E44" s="566">
        <v>591532459.50999999</v>
      </c>
      <c r="F44" s="565">
        <v>0</v>
      </c>
      <c r="G44" s="565">
        <v>1566495550.0187998</v>
      </c>
      <c r="H44" s="566">
        <v>1566495550.0187998</v>
      </c>
      <c r="J44" s="571"/>
    </row>
    <row r="45" spans="1:10">
      <c r="A45" s="375">
        <v>17.399999999999999</v>
      </c>
      <c r="B45" s="377" t="s">
        <v>596</v>
      </c>
      <c r="C45" s="565">
        <v>1385769.76</v>
      </c>
      <c r="D45" s="565">
        <v>65984287.75</v>
      </c>
      <c r="E45" s="566">
        <v>67370057.510000005</v>
      </c>
      <c r="F45" s="565">
        <v>1617820.63</v>
      </c>
      <c r="G45" s="565">
        <v>57763919.695199996</v>
      </c>
      <c r="H45" s="566">
        <v>59381740.325199999</v>
      </c>
      <c r="J45" s="571"/>
    </row>
    <row r="46" spans="1:10">
      <c r="A46" s="375">
        <v>18</v>
      </c>
      <c r="B46" s="366" t="s">
        <v>597</v>
      </c>
      <c r="C46" s="565">
        <v>12751017.560000001</v>
      </c>
      <c r="D46" s="565">
        <v>6476062.4100000001</v>
      </c>
      <c r="E46" s="566">
        <v>19227079.969999999</v>
      </c>
      <c r="F46" s="565">
        <v>11077851.219999999</v>
      </c>
      <c r="G46" s="565">
        <v>4160619.67</v>
      </c>
      <c r="H46" s="566">
        <v>15238470.889999999</v>
      </c>
      <c r="J46" s="571"/>
    </row>
    <row r="47" spans="1:10">
      <c r="A47" s="375">
        <v>19</v>
      </c>
      <c r="B47" s="366" t="s">
        <v>598</v>
      </c>
      <c r="C47" s="565">
        <v>120694608.39999999</v>
      </c>
      <c r="D47" s="565">
        <v>0</v>
      </c>
      <c r="E47" s="566">
        <v>120694608.39999999</v>
      </c>
      <c r="F47" s="565">
        <v>13732324.4232</v>
      </c>
      <c r="G47" s="565">
        <v>0</v>
      </c>
      <c r="H47" s="566">
        <v>13732324.4232</v>
      </c>
      <c r="J47" s="571"/>
    </row>
    <row r="48" spans="1:10">
      <c r="A48" s="375">
        <v>19.100000000000001</v>
      </c>
      <c r="B48" s="379" t="s">
        <v>599</v>
      </c>
      <c r="C48" s="565">
        <v>6414286.0200000005</v>
      </c>
      <c r="D48" s="565">
        <v>0</v>
      </c>
      <c r="E48" s="566">
        <v>6414286.0200000005</v>
      </c>
      <c r="F48" s="565">
        <v>4308444.6500000004</v>
      </c>
      <c r="G48" s="565">
        <v>0</v>
      </c>
      <c r="H48" s="566">
        <v>4308444.6500000004</v>
      </c>
      <c r="J48" s="571"/>
    </row>
    <row r="49" spans="1:10">
      <c r="A49" s="375">
        <v>19.2</v>
      </c>
      <c r="B49" s="380" t="s">
        <v>600</v>
      </c>
      <c r="C49" s="565">
        <v>114280322.38</v>
      </c>
      <c r="D49" s="565">
        <v>0</v>
      </c>
      <c r="E49" s="566">
        <v>114280322.38</v>
      </c>
      <c r="F49" s="565">
        <v>9423879.7731999997</v>
      </c>
      <c r="G49" s="565">
        <v>0</v>
      </c>
      <c r="H49" s="566">
        <v>9423879.7731999997</v>
      </c>
      <c r="J49" s="571"/>
    </row>
    <row r="50" spans="1:10">
      <c r="A50" s="375">
        <v>20</v>
      </c>
      <c r="B50" s="381" t="s">
        <v>601</v>
      </c>
      <c r="C50" s="565">
        <v>0</v>
      </c>
      <c r="D50" s="565">
        <v>1051427920.4699998</v>
      </c>
      <c r="E50" s="566">
        <v>1051427920.4699998</v>
      </c>
      <c r="F50" s="565">
        <v>0</v>
      </c>
      <c r="G50" s="565">
        <v>600490883.80729997</v>
      </c>
      <c r="H50" s="566">
        <v>600490883.80729997</v>
      </c>
      <c r="J50" s="571"/>
    </row>
    <row r="51" spans="1:10">
      <c r="A51" s="375">
        <v>21</v>
      </c>
      <c r="B51" s="370" t="s">
        <v>602</v>
      </c>
      <c r="C51" s="565">
        <v>490164850.34000003</v>
      </c>
      <c r="D51" s="565">
        <v>77760496.310000002</v>
      </c>
      <c r="E51" s="566">
        <v>567925346.6500001</v>
      </c>
      <c r="F51" s="565">
        <v>79997074.019299999</v>
      </c>
      <c r="G51" s="565">
        <v>41469634.0889</v>
      </c>
      <c r="H51" s="566">
        <v>121466708.1082</v>
      </c>
      <c r="J51" s="571"/>
    </row>
    <row r="52" spans="1:10">
      <c r="A52" s="375">
        <v>21.1</v>
      </c>
      <c r="B52" s="378" t="s">
        <v>603</v>
      </c>
      <c r="C52" s="565">
        <v>396644181.85000002</v>
      </c>
      <c r="D52" s="565">
        <v>0</v>
      </c>
      <c r="E52" s="566">
        <v>396644181.85000002</v>
      </c>
      <c r="F52" s="565">
        <v>313830.88</v>
      </c>
      <c r="G52" s="565">
        <v>0</v>
      </c>
      <c r="H52" s="566">
        <v>313830.88</v>
      </c>
      <c r="J52" s="571"/>
    </row>
    <row r="53" spans="1:10">
      <c r="A53" s="375">
        <v>22</v>
      </c>
      <c r="B53" s="382" t="s">
        <v>604</v>
      </c>
      <c r="C53" s="565">
        <v>10418229301.039999</v>
      </c>
      <c r="D53" s="565">
        <v>11557323204.429996</v>
      </c>
      <c r="E53" s="566">
        <v>21975552505.469994</v>
      </c>
      <c r="F53" s="565">
        <v>7473072069.4181004</v>
      </c>
      <c r="G53" s="565">
        <v>13087292752.417601</v>
      </c>
      <c r="H53" s="566">
        <v>20560364821.835701</v>
      </c>
      <c r="J53" s="571"/>
    </row>
    <row r="54" spans="1:10" ht="24" customHeight="1">
      <c r="A54" s="375"/>
      <c r="B54" s="383" t="s">
        <v>605</v>
      </c>
      <c r="C54" s="686"/>
      <c r="D54" s="687"/>
      <c r="E54" s="687"/>
      <c r="F54" s="687"/>
      <c r="G54" s="687"/>
      <c r="H54" s="688"/>
      <c r="J54" s="571"/>
    </row>
    <row r="55" spans="1:10">
      <c r="A55" s="375">
        <v>23</v>
      </c>
      <c r="B55" s="381" t="s">
        <v>606</v>
      </c>
      <c r="C55" s="565">
        <v>21015907.690000001</v>
      </c>
      <c r="D55" s="565">
        <v>0</v>
      </c>
      <c r="E55" s="566">
        <f>C55+D55</f>
        <v>21015907.690000001</v>
      </c>
      <c r="F55" s="565">
        <v>21014386.690000001</v>
      </c>
      <c r="G55" s="565">
        <v>0</v>
      </c>
      <c r="H55" s="566">
        <f>F55+G55</f>
        <v>21014386.690000001</v>
      </c>
      <c r="J55" s="571"/>
    </row>
    <row r="56" spans="1:10">
      <c r="A56" s="375">
        <v>24</v>
      </c>
      <c r="B56" s="381" t="s">
        <v>607</v>
      </c>
      <c r="C56" s="565">
        <v>0</v>
      </c>
      <c r="D56" s="565">
        <v>0</v>
      </c>
      <c r="E56" s="566">
        <f t="shared" ref="E56:E69" si="2">C56+D56</f>
        <v>0</v>
      </c>
      <c r="F56" s="565">
        <v>0</v>
      </c>
      <c r="G56" s="565">
        <v>0</v>
      </c>
      <c r="H56" s="566">
        <f t="shared" ref="H56:H69" si="3">F56+G56</f>
        <v>0</v>
      </c>
      <c r="J56" s="571"/>
    </row>
    <row r="57" spans="1:10">
      <c r="A57" s="375">
        <v>25</v>
      </c>
      <c r="B57" s="366" t="s">
        <v>608</v>
      </c>
      <c r="C57" s="565">
        <v>521190199.20999998</v>
      </c>
      <c r="D57" s="565">
        <v>0</v>
      </c>
      <c r="E57" s="566">
        <f t="shared" si="2"/>
        <v>521190199.20999998</v>
      </c>
      <c r="F57" s="565">
        <v>521189671.20999998</v>
      </c>
      <c r="G57" s="565">
        <v>0</v>
      </c>
      <c r="H57" s="566">
        <f t="shared" si="3"/>
        <v>521189671.20999998</v>
      </c>
      <c r="J57" s="571"/>
    </row>
    <row r="58" spans="1:10">
      <c r="A58" s="375">
        <v>26</v>
      </c>
      <c r="B58" s="366" t="s">
        <v>609</v>
      </c>
      <c r="C58" s="565">
        <v>-100</v>
      </c>
      <c r="D58" s="565">
        <v>0</v>
      </c>
      <c r="E58" s="566">
        <f t="shared" si="2"/>
        <v>-100</v>
      </c>
      <c r="F58" s="565">
        <v>0</v>
      </c>
      <c r="G58" s="565">
        <v>0</v>
      </c>
      <c r="H58" s="566">
        <f t="shared" si="3"/>
        <v>0</v>
      </c>
      <c r="J58" s="571"/>
    </row>
    <row r="59" spans="1:10">
      <c r="A59" s="375">
        <v>27</v>
      </c>
      <c r="B59" s="366" t="s">
        <v>610</v>
      </c>
      <c r="C59" s="565">
        <f>SUM(C60:C61)</f>
        <v>-64480041.32</v>
      </c>
      <c r="D59" s="565">
        <f>SUM(D60:D61)</f>
        <v>0</v>
      </c>
      <c r="E59" s="566">
        <f t="shared" si="2"/>
        <v>-64480041.32</v>
      </c>
      <c r="F59" s="565">
        <v>-48260189.819999993</v>
      </c>
      <c r="G59" s="565">
        <v>0</v>
      </c>
      <c r="H59" s="566">
        <f t="shared" si="3"/>
        <v>-48260189.819999993</v>
      </c>
      <c r="J59" s="571"/>
    </row>
    <row r="60" spans="1:10">
      <c r="A60" s="375">
        <v>27.1</v>
      </c>
      <c r="B60" s="377" t="s">
        <v>611</v>
      </c>
      <c r="C60" s="565">
        <v>0</v>
      </c>
      <c r="D60" s="565">
        <v>0</v>
      </c>
      <c r="E60" s="566">
        <f t="shared" si="2"/>
        <v>0</v>
      </c>
      <c r="F60" s="565">
        <v>0</v>
      </c>
      <c r="G60" s="565">
        <v>0</v>
      </c>
      <c r="H60" s="566">
        <f t="shared" si="3"/>
        <v>0</v>
      </c>
      <c r="J60" s="571"/>
    </row>
    <row r="61" spans="1:10">
      <c r="A61" s="375">
        <v>27.2</v>
      </c>
      <c r="B61" s="377" t="s">
        <v>612</v>
      </c>
      <c r="C61" s="565">
        <v>-64480041.32</v>
      </c>
      <c r="D61" s="565">
        <v>0</v>
      </c>
      <c r="E61" s="566">
        <f t="shared" si="2"/>
        <v>-64480041.32</v>
      </c>
      <c r="F61" s="565">
        <v>-48260189.819999993</v>
      </c>
      <c r="G61" s="565">
        <v>0</v>
      </c>
      <c r="H61" s="566">
        <f t="shared" si="3"/>
        <v>-48260189.819999993</v>
      </c>
      <c r="J61" s="571"/>
    </row>
    <row r="62" spans="1:10">
      <c r="A62" s="375">
        <v>28</v>
      </c>
      <c r="B62" s="384" t="s">
        <v>613</v>
      </c>
      <c r="C62" s="565"/>
      <c r="D62" s="565"/>
      <c r="E62" s="566">
        <f t="shared" si="2"/>
        <v>0</v>
      </c>
      <c r="F62" s="565"/>
      <c r="G62" s="565"/>
      <c r="H62" s="566">
        <f t="shared" si="3"/>
        <v>0</v>
      </c>
      <c r="J62" s="571"/>
    </row>
    <row r="63" spans="1:10">
      <c r="A63" s="375">
        <v>29</v>
      </c>
      <c r="B63" s="366" t="s">
        <v>614</v>
      </c>
      <c r="C63" s="565">
        <f>SUM(C64:C66)</f>
        <v>13421493.286800001</v>
      </c>
      <c r="D63" s="565">
        <f>SUM(D64:D66)</f>
        <v>0</v>
      </c>
      <c r="E63" s="566">
        <f t="shared" si="2"/>
        <v>13421493.286800001</v>
      </c>
      <c r="F63" s="565">
        <v>-23791996.120000001</v>
      </c>
      <c r="G63" s="565">
        <v>0</v>
      </c>
      <c r="H63" s="566">
        <f t="shared" si="3"/>
        <v>-23791996.120000001</v>
      </c>
      <c r="J63" s="571"/>
    </row>
    <row r="64" spans="1:10">
      <c r="A64" s="375">
        <v>29.1</v>
      </c>
      <c r="B64" s="369" t="s">
        <v>615</v>
      </c>
      <c r="C64" s="565">
        <v>0</v>
      </c>
      <c r="D64" s="565">
        <v>0</v>
      </c>
      <c r="E64" s="566">
        <f t="shared" si="2"/>
        <v>0</v>
      </c>
      <c r="F64" s="565">
        <v>0</v>
      </c>
      <c r="G64" s="565">
        <v>0</v>
      </c>
      <c r="H64" s="566">
        <f t="shared" si="3"/>
        <v>0</v>
      </c>
      <c r="J64" s="571"/>
    </row>
    <row r="65" spans="1:10" ht="25.15" customHeight="1">
      <c r="A65" s="375">
        <v>29.2</v>
      </c>
      <c r="B65" s="379" t="s">
        <v>616</v>
      </c>
      <c r="C65" s="565">
        <v>0</v>
      </c>
      <c r="D65" s="565">
        <v>0</v>
      </c>
      <c r="E65" s="566">
        <f t="shared" si="2"/>
        <v>0</v>
      </c>
      <c r="F65" s="565">
        <v>0</v>
      </c>
      <c r="G65" s="565">
        <v>0</v>
      </c>
      <c r="H65" s="566">
        <f t="shared" si="3"/>
        <v>0</v>
      </c>
      <c r="J65" s="571"/>
    </row>
    <row r="66" spans="1:10" ht="22.5" customHeight="1">
      <c r="A66" s="375">
        <v>29.3</v>
      </c>
      <c r="B66" s="379" t="s">
        <v>617</v>
      </c>
      <c r="C66" s="565">
        <v>13421493.286800001</v>
      </c>
      <c r="D66" s="565">
        <v>0</v>
      </c>
      <c r="E66" s="566">
        <f t="shared" si="2"/>
        <v>13421493.286800001</v>
      </c>
      <c r="F66" s="565">
        <v>-23791996.120000001</v>
      </c>
      <c r="G66" s="565">
        <v>0</v>
      </c>
      <c r="H66" s="566">
        <f t="shared" si="3"/>
        <v>-23791996.120000001</v>
      </c>
      <c r="J66" s="571"/>
    </row>
    <row r="67" spans="1:10">
      <c r="A67" s="375">
        <v>30</v>
      </c>
      <c r="B67" s="366" t="s">
        <v>618</v>
      </c>
      <c r="C67" s="565">
        <v>3511348776.5876999</v>
      </c>
      <c r="D67" s="565">
        <v>0</v>
      </c>
      <c r="E67" s="566">
        <f t="shared" si="2"/>
        <v>3511348776.5876999</v>
      </c>
      <c r="F67" s="565">
        <v>3272696031.3395</v>
      </c>
      <c r="G67" s="565">
        <v>0</v>
      </c>
      <c r="H67" s="566">
        <f t="shared" si="3"/>
        <v>3272696031.3395</v>
      </c>
      <c r="J67" s="571"/>
    </row>
    <row r="68" spans="1:10">
      <c r="A68" s="375">
        <v>31</v>
      </c>
      <c r="B68" s="385" t="s">
        <v>619</v>
      </c>
      <c r="C68" s="565">
        <f>SUM(C55,C56,C57,C58,C59,C62,C63,C67)</f>
        <v>4002496235.4544997</v>
      </c>
      <c r="D68" s="565">
        <f>SUM(D55,D56,D57,D58,D59,D62,D63,D67)</f>
        <v>0</v>
      </c>
      <c r="E68" s="566">
        <f t="shared" si="2"/>
        <v>4002496235.4544997</v>
      </c>
      <c r="F68" s="565">
        <f>SUM(F55,F56,F57,F58,F59,F62,F63,F67)</f>
        <v>3742847903.2995</v>
      </c>
      <c r="G68" s="565">
        <f>SUM(G55,G56,G57,G58,G59,G62,G63,G67)</f>
        <v>0</v>
      </c>
      <c r="H68" s="566">
        <f t="shared" si="3"/>
        <v>3742847903.2995</v>
      </c>
      <c r="J68" s="571"/>
    </row>
    <row r="69" spans="1:10">
      <c r="A69" s="375">
        <v>32</v>
      </c>
      <c r="B69" s="386" t="s">
        <v>620</v>
      </c>
      <c r="C69" s="565">
        <f>SUM(C53,C68)</f>
        <v>14420725536.494499</v>
      </c>
      <c r="D69" s="565">
        <f>SUM(D53,D68)</f>
        <v>11557323204.429996</v>
      </c>
      <c r="E69" s="566">
        <f t="shared" si="2"/>
        <v>25978048740.924496</v>
      </c>
      <c r="F69" s="565">
        <f>SUM(F68,F53)</f>
        <v>11215919972.7176</v>
      </c>
      <c r="G69" s="565">
        <f>SUM(G68,G53)</f>
        <v>13087292752.417601</v>
      </c>
      <c r="H69" s="566">
        <f t="shared" si="3"/>
        <v>24303212725.135201</v>
      </c>
      <c r="J69" s="571"/>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zoomScale="55" zoomScaleNormal="55" workbookViewId="0"/>
  </sheetViews>
  <sheetFormatPr defaultRowHeight="15"/>
  <cols>
    <col min="2" max="2" width="66.7109375" customWidth="1"/>
    <col min="3" max="8" width="17.7109375" style="567" customWidth="1"/>
  </cols>
  <sheetData>
    <row r="1" spans="1:8" s="5" customFormat="1" ht="14.25">
      <c r="A1" s="2" t="s">
        <v>30</v>
      </c>
      <c r="B1" s="3" t="str">
        <f>'Info '!C2</f>
        <v>JSC TBC Bank</v>
      </c>
      <c r="C1" s="556"/>
      <c r="D1" s="557"/>
      <c r="E1" s="557"/>
      <c r="F1" s="557"/>
      <c r="G1" s="557"/>
      <c r="H1" s="568"/>
    </row>
    <row r="2" spans="1:8" s="5" customFormat="1" ht="14.25">
      <c r="A2" s="2" t="s">
        <v>31</v>
      </c>
      <c r="B2" s="308">
        <f>'1. key ratios '!B2</f>
        <v>45016</v>
      </c>
      <c r="C2" s="558"/>
      <c r="D2" s="559"/>
      <c r="E2" s="559"/>
      <c r="F2" s="559"/>
      <c r="G2" s="559"/>
      <c r="H2" s="569"/>
    </row>
    <row r="4" spans="1:8">
      <c r="A4" s="697" t="s">
        <v>6</v>
      </c>
      <c r="B4" s="699" t="s">
        <v>621</v>
      </c>
      <c r="C4" s="692" t="s">
        <v>558</v>
      </c>
      <c r="D4" s="692"/>
      <c r="E4" s="692"/>
      <c r="F4" s="692" t="s">
        <v>559</v>
      </c>
      <c r="G4" s="692"/>
      <c r="H4" s="693"/>
    </row>
    <row r="5" spans="1:8" ht="15.4" customHeight="1">
      <c r="A5" s="698"/>
      <c r="B5" s="700"/>
      <c r="C5" s="572" t="s">
        <v>32</v>
      </c>
      <c r="D5" s="572" t="s">
        <v>33</v>
      </c>
      <c r="E5" s="572" t="s">
        <v>34</v>
      </c>
      <c r="F5" s="572" t="s">
        <v>32</v>
      </c>
      <c r="G5" s="572" t="s">
        <v>33</v>
      </c>
      <c r="H5" s="572" t="s">
        <v>34</v>
      </c>
    </row>
    <row r="6" spans="1:8">
      <c r="A6" s="390">
        <v>1</v>
      </c>
      <c r="B6" s="391" t="s">
        <v>622</v>
      </c>
      <c r="C6" s="565">
        <v>420966842.47580028</v>
      </c>
      <c r="D6" s="565">
        <v>185154580.69779989</v>
      </c>
      <c r="E6" s="566">
        <v>606121423.1736002</v>
      </c>
      <c r="F6" s="565">
        <v>346998191.94250023</v>
      </c>
      <c r="G6" s="565">
        <v>143387825.94109982</v>
      </c>
      <c r="H6" s="566">
        <v>490386017.88360006</v>
      </c>
    </row>
    <row r="7" spans="1:8">
      <c r="A7" s="390">
        <v>1.1000000000000001</v>
      </c>
      <c r="B7" s="379" t="s">
        <v>565</v>
      </c>
      <c r="C7" s="565">
        <v>0</v>
      </c>
      <c r="D7" s="565">
        <v>0</v>
      </c>
      <c r="E7" s="566">
        <v>0</v>
      </c>
      <c r="F7" s="565">
        <v>0</v>
      </c>
      <c r="G7" s="565">
        <v>0</v>
      </c>
      <c r="H7" s="566">
        <v>0</v>
      </c>
    </row>
    <row r="8" spans="1:8">
      <c r="A8" s="390">
        <v>1.2</v>
      </c>
      <c r="B8" s="379" t="s">
        <v>567</v>
      </c>
      <c r="C8" s="565">
        <v>0</v>
      </c>
      <c r="D8" s="565">
        <v>0</v>
      </c>
      <c r="E8" s="566">
        <v>0</v>
      </c>
      <c r="F8" s="565">
        <v>0</v>
      </c>
      <c r="G8" s="565">
        <v>0</v>
      </c>
      <c r="H8" s="566">
        <v>0</v>
      </c>
    </row>
    <row r="9" spans="1:8" ht="21.4" customHeight="1">
      <c r="A9" s="390">
        <v>1.3</v>
      </c>
      <c r="B9" s="379" t="s">
        <v>623</v>
      </c>
      <c r="C9" s="565">
        <v>0</v>
      </c>
      <c r="D9" s="565">
        <v>0</v>
      </c>
      <c r="E9" s="566">
        <v>0</v>
      </c>
      <c r="F9" s="565">
        <v>0</v>
      </c>
      <c r="G9" s="565">
        <v>0</v>
      </c>
      <c r="H9" s="566">
        <v>0</v>
      </c>
    </row>
    <row r="10" spans="1:8">
      <c r="A10" s="390">
        <v>1.4</v>
      </c>
      <c r="B10" s="379" t="s">
        <v>569</v>
      </c>
      <c r="C10" s="565">
        <v>68485465</v>
      </c>
      <c r="D10" s="565">
        <v>4184064</v>
      </c>
      <c r="E10" s="566">
        <v>72669529</v>
      </c>
      <c r="F10" s="565">
        <v>43368435</v>
      </c>
      <c r="G10" s="565">
        <v>2315735</v>
      </c>
      <c r="H10" s="566">
        <v>45684170</v>
      </c>
    </row>
    <row r="11" spans="1:8">
      <c r="A11" s="390">
        <v>1.5</v>
      </c>
      <c r="B11" s="379" t="s">
        <v>573</v>
      </c>
      <c r="C11" s="565">
        <v>352481377.47580028</v>
      </c>
      <c r="D11" s="565">
        <v>180970516.69779989</v>
      </c>
      <c r="E11" s="566">
        <v>533451894.1736002</v>
      </c>
      <c r="F11" s="565">
        <v>303629756.94250023</v>
      </c>
      <c r="G11" s="565">
        <v>141072090.94109982</v>
      </c>
      <c r="H11" s="566">
        <v>444701847.88360006</v>
      </c>
    </row>
    <row r="12" spans="1:8">
      <c r="A12" s="390">
        <v>1.6</v>
      </c>
      <c r="B12" s="380" t="s">
        <v>455</v>
      </c>
      <c r="C12" s="565">
        <v>0</v>
      </c>
      <c r="D12" s="565">
        <v>0</v>
      </c>
      <c r="E12" s="566">
        <v>0</v>
      </c>
      <c r="F12" s="565">
        <v>0</v>
      </c>
      <c r="G12" s="565">
        <v>0</v>
      </c>
      <c r="H12" s="566">
        <v>0</v>
      </c>
    </row>
    <row r="13" spans="1:8">
      <c r="A13" s="390">
        <v>2</v>
      </c>
      <c r="B13" s="392" t="s">
        <v>624</v>
      </c>
      <c r="C13" s="565">
        <v>-233497214.87250012</v>
      </c>
      <c r="D13" s="565">
        <v>-65374337.343599997</v>
      </c>
      <c r="E13" s="566">
        <v>-298871552.2161001</v>
      </c>
      <c r="F13" s="565">
        <v>-148587299.47660002</v>
      </c>
      <c r="G13" s="565">
        <v>-72143665.006199986</v>
      </c>
      <c r="H13" s="566">
        <v>-220730964.48280001</v>
      </c>
    </row>
    <row r="14" spans="1:8">
      <c r="A14" s="390">
        <v>2.1</v>
      </c>
      <c r="B14" s="379" t="s">
        <v>625</v>
      </c>
      <c r="C14" s="565">
        <v>0</v>
      </c>
      <c r="D14" s="565">
        <v>0</v>
      </c>
      <c r="E14" s="566">
        <v>0</v>
      </c>
      <c r="F14" s="565">
        <v>0</v>
      </c>
      <c r="G14" s="565">
        <v>0</v>
      </c>
      <c r="H14" s="566">
        <v>0</v>
      </c>
    </row>
    <row r="15" spans="1:8" ht="24.4" customHeight="1">
      <c r="A15" s="390">
        <v>2.2000000000000002</v>
      </c>
      <c r="B15" s="379" t="s">
        <v>626</v>
      </c>
      <c r="C15" s="565">
        <v>0</v>
      </c>
      <c r="D15" s="565">
        <v>0</v>
      </c>
      <c r="E15" s="566">
        <v>0</v>
      </c>
      <c r="F15" s="565">
        <v>0</v>
      </c>
      <c r="G15" s="565">
        <v>0</v>
      </c>
      <c r="H15" s="566">
        <v>0</v>
      </c>
    </row>
    <row r="16" spans="1:8" ht="20.65" customHeight="1">
      <c r="A16" s="390">
        <v>2.2999999999999998</v>
      </c>
      <c r="B16" s="379" t="s">
        <v>627</v>
      </c>
      <c r="C16" s="565">
        <v>-233497214.87250012</v>
      </c>
      <c r="D16" s="565">
        <v>-65374337.343599997</v>
      </c>
      <c r="E16" s="566">
        <v>-298871552.2161001</v>
      </c>
      <c r="F16" s="565">
        <v>-148587299.47660002</v>
      </c>
      <c r="G16" s="565">
        <v>-72143665.006199986</v>
      </c>
      <c r="H16" s="566">
        <v>-220730964.48280001</v>
      </c>
    </row>
    <row r="17" spans="1:8">
      <c r="A17" s="390">
        <v>2.4</v>
      </c>
      <c r="B17" s="379" t="s">
        <v>628</v>
      </c>
      <c r="C17" s="565">
        <v>0</v>
      </c>
      <c r="D17" s="565">
        <v>0</v>
      </c>
      <c r="E17" s="566">
        <v>0</v>
      </c>
      <c r="F17" s="565">
        <v>0</v>
      </c>
      <c r="G17" s="565">
        <v>0</v>
      </c>
      <c r="H17" s="566">
        <v>0</v>
      </c>
    </row>
    <row r="18" spans="1:8">
      <c r="A18" s="390">
        <v>3</v>
      </c>
      <c r="B18" s="392" t="s">
        <v>629</v>
      </c>
      <c r="C18" s="565">
        <v>695613.87</v>
      </c>
      <c r="D18" s="565">
        <v>0</v>
      </c>
      <c r="E18" s="566">
        <v>695613.87</v>
      </c>
      <c r="F18" s="565">
        <v>1708500</v>
      </c>
      <c r="G18" s="565">
        <v>0</v>
      </c>
      <c r="H18" s="566">
        <v>1708500</v>
      </c>
    </row>
    <row r="19" spans="1:8">
      <c r="A19" s="390">
        <v>4</v>
      </c>
      <c r="B19" s="392" t="s">
        <v>630</v>
      </c>
      <c r="C19" s="565">
        <v>89056284.541199967</v>
      </c>
      <c r="D19" s="565">
        <v>31407287.240900002</v>
      </c>
      <c r="E19" s="566">
        <v>120463571.78209996</v>
      </c>
      <c r="F19" s="565">
        <v>66781248.783699997</v>
      </c>
      <c r="G19" s="565">
        <v>27614523.75170001</v>
      </c>
      <c r="H19" s="566">
        <v>94395772.535400003</v>
      </c>
    </row>
    <row r="20" spans="1:8">
      <c r="A20" s="390">
        <v>5</v>
      </c>
      <c r="B20" s="392" t="s">
        <v>631</v>
      </c>
      <c r="C20" s="565">
        <v>-32572089.929999996</v>
      </c>
      <c r="D20" s="565">
        <v>-32119570.541799989</v>
      </c>
      <c r="E20" s="566">
        <v>-64691660.471799985</v>
      </c>
      <c r="F20" s="565">
        <v>-23566736.899999995</v>
      </c>
      <c r="G20" s="565">
        <v>-25657536.336900014</v>
      </c>
      <c r="H20" s="566">
        <v>-49224273.236900009</v>
      </c>
    </row>
    <row r="21" spans="1:8" ht="24" customHeight="1">
      <c r="A21" s="390">
        <v>6</v>
      </c>
      <c r="B21" s="392" t="s">
        <v>632</v>
      </c>
      <c r="C21" s="565">
        <v>1664255.5518</v>
      </c>
      <c r="D21" s="565">
        <v>359161.55230000016</v>
      </c>
      <c r="E21" s="566">
        <v>2023417.1041000001</v>
      </c>
      <c r="F21" s="565">
        <v>2873143.2508999999</v>
      </c>
      <c r="G21" s="565">
        <v>150795.79049999997</v>
      </c>
      <c r="H21" s="566">
        <v>3023939.0414</v>
      </c>
    </row>
    <row r="22" spans="1:8" ht="18.399999999999999" customHeight="1">
      <c r="A22" s="390">
        <v>7</v>
      </c>
      <c r="B22" s="392" t="s">
        <v>633</v>
      </c>
      <c r="C22" s="565">
        <v>0</v>
      </c>
      <c r="D22" s="565">
        <v>0</v>
      </c>
      <c r="E22" s="566">
        <v>0</v>
      </c>
      <c r="F22" s="565">
        <v>0</v>
      </c>
      <c r="G22" s="565">
        <v>0</v>
      </c>
      <c r="H22" s="566">
        <v>0</v>
      </c>
    </row>
    <row r="23" spans="1:8" ht="25.5" customHeight="1">
      <c r="A23" s="390">
        <v>8</v>
      </c>
      <c r="B23" s="393" t="s">
        <v>634</v>
      </c>
      <c r="C23" s="565">
        <v>0</v>
      </c>
      <c r="D23" s="565">
        <v>21940945.259</v>
      </c>
      <c r="E23" s="566">
        <v>21940945.259</v>
      </c>
      <c r="F23" s="565">
        <v>0</v>
      </c>
      <c r="G23" s="565">
        <v>-1209949.8700000001</v>
      </c>
      <c r="H23" s="566">
        <v>-1209949.8700000001</v>
      </c>
    </row>
    <row r="24" spans="1:8" ht="34.5" customHeight="1">
      <c r="A24" s="390">
        <v>9</v>
      </c>
      <c r="B24" s="393" t="s">
        <v>635</v>
      </c>
      <c r="C24" s="565">
        <v>0</v>
      </c>
      <c r="D24" s="565">
        <v>0</v>
      </c>
      <c r="E24" s="566">
        <v>0</v>
      </c>
      <c r="F24" s="565">
        <v>0</v>
      </c>
      <c r="G24" s="565">
        <v>0</v>
      </c>
      <c r="H24" s="566">
        <v>0</v>
      </c>
    </row>
    <row r="25" spans="1:8">
      <c r="A25" s="390">
        <v>10</v>
      </c>
      <c r="B25" s="392" t="s">
        <v>636</v>
      </c>
      <c r="C25" s="565">
        <v>62463427.894399941</v>
      </c>
      <c r="D25" s="565">
        <v>0</v>
      </c>
      <c r="E25" s="566">
        <v>62463427.894399941</v>
      </c>
      <c r="F25" s="565">
        <v>50619827.169799984</v>
      </c>
      <c r="G25" s="565">
        <v>0</v>
      </c>
      <c r="H25" s="566">
        <v>50619827.169799984</v>
      </c>
    </row>
    <row r="26" spans="1:8">
      <c r="A26" s="390">
        <v>11</v>
      </c>
      <c r="B26" s="394" t="s">
        <v>637</v>
      </c>
      <c r="C26" s="565">
        <v>0</v>
      </c>
      <c r="D26" s="565">
        <v>0</v>
      </c>
      <c r="E26" s="566">
        <v>0</v>
      </c>
      <c r="F26" s="565">
        <v>0</v>
      </c>
      <c r="G26" s="565">
        <v>0</v>
      </c>
      <c r="H26" s="566">
        <v>0</v>
      </c>
    </row>
    <row r="27" spans="1:8">
      <c r="A27" s="390">
        <v>12</v>
      </c>
      <c r="B27" s="392" t="s">
        <v>638</v>
      </c>
      <c r="C27" s="565">
        <v>2737011.0412999997</v>
      </c>
      <c r="D27" s="565">
        <v>56337.471799999985</v>
      </c>
      <c r="E27" s="566">
        <v>2793348.5130999996</v>
      </c>
      <c r="F27" s="565">
        <v>2164137.7963</v>
      </c>
      <c r="G27" s="565">
        <v>894790.81099999999</v>
      </c>
      <c r="H27" s="566">
        <v>3058928.6073000003</v>
      </c>
    </row>
    <row r="28" spans="1:8">
      <c r="A28" s="390">
        <v>13</v>
      </c>
      <c r="B28" s="395" t="s">
        <v>639</v>
      </c>
      <c r="C28" s="565">
        <v>-14696026.200000001</v>
      </c>
      <c r="D28" s="565">
        <v>-6980945.7452999977</v>
      </c>
      <c r="E28" s="566">
        <v>-21676971.945299998</v>
      </c>
      <c r="F28" s="565">
        <v>-10704358.631199995</v>
      </c>
      <c r="G28" s="565">
        <v>-5393224.8889999986</v>
      </c>
      <c r="H28" s="566">
        <v>-16097583.520199994</v>
      </c>
    </row>
    <row r="29" spans="1:8">
      <c r="A29" s="390">
        <v>14</v>
      </c>
      <c r="B29" s="396" t="s">
        <v>640</v>
      </c>
      <c r="C29" s="565">
        <v>-80878670.762800023</v>
      </c>
      <c r="D29" s="565">
        <v>-5475044.8500000015</v>
      </c>
      <c r="E29" s="566">
        <v>-86353715.612800032</v>
      </c>
      <c r="F29" s="565">
        <v>-67481395.820100009</v>
      </c>
      <c r="G29" s="565">
        <v>-4585649.7116999999</v>
      </c>
      <c r="H29" s="566">
        <v>-72067045.531800002</v>
      </c>
    </row>
    <row r="30" spans="1:8">
      <c r="A30" s="390">
        <v>14.1</v>
      </c>
      <c r="B30" s="368" t="s">
        <v>641</v>
      </c>
      <c r="C30" s="565">
        <v>-76118134.482800022</v>
      </c>
      <c r="D30" s="565">
        <v>-430777.07</v>
      </c>
      <c r="E30" s="566">
        <v>-76548911.552800015</v>
      </c>
      <c r="F30" s="565">
        <v>-62661706.884500004</v>
      </c>
      <c r="G30" s="565">
        <v>-1097553.3600000001</v>
      </c>
      <c r="H30" s="566">
        <v>-63759260.244500004</v>
      </c>
    </row>
    <row r="31" spans="1:8">
      <c r="A31" s="390">
        <v>14.2</v>
      </c>
      <c r="B31" s="368" t="s">
        <v>642</v>
      </c>
      <c r="C31" s="565">
        <v>-4760536.2799999984</v>
      </c>
      <c r="D31" s="565">
        <v>-5044267.7800000012</v>
      </c>
      <c r="E31" s="566">
        <v>-9804804.0599999987</v>
      </c>
      <c r="F31" s="565">
        <v>-4819688.9355999995</v>
      </c>
      <c r="G31" s="565">
        <v>-3488096.3516999995</v>
      </c>
      <c r="H31" s="566">
        <v>-8307785.287299999</v>
      </c>
    </row>
    <row r="32" spans="1:8">
      <c r="A32" s="390">
        <v>15</v>
      </c>
      <c r="B32" s="392" t="s">
        <v>643</v>
      </c>
      <c r="C32" s="565">
        <v>-21501686.783100002</v>
      </c>
      <c r="D32" s="565">
        <v>0</v>
      </c>
      <c r="E32" s="566">
        <v>-21501686.783100002</v>
      </c>
      <c r="F32" s="565">
        <v>-17578083.384999998</v>
      </c>
      <c r="G32" s="565">
        <v>0</v>
      </c>
      <c r="H32" s="566">
        <v>-17578083.384999998</v>
      </c>
    </row>
    <row r="33" spans="1:8" ht="22.5" customHeight="1">
      <c r="A33" s="390">
        <v>16</v>
      </c>
      <c r="B33" s="366" t="s">
        <v>644</v>
      </c>
      <c r="C33" s="565">
        <v>171360.20720000015</v>
      </c>
      <c r="D33" s="565">
        <v>341957.51619999978</v>
      </c>
      <c r="E33" s="566">
        <v>513317.7233999999</v>
      </c>
      <c r="F33" s="565">
        <v>699322.80270000012</v>
      </c>
      <c r="G33" s="565">
        <v>794669.43420000048</v>
      </c>
      <c r="H33" s="566">
        <v>1493992.2369000006</v>
      </c>
    </row>
    <row r="34" spans="1:8">
      <c r="A34" s="390">
        <v>17</v>
      </c>
      <c r="B34" s="392" t="s">
        <v>645</v>
      </c>
      <c r="C34" s="565">
        <v>218295.26499999998</v>
      </c>
      <c r="D34" s="565">
        <v>118580.97860000002</v>
      </c>
      <c r="E34" s="566">
        <v>336876.24359999999</v>
      </c>
      <c r="F34" s="565">
        <v>108968.70719999999</v>
      </c>
      <c r="G34" s="565">
        <v>480171.51579999999</v>
      </c>
      <c r="H34" s="566">
        <v>589140.223</v>
      </c>
    </row>
    <row r="35" spans="1:8">
      <c r="A35" s="390">
        <v>17.100000000000001</v>
      </c>
      <c r="B35" s="368" t="s">
        <v>646</v>
      </c>
      <c r="C35" s="565">
        <v>218295.26499999998</v>
      </c>
      <c r="D35" s="565">
        <v>118580.97860000002</v>
      </c>
      <c r="E35" s="566">
        <v>336876.24359999999</v>
      </c>
      <c r="F35" s="565">
        <v>108968.70719999999</v>
      </c>
      <c r="G35" s="565">
        <v>480171.51579999999</v>
      </c>
      <c r="H35" s="566">
        <v>589140.223</v>
      </c>
    </row>
    <row r="36" spans="1:8">
      <c r="A36" s="390">
        <v>17.2</v>
      </c>
      <c r="B36" s="368" t="s">
        <v>647</v>
      </c>
      <c r="C36" s="565">
        <v>0</v>
      </c>
      <c r="D36" s="565">
        <v>0</v>
      </c>
      <c r="E36" s="566">
        <v>0</v>
      </c>
      <c r="F36" s="565">
        <v>0</v>
      </c>
      <c r="G36" s="565">
        <v>0</v>
      </c>
      <c r="H36" s="566">
        <v>0</v>
      </c>
    </row>
    <row r="37" spans="1:8" ht="41.65" customHeight="1">
      <c r="A37" s="390">
        <v>18</v>
      </c>
      <c r="B37" s="397" t="s">
        <v>648</v>
      </c>
      <c r="C37" s="565">
        <v>-49522541.851600006</v>
      </c>
      <c r="D37" s="565">
        <v>3237166.5133999996</v>
      </c>
      <c r="E37" s="566">
        <v>-46285375.338200003</v>
      </c>
      <c r="F37" s="565">
        <v>-21899126.702300001</v>
      </c>
      <c r="G37" s="573">
        <v>8526857.4959999993</v>
      </c>
      <c r="H37" s="566">
        <v>-13372269.206300002</v>
      </c>
    </row>
    <row r="38" spans="1:8">
      <c r="A38" s="390">
        <v>18.100000000000001</v>
      </c>
      <c r="B38" s="398" t="s">
        <v>649</v>
      </c>
      <c r="C38" s="565">
        <v>-254640.05</v>
      </c>
      <c r="D38" s="565">
        <v>-8861.6378000000004</v>
      </c>
      <c r="E38" s="566">
        <v>-263501.68780000001</v>
      </c>
      <c r="F38" s="565">
        <v>-77224.27</v>
      </c>
      <c r="G38" s="565">
        <v>12280</v>
      </c>
      <c r="H38" s="566">
        <v>-64944.270000000004</v>
      </c>
    </row>
    <row r="39" spans="1:8">
      <c r="A39" s="390">
        <v>18.2</v>
      </c>
      <c r="B39" s="398" t="s">
        <v>650</v>
      </c>
      <c r="C39" s="565">
        <v>-49267901.801600009</v>
      </c>
      <c r="D39" s="565">
        <v>3246028.1511999997</v>
      </c>
      <c r="E39" s="566">
        <v>-46021873.650400013</v>
      </c>
      <c r="F39" s="565">
        <v>-21821902.432300001</v>
      </c>
      <c r="G39" s="565">
        <v>8514577.4959999993</v>
      </c>
      <c r="H39" s="566">
        <v>-13307324.936300002</v>
      </c>
    </row>
    <row r="40" spans="1:8" ht="24.4" customHeight="1">
      <c r="A40" s="390">
        <v>19</v>
      </c>
      <c r="B40" s="397" t="s">
        <v>651</v>
      </c>
      <c r="C40" s="565">
        <v>0</v>
      </c>
      <c r="D40" s="565">
        <v>0</v>
      </c>
      <c r="E40" s="566">
        <v>0</v>
      </c>
      <c r="F40" s="565">
        <v>0</v>
      </c>
      <c r="G40" s="565">
        <v>0</v>
      </c>
      <c r="H40" s="566">
        <v>0</v>
      </c>
    </row>
    <row r="41" spans="1:8" ht="17.649999999999999" customHeight="1">
      <c r="A41" s="390">
        <v>20</v>
      </c>
      <c r="B41" s="397" t="s">
        <v>652</v>
      </c>
      <c r="C41" s="565">
        <v>0</v>
      </c>
      <c r="D41" s="565">
        <v>0</v>
      </c>
      <c r="E41" s="566">
        <v>0</v>
      </c>
      <c r="F41" s="565">
        <v>0</v>
      </c>
      <c r="G41" s="565">
        <v>0</v>
      </c>
      <c r="H41" s="566">
        <v>0</v>
      </c>
    </row>
    <row r="42" spans="1:8" ht="26.65" customHeight="1">
      <c r="A42" s="390">
        <v>21</v>
      </c>
      <c r="B42" s="397" t="s">
        <v>653</v>
      </c>
      <c r="C42" s="565">
        <v>0</v>
      </c>
      <c r="D42" s="565">
        <v>0</v>
      </c>
      <c r="E42" s="566">
        <v>0</v>
      </c>
      <c r="F42" s="565">
        <v>0</v>
      </c>
      <c r="G42" s="565">
        <v>0</v>
      </c>
      <c r="H42" s="566">
        <v>0</v>
      </c>
    </row>
    <row r="43" spans="1:8">
      <c r="A43" s="390">
        <v>22</v>
      </c>
      <c r="B43" s="399" t="s">
        <v>654</v>
      </c>
      <c r="C43" s="565">
        <v>145304860.44670004</v>
      </c>
      <c r="D43" s="565">
        <v>132666118.74929993</v>
      </c>
      <c r="E43" s="566">
        <v>277970979.19599998</v>
      </c>
      <c r="F43" s="565">
        <v>182136339.53790012</v>
      </c>
      <c r="G43" s="565">
        <v>72859608.926499844</v>
      </c>
      <c r="H43" s="566">
        <v>254995948.46439996</v>
      </c>
    </row>
    <row r="44" spans="1:8">
      <c r="A44" s="390">
        <v>23</v>
      </c>
      <c r="B44" s="399" t="s">
        <v>655</v>
      </c>
      <c r="C44" s="565">
        <v>40241379.488299996</v>
      </c>
      <c r="D44" s="565">
        <v>0</v>
      </c>
      <c r="E44" s="566">
        <v>40241379.488299996</v>
      </c>
      <c r="F44" s="565">
        <v>25789410.888599999</v>
      </c>
      <c r="G44" s="565">
        <v>0</v>
      </c>
      <c r="H44" s="566">
        <v>25789410.888599999</v>
      </c>
    </row>
    <row r="45" spans="1:8">
      <c r="A45" s="390">
        <v>24</v>
      </c>
      <c r="B45" s="400" t="s">
        <v>656</v>
      </c>
      <c r="C45" s="565">
        <v>105063480.95840004</v>
      </c>
      <c r="D45" s="565">
        <v>132666118.74929993</v>
      </c>
      <c r="E45" s="566">
        <v>237729599.70769995</v>
      </c>
      <c r="F45" s="565">
        <v>156346928.64930013</v>
      </c>
      <c r="G45" s="565">
        <v>72859608.926499844</v>
      </c>
      <c r="H45" s="566">
        <v>229206537.57579997</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7"/>
  <sheetViews>
    <sheetView zoomScale="70" zoomScaleNormal="70" workbookViewId="0"/>
  </sheetViews>
  <sheetFormatPr defaultRowHeight="15"/>
  <cols>
    <col min="1" max="1" width="8.7109375" style="387"/>
    <col min="2" max="2" width="87.7109375" bestFit="1" customWidth="1"/>
    <col min="3" max="5" width="15.42578125" style="567" customWidth="1"/>
    <col min="6" max="8" width="15.42578125" customWidth="1"/>
  </cols>
  <sheetData>
    <row r="1" spans="1:12" s="5" customFormat="1" ht="14.25">
      <c r="A1" s="2" t="s">
        <v>30</v>
      </c>
      <c r="B1" s="3" t="str">
        <f>'Info '!C2</f>
        <v>JSC TBC Bank</v>
      </c>
      <c r="C1" s="556"/>
      <c r="D1" s="557"/>
      <c r="E1" s="557"/>
      <c r="F1" s="4"/>
      <c r="G1" s="4"/>
    </row>
    <row r="2" spans="1:12" s="5" customFormat="1" ht="14.25">
      <c r="A2" s="2" t="s">
        <v>31</v>
      </c>
      <c r="B2" s="308">
        <f>'1. key ratios '!B2</f>
        <v>45016</v>
      </c>
      <c r="C2" s="558"/>
      <c r="D2" s="559"/>
      <c r="E2" s="559"/>
      <c r="F2" s="4"/>
      <c r="G2" s="4"/>
    </row>
    <row r="3" spans="1:12" ht="15.75" thickBot="1">
      <c r="A3"/>
    </row>
    <row r="4" spans="1:12">
      <c r="A4" s="701" t="s">
        <v>6</v>
      </c>
      <c r="B4" s="702" t="s">
        <v>94</v>
      </c>
      <c r="C4" s="692" t="s">
        <v>558</v>
      </c>
      <c r="D4" s="692"/>
      <c r="E4" s="692"/>
      <c r="F4" s="703" t="s">
        <v>559</v>
      </c>
      <c r="G4" s="703"/>
      <c r="H4" s="704"/>
    </row>
    <row r="5" spans="1:12">
      <c r="A5" s="701"/>
      <c r="B5" s="702"/>
      <c r="C5" s="572" t="s">
        <v>32</v>
      </c>
      <c r="D5" s="572" t="s">
        <v>33</v>
      </c>
      <c r="E5" s="572" t="s">
        <v>34</v>
      </c>
      <c r="F5" s="389" t="s">
        <v>32</v>
      </c>
      <c r="G5" s="389" t="s">
        <v>33</v>
      </c>
      <c r="H5" s="389" t="s">
        <v>34</v>
      </c>
    </row>
    <row r="6" spans="1:12" ht="15.75">
      <c r="A6" s="375">
        <v>1</v>
      </c>
      <c r="B6" s="401" t="s">
        <v>657</v>
      </c>
      <c r="C6" s="574">
        <v>0</v>
      </c>
      <c r="D6" s="574">
        <v>0</v>
      </c>
      <c r="E6" s="575">
        <f t="shared" ref="E6:E43" si="0">C6+D6</f>
        <v>0</v>
      </c>
      <c r="F6" s="402">
        <v>0</v>
      </c>
      <c r="G6" s="402">
        <v>0</v>
      </c>
      <c r="H6" s="403">
        <f t="shared" ref="H6:H43" si="1">F6+G6</f>
        <v>0</v>
      </c>
      <c r="J6" s="571"/>
      <c r="L6" s="577"/>
    </row>
    <row r="7" spans="1:12" ht="15.75">
      <c r="A7" s="375">
        <v>2</v>
      </c>
      <c r="B7" s="401" t="s">
        <v>196</v>
      </c>
      <c r="C7" s="574">
        <v>0</v>
      </c>
      <c r="D7" s="574">
        <v>0</v>
      </c>
      <c r="E7" s="575">
        <f t="shared" si="0"/>
        <v>0</v>
      </c>
      <c r="F7" s="402">
        <v>0</v>
      </c>
      <c r="G7" s="402">
        <v>0</v>
      </c>
      <c r="H7" s="403">
        <f t="shared" si="1"/>
        <v>0</v>
      </c>
      <c r="J7" s="571"/>
      <c r="L7" s="577"/>
    </row>
    <row r="8" spans="1:12" ht="15.75">
      <c r="A8" s="375">
        <v>3</v>
      </c>
      <c r="B8" s="401" t="s">
        <v>206</v>
      </c>
      <c r="C8" s="574">
        <f>C9+C10</f>
        <v>3678775378.6308298</v>
      </c>
      <c r="D8" s="574">
        <f>D9+D10</f>
        <v>4920734688.918396</v>
      </c>
      <c r="E8" s="575">
        <f t="shared" si="0"/>
        <v>8599510067.5492249</v>
      </c>
      <c r="F8" s="402">
        <v>3314010452.5066099</v>
      </c>
      <c r="G8" s="402">
        <v>5266413714.2342901</v>
      </c>
      <c r="H8" s="403">
        <f t="shared" si="1"/>
        <v>8580424166.7409</v>
      </c>
      <c r="J8" s="571"/>
      <c r="L8" s="577"/>
    </row>
    <row r="9" spans="1:12" ht="15.75">
      <c r="A9" s="375">
        <v>3.1</v>
      </c>
      <c r="B9" s="404" t="s">
        <v>197</v>
      </c>
      <c r="C9" s="574">
        <v>3208288367.92943</v>
      </c>
      <c r="D9" s="574">
        <v>4608094225.0184097</v>
      </c>
      <c r="E9" s="575">
        <f t="shared" si="0"/>
        <v>7816382592.9478397</v>
      </c>
      <c r="F9" s="402">
        <v>2775709153.8266101</v>
      </c>
      <c r="G9" s="402">
        <v>4794220209.4342899</v>
      </c>
      <c r="H9" s="403">
        <f t="shared" si="1"/>
        <v>7569929363.2609005</v>
      </c>
      <c r="J9" s="571"/>
      <c r="L9" s="577"/>
    </row>
    <row r="10" spans="1:12" ht="15.75">
      <c r="A10" s="375">
        <v>3.2</v>
      </c>
      <c r="B10" s="404" t="s">
        <v>193</v>
      </c>
      <c r="C10" s="574">
        <v>470487010.70139998</v>
      </c>
      <c r="D10" s="574">
        <v>312640463.89998603</v>
      </c>
      <c r="E10" s="575">
        <f t="shared" si="0"/>
        <v>783127474.60138607</v>
      </c>
      <c r="F10" s="402">
        <v>538301298.67999995</v>
      </c>
      <c r="G10" s="402">
        <v>472193504.80000001</v>
      </c>
      <c r="H10" s="403">
        <f t="shared" si="1"/>
        <v>1010494803.48</v>
      </c>
      <c r="J10" s="571"/>
      <c r="L10" s="577"/>
    </row>
    <row r="11" spans="1:12" ht="15.75">
      <c r="A11" s="375">
        <v>4</v>
      </c>
      <c r="B11" s="405" t="s">
        <v>195</v>
      </c>
      <c r="C11" s="574">
        <f>C12+C13</f>
        <v>852705800</v>
      </c>
      <c r="D11" s="574">
        <f>D12+D13</f>
        <v>0</v>
      </c>
      <c r="E11" s="575">
        <f t="shared" si="0"/>
        <v>852705800</v>
      </c>
      <c r="F11" s="402">
        <v>715121400</v>
      </c>
      <c r="G11" s="402">
        <v>0</v>
      </c>
      <c r="H11" s="403">
        <f t="shared" si="1"/>
        <v>715121400</v>
      </c>
      <c r="J11" s="571"/>
      <c r="L11" s="577"/>
    </row>
    <row r="12" spans="1:12" ht="15.75">
      <c r="A12" s="375">
        <v>4.0999999999999996</v>
      </c>
      <c r="B12" s="404" t="s">
        <v>179</v>
      </c>
      <c r="C12" s="574">
        <v>852705800</v>
      </c>
      <c r="D12" s="574">
        <v>0</v>
      </c>
      <c r="E12" s="575">
        <f t="shared" si="0"/>
        <v>852705800</v>
      </c>
      <c r="F12" s="402">
        <v>715121400</v>
      </c>
      <c r="G12" s="402">
        <v>0</v>
      </c>
      <c r="H12" s="403">
        <f t="shared" si="1"/>
        <v>715121400</v>
      </c>
      <c r="J12" s="571"/>
      <c r="L12" s="577"/>
    </row>
    <row r="13" spans="1:12" ht="15.75">
      <c r="A13" s="375">
        <v>4.2</v>
      </c>
      <c r="B13" s="404" t="s">
        <v>180</v>
      </c>
      <c r="C13" s="574">
        <v>0</v>
      </c>
      <c r="D13" s="574">
        <v>0</v>
      </c>
      <c r="E13" s="575">
        <f t="shared" si="0"/>
        <v>0</v>
      </c>
      <c r="F13" s="402">
        <v>0</v>
      </c>
      <c r="G13" s="402">
        <v>0</v>
      </c>
      <c r="H13" s="403">
        <f t="shared" si="1"/>
        <v>0</v>
      </c>
      <c r="J13" s="571"/>
      <c r="L13" s="577"/>
    </row>
    <row r="14" spans="1:12" ht="15.75">
      <c r="A14" s="375">
        <v>5</v>
      </c>
      <c r="B14" s="405" t="s">
        <v>205</v>
      </c>
      <c r="C14" s="574">
        <f>C15+C16+C17+C23+C24+C25+C26</f>
        <v>16830622001.42338</v>
      </c>
      <c r="D14" s="574">
        <f>D15+D16+D17+D23+D24+D25+D26</f>
        <v>22103016570.290756</v>
      </c>
      <c r="E14" s="575">
        <f t="shared" si="0"/>
        <v>38933638571.714134</v>
      </c>
      <c r="F14" s="402">
        <v>10310502810.080002</v>
      </c>
      <c r="G14" s="402">
        <v>16661749730.67</v>
      </c>
      <c r="H14" s="403">
        <f t="shared" si="1"/>
        <v>26972252540.75</v>
      </c>
      <c r="J14" s="571"/>
      <c r="L14" s="577"/>
    </row>
    <row r="15" spans="1:12" ht="15.75">
      <c r="A15" s="375">
        <v>5.0999999999999996</v>
      </c>
      <c r="B15" s="406" t="s">
        <v>183</v>
      </c>
      <c r="C15" s="574">
        <v>377901424.66590899</v>
      </c>
      <c r="D15" s="574">
        <v>519466054.49740303</v>
      </c>
      <c r="E15" s="575">
        <f t="shared" si="0"/>
        <v>897367479.16331196</v>
      </c>
      <c r="F15" s="402">
        <v>294113198.63</v>
      </c>
      <c r="G15" s="402">
        <v>287646825.75</v>
      </c>
      <c r="H15" s="403">
        <f t="shared" si="1"/>
        <v>581760024.38</v>
      </c>
      <c r="J15" s="571"/>
      <c r="L15" s="577"/>
    </row>
    <row r="16" spans="1:12" ht="15.75">
      <c r="A16" s="375">
        <v>5.2</v>
      </c>
      <c r="B16" s="406" t="s">
        <v>182</v>
      </c>
      <c r="C16" s="574">
        <v>233033571.88699999</v>
      </c>
      <c r="D16" s="574">
        <v>2569748.6864240002</v>
      </c>
      <c r="E16" s="575">
        <f t="shared" si="0"/>
        <v>235603320.57342398</v>
      </c>
      <c r="F16" s="402">
        <v>181056334.75999999</v>
      </c>
      <c r="G16" s="402">
        <v>5278215.76</v>
      </c>
      <c r="H16" s="403">
        <f t="shared" si="1"/>
        <v>186334550.51999998</v>
      </c>
      <c r="J16" s="571"/>
      <c r="L16" s="577"/>
    </row>
    <row r="17" spans="1:12" ht="15.75">
      <c r="A17" s="375">
        <v>5.3</v>
      </c>
      <c r="B17" s="406" t="s">
        <v>181</v>
      </c>
      <c r="C17" s="574">
        <f>C18+C19+C20+C21+C22</f>
        <v>11560604540.10335</v>
      </c>
      <c r="D17" s="574">
        <f>D18+D19+D20+D21+D22</f>
        <v>18770052285.996784</v>
      </c>
      <c r="E17" s="575">
        <f t="shared" si="0"/>
        <v>30330656826.100136</v>
      </c>
      <c r="F17" s="402">
        <v>7031737477.1400003</v>
      </c>
      <c r="G17" s="402">
        <v>14204321021.439999</v>
      </c>
      <c r="H17" s="403">
        <f t="shared" si="1"/>
        <v>21236058498.579998</v>
      </c>
      <c r="J17" s="571"/>
      <c r="L17" s="577"/>
    </row>
    <row r="18" spans="1:12" ht="15.75">
      <c r="A18" s="375" t="s">
        <v>15</v>
      </c>
      <c r="B18" s="407" t="s">
        <v>36</v>
      </c>
      <c r="C18" s="574">
        <v>6755646608.91961</v>
      </c>
      <c r="D18" s="574">
        <v>8617354030.1780205</v>
      </c>
      <c r="E18" s="575">
        <f t="shared" si="0"/>
        <v>15373000639.09763</v>
      </c>
      <c r="F18" s="402">
        <v>3638919369.9099998</v>
      </c>
      <c r="G18" s="402">
        <v>4691353013.79</v>
      </c>
      <c r="H18" s="403">
        <f t="shared" si="1"/>
        <v>8330272383.6999998</v>
      </c>
      <c r="J18" s="571"/>
      <c r="L18" s="577"/>
    </row>
    <row r="19" spans="1:12" ht="15.75">
      <c r="A19" s="375" t="s">
        <v>16</v>
      </c>
      <c r="B19" s="407" t="s">
        <v>37</v>
      </c>
      <c r="C19" s="574">
        <v>2395533579.7287102</v>
      </c>
      <c r="D19" s="574">
        <v>5551059326.9299202</v>
      </c>
      <c r="E19" s="575">
        <f t="shared" si="0"/>
        <v>7946592906.6586304</v>
      </c>
      <c r="F19" s="402">
        <v>1519326233.22</v>
      </c>
      <c r="G19" s="402">
        <v>4976840249.0799999</v>
      </c>
      <c r="H19" s="403">
        <f t="shared" si="1"/>
        <v>6496166482.3000002</v>
      </c>
      <c r="J19" s="571"/>
      <c r="L19" s="577"/>
    </row>
    <row r="20" spans="1:12" ht="15.75">
      <c r="A20" s="375" t="s">
        <v>17</v>
      </c>
      <c r="B20" s="407" t="s">
        <v>38</v>
      </c>
      <c r="C20" s="574">
        <v>0</v>
      </c>
      <c r="D20" s="574">
        <v>0</v>
      </c>
      <c r="E20" s="575">
        <f t="shared" si="0"/>
        <v>0</v>
      </c>
      <c r="F20" s="402">
        <v>0</v>
      </c>
      <c r="G20" s="402">
        <v>0</v>
      </c>
      <c r="H20" s="403">
        <f t="shared" si="1"/>
        <v>0</v>
      </c>
      <c r="J20" s="571"/>
      <c r="L20" s="577"/>
    </row>
    <row r="21" spans="1:12" ht="15.75">
      <c r="A21" s="375" t="s">
        <v>18</v>
      </c>
      <c r="B21" s="407" t="s">
        <v>39</v>
      </c>
      <c r="C21" s="574">
        <v>1914219821.97651</v>
      </c>
      <c r="D21" s="574">
        <v>4198626372.2259302</v>
      </c>
      <c r="E21" s="575">
        <f t="shared" si="0"/>
        <v>6112846194.2024403</v>
      </c>
      <c r="F21" s="402">
        <v>1722268837.3099999</v>
      </c>
      <c r="G21" s="402">
        <v>4310063585.3500004</v>
      </c>
      <c r="H21" s="403">
        <f t="shared" si="1"/>
        <v>6032332422.6599998</v>
      </c>
      <c r="J21" s="571"/>
      <c r="L21" s="577"/>
    </row>
    <row r="22" spans="1:12" ht="15.75">
      <c r="A22" s="375" t="s">
        <v>19</v>
      </c>
      <c r="B22" s="407" t="s">
        <v>40</v>
      </c>
      <c r="C22" s="574">
        <v>495204529.478522</v>
      </c>
      <c r="D22" s="574">
        <v>403012556.66291499</v>
      </c>
      <c r="E22" s="575">
        <f t="shared" si="0"/>
        <v>898217086.14143705</v>
      </c>
      <c r="F22" s="402">
        <v>151223036.69999999</v>
      </c>
      <c r="G22" s="402">
        <v>226064173.22</v>
      </c>
      <c r="H22" s="403">
        <f t="shared" si="1"/>
        <v>377287209.91999996</v>
      </c>
      <c r="J22" s="571"/>
      <c r="L22" s="577"/>
    </row>
    <row r="23" spans="1:12" ht="15.75">
      <c r="A23" s="375">
        <v>5.4</v>
      </c>
      <c r="B23" s="406" t="s">
        <v>184</v>
      </c>
      <c r="C23" s="574">
        <v>3489881069.8755398</v>
      </c>
      <c r="D23" s="574">
        <v>1985777321.8807099</v>
      </c>
      <c r="E23" s="575">
        <f t="shared" si="0"/>
        <v>5475658391.7562494</v>
      </c>
      <c r="F23" s="402">
        <v>2210956158.8000002</v>
      </c>
      <c r="G23" s="402">
        <v>1632081958.0999999</v>
      </c>
      <c r="H23" s="403">
        <f t="shared" si="1"/>
        <v>3843038116.9000001</v>
      </c>
      <c r="J23" s="571"/>
      <c r="L23" s="577"/>
    </row>
    <row r="24" spans="1:12" ht="15.75">
      <c r="A24" s="375">
        <v>5.5</v>
      </c>
      <c r="B24" s="406" t="s">
        <v>185</v>
      </c>
      <c r="C24" s="574">
        <v>1945204.3670650001</v>
      </c>
      <c r="D24" s="574">
        <v>622801.94121800002</v>
      </c>
      <c r="E24" s="575">
        <f t="shared" si="0"/>
        <v>2568006.3082830003</v>
      </c>
      <c r="F24" s="402">
        <v>6506914.7199999997</v>
      </c>
      <c r="G24" s="402">
        <v>2298786.86</v>
      </c>
      <c r="H24" s="403">
        <f t="shared" si="1"/>
        <v>8805701.5800000001</v>
      </c>
      <c r="J24" s="571"/>
      <c r="L24" s="577"/>
    </row>
    <row r="25" spans="1:12" ht="15.75">
      <c r="A25" s="375">
        <v>5.6</v>
      </c>
      <c r="B25" s="406" t="s">
        <v>186</v>
      </c>
      <c r="C25" s="574">
        <v>9812157.5757040009</v>
      </c>
      <c r="D25" s="574">
        <v>0</v>
      </c>
      <c r="E25" s="575">
        <f t="shared" si="0"/>
        <v>9812157.5757040009</v>
      </c>
      <c r="F25" s="402">
        <v>11885035.26</v>
      </c>
      <c r="G25" s="402">
        <v>0</v>
      </c>
      <c r="H25" s="403">
        <f t="shared" si="1"/>
        <v>11885035.26</v>
      </c>
      <c r="J25" s="571"/>
      <c r="L25" s="577"/>
    </row>
    <row r="26" spans="1:12" ht="15.75">
      <c r="A26" s="375">
        <v>5.7</v>
      </c>
      <c r="B26" s="406" t="s">
        <v>40</v>
      </c>
      <c r="C26" s="574">
        <v>1157444032.9488101</v>
      </c>
      <c r="D26" s="574">
        <v>824528357.28821695</v>
      </c>
      <c r="E26" s="575">
        <f t="shared" si="0"/>
        <v>1981972390.2370272</v>
      </c>
      <c r="F26" s="402">
        <v>574247690.76999998</v>
      </c>
      <c r="G26" s="402">
        <v>530122922.75999999</v>
      </c>
      <c r="H26" s="403">
        <f t="shared" si="1"/>
        <v>1104370613.53</v>
      </c>
      <c r="J26" s="571"/>
      <c r="L26" s="577"/>
    </row>
    <row r="27" spans="1:12" ht="15.75">
      <c r="A27" s="375">
        <v>6</v>
      </c>
      <c r="B27" s="408" t="s">
        <v>658</v>
      </c>
      <c r="C27" s="574">
        <v>537934557.44000006</v>
      </c>
      <c r="D27" s="574">
        <v>665448972.90467596</v>
      </c>
      <c r="E27" s="575">
        <f t="shared" si="0"/>
        <v>1203383530.344676</v>
      </c>
      <c r="F27" s="402">
        <v>549654943.95000005</v>
      </c>
      <c r="G27" s="402">
        <v>1018307789.46157</v>
      </c>
      <c r="H27" s="403">
        <f t="shared" si="1"/>
        <v>1567962733.4115701</v>
      </c>
      <c r="J27" s="571"/>
      <c r="L27" s="577"/>
    </row>
    <row r="28" spans="1:12" ht="15.75">
      <c r="A28" s="375">
        <v>7</v>
      </c>
      <c r="B28" s="408" t="s">
        <v>659</v>
      </c>
      <c r="C28" s="574">
        <v>966471409.16999996</v>
      </c>
      <c r="D28" s="574">
        <v>897926236.78313398</v>
      </c>
      <c r="E28" s="575">
        <f t="shared" si="0"/>
        <v>1864397645.9531341</v>
      </c>
      <c r="F28" s="402">
        <v>905999289.75179994</v>
      </c>
      <c r="G28" s="402">
        <v>1039841041.03968</v>
      </c>
      <c r="H28" s="403">
        <f t="shared" si="1"/>
        <v>1945840330.7914801</v>
      </c>
      <c r="J28" s="571"/>
      <c r="L28" s="577"/>
    </row>
    <row r="29" spans="1:12" ht="15.75">
      <c r="A29" s="375">
        <v>8</v>
      </c>
      <c r="B29" s="408" t="s">
        <v>194</v>
      </c>
      <c r="C29" s="574">
        <v>57558390.100000001</v>
      </c>
      <c r="D29" s="574">
        <v>225059812.71819001</v>
      </c>
      <c r="E29" s="575">
        <f t="shared" si="0"/>
        <v>282618202.81819004</v>
      </c>
      <c r="F29" s="402">
        <v>21086450.75</v>
      </c>
      <c r="G29" s="402">
        <v>176494741.514943</v>
      </c>
      <c r="H29" s="403">
        <f t="shared" si="1"/>
        <v>197581192.264943</v>
      </c>
      <c r="J29" s="571"/>
      <c r="L29" s="577"/>
    </row>
    <row r="30" spans="1:12" ht="15.75">
      <c r="A30" s="375">
        <v>9</v>
      </c>
      <c r="B30" s="409" t="s">
        <v>211</v>
      </c>
      <c r="C30" s="574">
        <f>C31+C32+C33+C34+C35+C36+C37</f>
        <v>1553663014.3104</v>
      </c>
      <c r="D30" s="574">
        <f>D31+D32+D33+D34+D35+D36+D37</f>
        <v>6446629089.1887598</v>
      </c>
      <c r="E30" s="575">
        <f t="shared" si="0"/>
        <v>8000292103.4991598</v>
      </c>
      <c r="F30" s="402">
        <v>1127479768.4761</v>
      </c>
      <c r="G30" s="402">
        <v>7241377465.9686604</v>
      </c>
      <c r="H30" s="403">
        <f t="shared" si="1"/>
        <v>8368857234.4447603</v>
      </c>
      <c r="J30" s="571"/>
      <c r="L30" s="577"/>
    </row>
    <row r="31" spans="1:12" ht="15.75">
      <c r="A31" s="375">
        <v>9.1</v>
      </c>
      <c r="B31" s="410" t="s">
        <v>201</v>
      </c>
      <c r="C31" s="574">
        <v>1063159620.4002</v>
      </c>
      <c r="D31" s="574">
        <v>2931644251.75456</v>
      </c>
      <c r="E31" s="575">
        <f t="shared" si="0"/>
        <v>3994803872.1547599</v>
      </c>
      <c r="F31" s="402">
        <v>454725926.5729</v>
      </c>
      <c r="G31" s="402">
        <v>3757863717.7102098</v>
      </c>
      <c r="H31" s="403">
        <f t="shared" si="1"/>
        <v>4212589644.2831097</v>
      </c>
      <c r="J31" s="571"/>
      <c r="L31" s="577"/>
    </row>
    <row r="32" spans="1:12" ht="15.75">
      <c r="A32" s="375">
        <v>9.1999999999999993</v>
      </c>
      <c r="B32" s="410" t="s">
        <v>202</v>
      </c>
      <c r="C32" s="574">
        <v>490503393.9102</v>
      </c>
      <c r="D32" s="574">
        <v>3496595917.4341998</v>
      </c>
      <c r="E32" s="575">
        <f t="shared" si="0"/>
        <v>3987099311.3443999</v>
      </c>
      <c r="F32" s="402">
        <v>672753841.90320003</v>
      </c>
      <c r="G32" s="402">
        <v>3460746388.25845</v>
      </c>
      <c r="H32" s="403">
        <f t="shared" si="1"/>
        <v>4133500230.1616502</v>
      </c>
      <c r="J32" s="571"/>
      <c r="L32" s="577"/>
    </row>
    <row r="33" spans="1:12" ht="15.75">
      <c r="A33" s="375">
        <v>9.3000000000000007</v>
      </c>
      <c r="B33" s="410" t="s">
        <v>198</v>
      </c>
      <c r="C33" s="574">
        <v>0</v>
      </c>
      <c r="D33" s="574">
        <v>18388920</v>
      </c>
      <c r="E33" s="575">
        <f t="shared" si="0"/>
        <v>18388920</v>
      </c>
      <c r="F33" s="402">
        <v>0</v>
      </c>
      <c r="G33" s="402">
        <v>22767360</v>
      </c>
      <c r="H33" s="403">
        <f t="shared" si="1"/>
        <v>22767360</v>
      </c>
      <c r="J33" s="571"/>
      <c r="L33" s="577"/>
    </row>
    <row r="34" spans="1:12" ht="15.75">
      <c r="A34" s="375">
        <v>9.4</v>
      </c>
      <c r="B34" s="410" t="s">
        <v>199</v>
      </c>
      <c r="C34" s="574">
        <v>0</v>
      </c>
      <c r="D34" s="574">
        <v>0</v>
      </c>
      <c r="E34" s="575">
        <f t="shared" si="0"/>
        <v>0</v>
      </c>
      <c r="F34" s="402">
        <v>0</v>
      </c>
      <c r="G34" s="402">
        <v>0</v>
      </c>
      <c r="H34" s="403">
        <f t="shared" si="1"/>
        <v>0</v>
      </c>
      <c r="J34" s="571"/>
      <c r="L34" s="577"/>
    </row>
    <row r="35" spans="1:12" ht="15.75">
      <c r="A35" s="375">
        <v>9.5</v>
      </c>
      <c r="B35" s="410" t="s">
        <v>200</v>
      </c>
      <c r="C35" s="574">
        <v>0</v>
      </c>
      <c r="D35" s="574">
        <v>0</v>
      </c>
      <c r="E35" s="575">
        <f t="shared" si="0"/>
        <v>0</v>
      </c>
      <c r="F35" s="402">
        <v>0</v>
      </c>
      <c r="G35" s="402">
        <v>0</v>
      </c>
      <c r="H35" s="403">
        <f t="shared" si="1"/>
        <v>0</v>
      </c>
      <c r="J35" s="571"/>
      <c r="L35" s="577"/>
    </row>
    <row r="36" spans="1:12" ht="15.75">
      <c r="A36" s="375">
        <v>9.6</v>
      </c>
      <c r="B36" s="410" t="s">
        <v>203</v>
      </c>
      <c r="C36" s="574">
        <v>0</v>
      </c>
      <c r="D36" s="574">
        <v>0</v>
      </c>
      <c r="E36" s="575">
        <f t="shared" si="0"/>
        <v>0</v>
      </c>
      <c r="F36" s="402">
        <v>0</v>
      </c>
      <c r="G36" s="402">
        <v>0</v>
      </c>
      <c r="H36" s="403">
        <f t="shared" si="1"/>
        <v>0</v>
      </c>
      <c r="J36" s="571"/>
      <c r="L36" s="577"/>
    </row>
    <row r="37" spans="1:12" ht="15.75">
      <c r="A37" s="375">
        <v>9.6999999999999993</v>
      </c>
      <c r="B37" s="410" t="s">
        <v>204</v>
      </c>
      <c r="C37" s="574">
        <v>0</v>
      </c>
      <c r="D37" s="574">
        <v>0</v>
      </c>
      <c r="E37" s="575">
        <f t="shared" si="0"/>
        <v>0</v>
      </c>
      <c r="F37" s="402">
        <v>0</v>
      </c>
      <c r="G37" s="402">
        <v>0</v>
      </c>
      <c r="H37" s="403">
        <f t="shared" si="1"/>
        <v>0</v>
      </c>
      <c r="J37" s="571"/>
      <c r="L37" s="577"/>
    </row>
    <row r="38" spans="1:12" ht="15.75">
      <c r="A38" s="375">
        <v>10</v>
      </c>
      <c r="B38" s="405" t="s">
        <v>207</v>
      </c>
      <c r="C38" s="574">
        <f>C39+C40+C41+C42</f>
        <v>1005873305.8948951</v>
      </c>
      <c r="D38" s="574">
        <f>D39+D40+D41+D42</f>
        <v>102739230.99634901</v>
      </c>
      <c r="E38" s="575">
        <f t="shared" si="0"/>
        <v>1108612536.8912442</v>
      </c>
      <c r="F38" s="402">
        <v>888258216.83457422</v>
      </c>
      <c r="G38" s="402">
        <v>196764230.27443704</v>
      </c>
      <c r="H38" s="403">
        <f t="shared" si="1"/>
        <v>1085022447.1090112</v>
      </c>
      <c r="J38" s="571"/>
      <c r="L38" s="577"/>
    </row>
    <row r="39" spans="1:12" ht="15.75">
      <c r="A39" s="375">
        <v>10.1</v>
      </c>
      <c r="B39" s="411" t="s">
        <v>208</v>
      </c>
      <c r="C39" s="574">
        <v>53745729.150600001</v>
      </c>
      <c r="D39" s="574">
        <v>546654.60939999996</v>
      </c>
      <c r="E39" s="575">
        <f t="shared" si="0"/>
        <v>54292383.759999998</v>
      </c>
      <c r="F39" s="402">
        <v>32253790.539999999</v>
      </c>
      <c r="G39" s="402">
        <v>2512051.15</v>
      </c>
      <c r="H39" s="403">
        <f t="shared" si="1"/>
        <v>34765841.689999998</v>
      </c>
      <c r="J39" s="571"/>
      <c r="L39" s="577"/>
    </row>
    <row r="40" spans="1:12" ht="15.75">
      <c r="A40" s="375">
        <v>10.199999999999999</v>
      </c>
      <c r="B40" s="411" t="s">
        <v>209</v>
      </c>
      <c r="C40" s="574">
        <v>14604605.060000001</v>
      </c>
      <c r="D40" s="574">
        <v>232576.27710000001</v>
      </c>
      <c r="E40" s="575">
        <f t="shared" si="0"/>
        <v>14837181.337100001</v>
      </c>
      <c r="F40" s="402">
        <v>10817968.919999989</v>
      </c>
      <c r="G40" s="402">
        <v>652925.01540100004</v>
      </c>
      <c r="H40" s="403">
        <f t="shared" si="1"/>
        <v>11470893.935400989</v>
      </c>
      <c r="J40" s="571"/>
      <c r="L40" s="577"/>
    </row>
    <row r="41" spans="1:12" ht="15.75">
      <c r="A41" s="375">
        <v>10.3</v>
      </c>
      <c r="B41" s="411" t="s">
        <v>212</v>
      </c>
      <c r="C41" s="574">
        <v>639128285.01429498</v>
      </c>
      <c r="D41" s="574">
        <v>48509603.620397002</v>
      </c>
      <c r="E41" s="575">
        <f t="shared" si="0"/>
        <v>687637888.63469195</v>
      </c>
      <c r="F41" s="402">
        <v>563830509.45457399</v>
      </c>
      <c r="G41" s="402">
        <v>115204886.63557903</v>
      </c>
      <c r="H41" s="403">
        <f t="shared" si="1"/>
        <v>679035396.09015298</v>
      </c>
      <c r="J41" s="571"/>
      <c r="L41" s="577"/>
    </row>
    <row r="42" spans="1:12" ht="25.5">
      <c r="A42" s="375">
        <v>10.4</v>
      </c>
      <c r="B42" s="411" t="s">
        <v>213</v>
      </c>
      <c r="C42" s="574">
        <v>298394686.67000002</v>
      </c>
      <c r="D42" s="574">
        <v>53450396.489451997</v>
      </c>
      <c r="E42" s="575">
        <f t="shared" si="0"/>
        <v>351845083.15945202</v>
      </c>
      <c r="F42" s="402">
        <v>281355947.92000014</v>
      </c>
      <c r="G42" s="402">
        <v>78394367.473457009</v>
      </c>
      <c r="H42" s="403">
        <f t="shared" si="1"/>
        <v>359750315.39345717</v>
      </c>
      <c r="J42" s="571"/>
      <c r="L42" s="577"/>
    </row>
    <row r="43" spans="1:12" ht="16.5" thickBot="1">
      <c r="A43" s="375">
        <v>11</v>
      </c>
      <c r="B43" s="128" t="s">
        <v>210</v>
      </c>
      <c r="C43" s="574">
        <v>1665390.5599999998</v>
      </c>
      <c r="D43" s="574">
        <v>27820780.991942003</v>
      </c>
      <c r="E43" s="575">
        <f t="shared" si="0"/>
        <v>29486171.551942002</v>
      </c>
      <c r="F43" s="402">
        <v>7135653.3800000008</v>
      </c>
      <c r="G43" s="402">
        <v>30489938.757151879</v>
      </c>
      <c r="H43" s="403">
        <f t="shared" si="1"/>
        <v>37625592.137151882</v>
      </c>
      <c r="J43" s="571"/>
      <c r="L43" s="577"/>
    </row>
    <row r="44" spans="1:12" ht="15.75">
      <c r="C44" s="576"/>
      <c r="D44" s="576"/>
      <c r="E44" s="576"/>
      <c r="F44" s="412"/>
      <c r="G44" s="412"/>
      <c r="H44" s="412"/>
    </row>
    <row r="45" spans="1:12" ht="15.75">
      <c r="C45" s="576"/>
      <c r="D45" s="576"/>
      <c r="E45" s="576"/>
      <c r="F45" s="412"/>
      <c r="G45" s="412"/>
      <c r="H45" s="412"/>
    </row>
    <row r="46" spans="1:12" ht="15.75">
      <c r="C46" s="576"/>
      <c r="D46" s="576"/>
      <c r="E46" s="576"/>
      <c r="F46" s="412"/>
      <c r="G46" s="412"/>
      <c r="H46" s="412"/>
    </row>
    <row r="47" spans="1:12" ht="15.75">
      <c r="C47" s="576"/>
      <c r="D47" s="576"/>
      <c r="E47" s="576"/>
      <c r="F47" s="412"/>
      <c r="G47" s="412"/>
      <c r="H47" s="412"/>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9"/>
  <sheetViews>
    <sheetView zoomScaleNormal="100" workbookViewId="0">
      <pane xSplit="1" ySplit="4" topLeftCell="B5" activePane="bottomRight" state="frozen"/>
      <selection activeCell="C8" sqref="C8"/>
      <selection pane="topRight" activeCell="C8" sqref="C8"/>
      <selection pane="bottomLeft" activeCell="C8" sqref="C8"/>
      <selection pane="bottomRight" activeCell="B5" sqref="B5"/>
    </sheetView>
  </sheetViews>
  <sheetFormatPr defaultColWidth="9.28515625" defaultRowHeight="12.75"/>
  <cols>
    <col min="1" max="1" width="9.5703125" style="4" bestFit="1" customWidth="1"/>
    <col min="2" max="2" width="93.5703125" style="4" customWidth="1"/>
    <col min="3" max="4" width="12.28515625" style="4" bestFit="1" customWidth="1"/>
    <col min="5" max="7" width="12.28515625" style="19" bestFit="1" customWidth="1"/>
    <col min="8" max="11" width="9.7109375" style="19" customWidth="1"/>
    <col min="12" max="16384" width="9.28515625" style="19"/>
  </cols>
  <sheetData>
    <row r="1" spans="1:7">
      <c r="A1" s="2" t="s">
        <v>30</v>
      </c>
      <c r="B1" s="3" t="str">
        <f>'Info '!C2</f>
        <v>JSC TBC Bank</v>
      </c>
      <c r="C1" s="3"/>
    </row>
    <row r="2" spans="1:7">
      <c r="A2" s="2" t="s">
        <v>31</v>
      </c>
      <c r="B2" s="308">
        <f>'1. key ratios '!B2</f>
        <v>45016</v>
      </c>
      <c r="C2" s="3"/>
    </row>
    <row r="3" spans="1:7">
      <c r="A3" s="2"/>
      <c r="B3" s="3"/>
      <c r="C3" s="3"/>
    </row>
    <row r="4" spans="1:7" ht="15" customHeight="1" thickBot="1">
      <c r="A4" s="4" t="s">
        <v>96</v>
      </c>
      <c r="B4" s="80" t="s">
        <v>187</v>
      </c>
      <c r="C4" s="22" t="s">
        <v>35</v>
      </c>
    </row>
    <row r="5" spans="1:7" ht="15" customHeight="1">
      <c r="A5" s="151" t="s">
        <v>6</v>
      </c>
      <c r="B5" s="152"/>
      <c r="C5" s="306" t="str">
        <f>INT((MONTH($B$2))/3)&amp;"Q"&amp;"-"&amp;YEAR($B$2)</f>
        <v>1Q-2023</v>
      </c>
      <c r="D5" s="306" t="str">
        <f>IF(INT(MONTH($B$2))=3, "4"&amp;"Q"&amp;"-"&amp;YEAR($B$2)-1, IF(INT(MONTH($B$2))=6, "1"&amp;"Q"&amp;"-"&amp;YEAR($B$2), IF(INT(MONTH($B$2))=9, "2"&amp;"Q"&amp;"-"&amp;YEAR($B$2),IF(INT(MONTH($B$2))=12, "3"&amp;"Q"&amp;"-"&amp;YEAR($B$2), 0))))</f>
        <v>4Q-2022</v>
      </c>
      <c r="E5" s="306" t="str">
        <f>IF(INT(MONTH($B$2))=3, "3"&amp;"Q"&amp;"-"&amp;YEAR($B$2)-1, IF(INT(MONTH($B$2))=6, "4"&amp;"Q"&amp;"-"&amp;YEAR($B$2)-1, IF(INT(MONTH($B$2))=9, "1"&amp;"Q"&amp;"-"&amp;YEAR($B$2),IF(INT(MONTH($B$2))=12, "2"&amp;"Q"&amp;"-"&amp;YEAR($B$2), 0))))</f>
        <v>3Q-2022</v>
      </c>
      <c r="F5" s="306" t="str">
        <f>IF(INT(MONTH($B$2))=3, "2"&amp;"Q"&amp;"-"&amp;YEAR($B$2)-1, IF(INT(MONTH($B$2))=6, "3"&amp;"Q"&amp;"-"&amp;YEAR($B$2)-1, IF(INT(MONTH($B$2))=9, "4"&amp;"Q"&amp;"-"&amp;YEAR($B$2)-1,IF(INT(MONTH($B$2))=12, "1"&amp;"Q"&amp;"-"&amp;YEAR($B$2), 0))))</f>
        <v>2Q-2022</v>
      </c>
      <c r="G5" s="307" t="str">
        <f>IF(INT(MONTH($B$2))=3, "1"&amp;"Q"&amp;"-"&amp;YEAR($B$2)-1, IF(INT(MONTH($B$2))=6, "2"&amp;"Q"&amp;"-"&amp;YEAR($B$2)-1, IF(INT(MONTH($B$2))=9, "3"&amp;"Q"&amp;"-"&amp;YEAR($B$2)-1,IF(INT(MONTH($B$2))=12, "4"&amp;"Q"&amp;"-"&amp;YEAR($B$2)-1, 0))))</f>
        <v>1Q-2022</v>
      </c>
    </row>
    <row r="6" spans="1:7" ht="15" customHeight="1">
      <c r="A6" s="23">
        <v>1</v>
      </c>
      <c r="B6" s="236" t="s">
        <v>191</v>
      </c>
      <c r="C6" s="300">
        <f>C7+C9+C10</f>
        <v>18112219200.910744</v>
      </c>
      <c r="D6" s="302">
        <f>D7+D9+D10</f>
        <v>18488515550.390907</v>
      </c>
      <c r="E6" s="238">
        <f t="shared" ref="E6:G6" si="0">E7+E9+E10</f>
        <v>18409117000.070145</v>
      </c>
      <c r="F6" s="300">
        <f t="shared" si="0"/>
        <v>18626285421.055347</v>
      </c>
      <c r="G6" s="304">
        <f t="shared" si="0"/>
        <v>18472305377.26429</v>
      </c>
    </row>
    <row r="7" spans="1:7" ht="15" customHeight="1">
      <c r="A7" s="23">
        <v>1.1000000000000001</v>
      </c>
      <c r="B7" s="236" t="s">
        <v>357</v>
      </c>
      <c r="C7" s="301">
        <v>16865749622.993767</v>
      </c>
      <c r="D7" s="301">
        <v>17318378454.566204</v>
      </c>
      <c r="E7" s="301">
        <v>17330273868.255093</v>
      </c>
      <c r="F7" s="301">
        <v>17555839747.045788</v>
      </c>
      <c r="G7" s="301">
        <v>17341673070.387917</v>
      </c>
    </row>
    <row r="8" spans="1:7">
      <c r="A8" s="23" t="s">
        <v>14</v>
      </c>
      <c r="B8" s="236" t="s">
        <v>95</v>
      </c>
      <c r="C8" s="301">
        <v>29108544.867899999</v>
      </c>
      <c r="D8" s="301">
        <v>29108544.867899999</v>
      </c>
      <c r="E8" s="301">
        <v>29108544.867899999</v>
      </c>
      <c r="F8" s="301">
        <v>29108544.867880002</v>
      </c>
      <c r="G8" s="301">
        <v>29108545.199999999</v>
      </c>
    </row>
    <row r="9" spans="1:7" ht="15" customHeight="1">
      <c r="A9" s="23">
        <v>1.2</v>
      </c>
      <c r="B9" s="237" t="s">
        <v>94</v>
      </c>
      <c r="C9" s="301">
        <v>1192102674.3048613</v>
      </c>
      <c r="D9" s="301">
        <v>1111999536.9519684</v>
      </c>
      <c r="E9" s="301">
        <v>1007444649.2208805</v>
      </c>
      <c r="F9" s="301">
        <v>1006902005.7285612</v>
      </c>
      <c r="G9" s="301">
        <v>1063813986.4663744</v>
      </c>
    </row>
    <row r="10" spans="1:7" ht="15" customHeight="1">
      <c r="A10" s="23">
        <v>1.3</v>
      </c>
      <c r="B10" s="236" t="s">
        <v>28</v>
      </c>
      <c r="C10" s="301">
        <v>54366903.612112358</v>
      </c>
      <c r="D10" s="301">
        <v>58137558.87273436</v>
      </c>
      <c r="E10" s="301">
        <v>71398482.594167978</v>
      </c>
      <c r="F10" s="301">
        <v>63543668.280999996</v>
      </c>
      <c r="G10" s="301">
        <v>66818320.409999996</v>
      </c>
    </row>
    <row r="11" spans="1:7" ht="15" customHeight="1">
      <c r="A11" s="23">
        <v>2</v>
      </c>
      <c r="B11" s="236" t="s">
        <v>188</v>
      </c>
      <c r="C11" s="301">
        <v>18174618.59038027</v>
      </c>
      <c r="D11" s="301">
        <v>93833494.423371479</v>
      </c>
      <c r="E11" s="301">
        <v>110984771.99744771</v>
      </c>
      <c r="F11" s="301">
        <v>130390268.88565059</v>
      </c>
      <c r="G11" s="301">
        <v>42963577.388953537</v>
      </c>
    </row>
    <row r="12" spans="1:7" ht="15" customHeight="1">
      <c r="A12" s="23">
        <v>3</v>
      </c>
      <c r="B12" s="236" t="s">
        <v>189</v>
      </c>
      <c r="C12" s="301">
        <v>2636658633.7196875</v>
      </c>
      <c r="D12" s="301">
        <v>2636658633.7196875</v>
      </c>
      <c r="E12" s="301">
        <v>2102695570.9899507</v>
      </c>
      <c r="F12" s="301">
        <v>2102695570.9899507</v>
      </c>
      <c r="G12" s="301">
        <v>2102695570.9899507</v>
      </c>
    </row>
    <row r="13" spans="1:7" ht="15" customHeight="1" thickBot="1">
      <c r="A13" s="25">
        <v>4</v>
      </c>
      <c r="B13" s="26" t="s">
        <v>190</v>
      </c>
      <c r="C13" s="239">
        <f>C6+C11+C12</f>
        <v>20767052453.220814</v>
      </c>
      <c r="D13" s="303">
        <f>D6+D11+D12</f>
        <v>21219007678.533966</v>
      </c>
      <c r="E13" s="240">
        <f t="shared" ref="E13:G13" si="1">E6+E11+E12</f>
        <v>20622797343.057545</v>
      </c>
      <c r="F13" s="239">
        <f t="shared" si="1"/>
        <v>20859371260.93095</v>
      </c>
      <c r="G13" s="305">
        <f t="shared" si="1"/>
        <v>20617964525.643196</v>
      </c>
    </row>
    <row r="14" spans="1:7">
      <c r="B14" s="29"/>
    </row>
    <row r="15" spans="1:7" ht="25.5">
      <c r="B15" s="29" t="s">
        <v>358</v>
      </c>
    </row>
    <row r="16" spans="1:7">
      <c r="B16" s="29"/>
    </row>
    <row r="17" s="19" customFormat="1" ht="11.25"/>
    <row r="18" s="19" customFormat="1" ht="11.25"/>
    <row r="19" s="19" customFormat="1" ht="11.25"/>
    <row r="20" s="19" customFormat="1" ht="11.25"/>
    <row r="21" s="19" customFormat="1" ht="11.25"/>
    <row r="22" s="19" customFormat="1" ht="11.25"/>
    <row r="23" s="19" customFormat="1" ht="11.25"/>
    <row r="24" s="19" customFormat="1" ht="11.25"/>
    <row r="25" s="19" customFormat="1" ht="11.25"/>
    <row r="26" s="19" customFormat="1" ht="11.25"/>
    <row r="27" s="19" customFormat="1" ht="11.25"/>
    <row r="28" s="19" customFormat="1" ht="11.25"/>
    <row r="29" s="19" customFormat="1" ht="11.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7"/>
  <sheetViews>
    <sheetView zoomScale="85" zoomScaleNormal="85" workbookViewId="0">
      <pane xSplit="1" ySplit="4" topLeftCell="B5" activePane="bottomRight" state="frozen"/>
      <selection activeCell="B23" sqref="B23"/>
      <selection pane="topRight" activeCell="B23" sqref="B23"/>
      <selection pane="bottomLeft" activeCell="B23" sqref="B23"/>
      <selection pane="bottomRight" activeCell="B5" sqref="B5"/>
    </sheetView>
  </sheetViews>
  <sheetFormatPr defaultColWidth="9.28515625" defaultRowHeight="14.25"/>
  <cols>
    <col min="1" max="1" width="9.5703125" style="4" bestFit="1" customWidth="1"/>
    <col min="2" max="2" width="65.5703125" style="4" customWidth="1"/>
    <col min="3" max="3" width="40.28515625" style="4" bestFit="1" customWidth="1"/>
    <col min="4" max="16384" width="9.28515625" style="5"/>
  </cols>
  <sheetData>
    <row r="1" spans="1:8">
      <c r="A1" s="2" t="s">
        <v>30</v>
      </c>
      <c r="B1" s="3" t="str">
        <f>'Info '!C2</f>
        <v>JSC TBC Bank</v>
      </c>
    </row>
    <row r="2" spans="1:8">
      <c r="A2" s="2" t="s">
        <v>31</v>
      </c>
      <c r="B2" s="308">
        <f>'1. key ratios '!B2</f>
        <v>45016</v>
      </c>
    </row>
    <row r="4" spans="1:8" ht="28.15" customHeight="1" thickBot="1">
      <c r="A4" s="30" t="s">
        <v>41</v>
      </c>
      <c r="B4" s="31" t="s">
        <v>163</v>
      </c>
      <c r="C4" s="32"/>
    </row>
    <row r="5" spans="1:8">
      <c r="A5" s="33"/>
      <c r="B5" s="295" t="s">
        <v>42</v>
      </c>
      <c r="C5" s="296" t="s">
        <v>371</v>
      </c>
    </row>
    <row r="6" spans="1:8">
      <c r="A6" s="34">
        <v>1</v>
      </c>
      <c r="B6" s="516" t="s">
        <v>713</v>
      </c>
      <c r="C6" s="517" t="s">
        <v>714</v>
      </c>
    </row>
    <row r="7" spans="1:8">
      <c r="A7" s="34">
        <v>2</v>
      </c>
      <c r="B7" s="516" t="s">
        <v>715</v>
      </c>
      <c r="C7" s="517" t="s">
        <v>716</v>
      </c>
    </row>
    <row r="8" spans="1:8">
      <c r="A8" s="34">
        <v>3</v>
      </c>
      <c r="B8" s="516" t="s">
        <v>717</v>
      </c>
      <c r="C8" s="517" t="s">
        <v>716</v>
      </c>
    </row>
    <row r="9" spans="1:8">
      <c r="A9" s="34">
        <v>4</v>
      </c>
      <c r="B9" s="516" t="s">
        <v>718</v>
      </c>
      <c r="C9" s="517" t="s">
        <v>716</v>
      </c>
    </row>
    <row r="10" spans="1:8">
      <c r="A10" s="34">
        <v>5</v>
      </c>
      <c r="B10" s="516" t="s">
        <v>719</v>
      </c>
      <c r="C10" s="517" t="s">
        <v>716</v>
      </c>
    </row>
    <row r="11" spans="1:8">
      <c r="A11" s="34">
        <v>6</v>
      </c>
      <c r="B11" s="516" t="s">
        <v>720</v>
      </c>
      <c r="C11" s="517" t="s">
        <v>716</v>
      </c>
    </row>
    <row r="12" spans="1:8">
      <c r="A12" s="34">
        <v>7</v>
      </c>
      <c r="B12" s="516" t="s">
        <v>721</v>
      </c>
      <c r="C12" s="517" t="s">
        <v>716</v>
      </c>
      <c r="H12" s="37"/>
    </row>
    <row r="13" spans="1:8">
      <c r="A13" s="34"/>
      <c r="B13" s="35"/>
      <c r="C13" s="36"/>
    </row>
    <row r="14" spans="1:8">
      <c r="A14" s="34"/>
      <c r="B14" s="35"/>
      <c r="C14" s="36"/>
    </row>
    <row r="15" spans="1:8">
      <c r="A15" s="34"/>
      <c r="B15" s="35"/>
      <c r="C15" s="36"/>
    </row>
    <row r="16" spans="1:8">
      <c r="A16" s="34"/>
      <c r="B16" s="297"/>
      <c r="C16" s="298"/>
    </row>
    <row r="17" spans="1:3">
      <c r="A17" s="34"/>
      <c r="B17" s="134" t="s">
        <v>43</v>
      </c>
      <c r="C17" s="299" t="s">
        <v>372</v>
      </c>
    </row>
    <row r="18" spans="1:3">
      <c r="A18" s="34">
        <v>1</v>
      </c>
      <c r="B18" s="516" t="s">
        <v>722</v>
      </c>
      <c r="C18" s="518" t="s">
        <v>723</v>
      </c>
    </row>
    <row r="19" spans="1:3">
      <c r="A19" s="34">
        <v>2</v>
      </c>
      <c r="B19" s="516" t="s">
        <v>724</v>
      </c>
      <c r="C19" s="518" t="s">
        <v>725</v>
      </c>
    </row>
    <row r="20" spans="1:3">
      <c r="A20" s="34">
        <v>3</v>
      </c>
      <c r="B20" s="516" t="s">
        <v>726</v>
      </c>
      <c r="C20" s="518" t="s">
        <v>727</v>
      </c>
    </row>
    <row r="21" spans="1:3">
      <c r="A21" s="34">
        <v>4</v>
      </c>
      <c r="B21" s="516" t="s">
        <v>728</v>
      </c>
      <c r="C21" s="518" t="s">
        <v>729</v>
      </c>
    </row>
    <row r="22" spans="1:3">
      <c r="A22" s="34">
        <v>5</v>
      </c>
      <c r="B22" s="516" t="s">
        <v>730</v>
      </c>
      <c r="C22" s="518" t="s">
        <v>731</v>
      </c>
    </row>
    <row r="23" spans="1:3">
      <c r="A23" s="34">
        <v>6</v>
      </c>
      <c r="B23" s="516" t="s">
        <v>732</v>
      </c>
      <c r="C23" s="518" t="s">
        <v>733</v>
      </c>
    </row>
    <row r="24" spans="1:3">
      <c r="A24" s="34"/>
      <c r="B24" s="35"/>
      <c r="C24" s="38"/>
    </row>
    <row r="25" spans="1:3">
      <c r="A25" s="34"/>
      <c r="B25" s="35"/>
      <c r="C25" s="38"/>
    </row>
    <row r="26" spans="1:3">
      <c r="A26" s="34"/>
      <c r="B26" s="35"/>
      <c r="C26" s="38"/>
    </row>
    <row r="27" spans="1:3" ht="15.75" customHeight="1">
      <c r="A27" s="34"/>
      <c r="B27" s="35"/>
      <c r="C27" s="39"/>
    </row>
    <row r="28" spans="1:3" ht="15.75" customHeight="1">
      <c r="A28" s="34"/>
      <c r="B28" s="35"/>
      <c r="C28" s="39"/>
    </row>
    <row r="29" spans="1:3" ht="30" customHeight="1">
      <c r="A29" s="34"/>
      <c r="B29" s="705" t="s">
        <v>44</v>
      </c>
      <c r="C29" s="706"/>
    </row>
    <row r="30" spans="1:3">
      <c r="A30" s="34">
        <v>1</v>
      </c>
      <c r="B30" s="516" t="s">
        <v>734</v>
      </c>
      <c r="C30" s="519">
        <v>0.99878075215747519</v>
      </c>
    </row>
    <row r="31" spans="1:3" ht="15.75" customHeight="1">
      <c r="A31" s="34"/>
      <c r="B31" s="35"/>
      <c r="C31" s="36"/>
    </row>
    <row r="32" spans="1:3" ht="29.25" customHeight="1">
      <c r="A32" s="34"/>
      <c r="B32" s="705" t="s">
        <v>45</v>
      </c>
      <c r="C32" s="706"/>
    </row>
    <row r="33" spans="1:3" ht="13.9" customHeight="1">
      <c r="A33" s="34">
        <v>1</v>
      </c>
      <c r="B33" s="516" t="s">
        <v>735</v>
      </c>
      <c r="C33" s="519">
        <v>9.9171356628087071E-2</v>
      </c>
    </row>
    <row r="34" spans="1:3">
      <c r="A34" s="34">
        <v>2</v>
      </c>
      <c r="B34" s="520" t="s">
        <v>736</v>
      </c>
      <c r="C34" s="521">
        <v>6.0092684225519929E-2</v>
      </c>
    </row>
    <row r="35" spans="1:3">
      <c r="A35" s="34">
        <v>3</v>
      </c>
      <c r="B35" s="520" t="s">
        <v>737</v>
      </c>
      <c r="C35" s="521">
        <v>6.5366106885274652E-2</v>
      </c>
    </row>
    <row r="36" spans="1:3">
      <c r="A36" s="34">
        <v>4</v>
      </c>
      <c r="B36" s="520" t="s">
        <v>738</v>
      </c>
      <c r="C36" s="521">
        <v>5.588111301379084E-2</v>
      </c>
    </row>
    <row r="37" spans="1:3" ht="15" thickBot="1">
      <c r="A37" s="34"/>
      <c r="B37" s="40"/>
      <c r="C37" s="41"/>
    </row>
  </sheetData>
  <mergeCells count="2">
    <mergeCell ref="B32:C32"/>
    <mergeCell ref="B29:C29"/>
  </mergeCells>
  <dataValidations count="1">
    <dataValidation type="list" allowBlank="1" showInputMessage="1" showErrorMessage="1" sqref="C6:C15"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3"/>
  <sheetViews>
    <sheetView zoomScale="70" zoomScaleNormal="70" workbookViewId="0">
      <pane xSplit="1" ySplit="5" topLeftCell="B6" activePane="bottomRight" state="frozen"/>
      <selection activeCell="B23" sqref="B23"/>
      <selection pane="topRight" activeCell="B23" sqref="B23"/>
      <selection pane="bottomLeft" activeCell="B23" sqref="B23"/>
      <selection pane="bottomRight" activeCell="B6" sqref="B6:B7"/>
    </sheetView>
  </sheetViews>
  <sheetFormatPr defaultColWidth="9.28515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28515625" style="5"/>
  </cols>
  <sheetData>
    <row r="1" spans="1:11">
      <c r="A1" s="28" t="s">
        <v>30</v>
      </c>
      <c r="B1" s="3" t="str">
        <f>'Info '!C2</f>
        <v>JSC TBC Bank</v>
      </c>
    </row>
    <row r="2" spans="1:11" s="2" customFormat="1" ht="15.75" customHeight="1">
      <c r="A2" s="28" t="s">
        <v>31</v>
      </c>
      <c r="B2" s="308">
        <f>'1. key ratios '!B2</f>
        <v>45016</v>
      </c>
    </row>
    <row r="3" spans="1:11" s="2" customFormat="1" ht="15.75" customHeight="1">
      <c r="A3" s="28"/>
    </row>
    <row r="4" spans="1:11" s="2" customFormat="1" ht="15.75" customHeight="1" thickBot="1">
      <c r="A4" s="188" t="s">
        <v>99</v>
      </c>
      <c r="B4" s="711" t="s">
        <v>225</v>
      </c>
      <c r="C4" s="712"/>
      <c r="D4" s="712"/>
      <c r="E4" s="712"/>
    </row>
    <row r="5" spans="1:11" s="45" customFormat="1" ht="17.649999999999999" customHeight="1">
      <c r="A5" s="137"/>
      <c r="B5" s="138"/>
      <c r="C5" s="43" t="s">
        <v>0</v>
      </c>
      <c r="D5" s="43" t="s">
        <v>1</v>
      </c>
      <c r="E5" s="44" t="s">
        <v>2</v>
      </c>
    </row>
    <row r="6" spans="1:11" ht="14.65" customHeight="1">
      <c r="A6" s="92"/>
      <c r="B6" s="707" t="s">
        <v>232</v>
      </c>
      <c r="C6" s="707" t="s">
        <v>660</v>
      </c>
      <c r="D6" s="709" t="s">
        <v>98</v>
      </c>
      <c r="E6" s="710"/>
    </row>
    <row r="7" spans="1:11" ht="99.6" customHeight="1">
      <c r="A7" s="92"/>
      <c r="B7" s="708"/>
      <c r="C7" s="707"/>
      <c r="D7" s="222" t="s">
        <v>97</v>
      </c>
      <c r="E7" s="223" t="s">
        <v>233</v>
      </c>
    </row>
    <row r="8" spans="1:11" ht="21">
      <c r="A8" s="360">
        <v>1</v>
      </c>
      <c r="B8" s="361" t="s">
        <v>561</v>
      </c>
      <c r="C8" s="413">
        <f>SUM(C9:C11)</f>
        <v>3809362188.5600004</v>
      </c>
      <c r="D8" s="413">
        <f>SUM(D9:D11)</f>
        <v>0</v>
      </c>
      <c r="E8" s="413">
        <f>SUM(E9:E11)</f>
        <v>3809362188.5600004</v>
      </c>
      <c r="I8" s="579"/>
      <c r="J8" s="579"/>
      <c r="K8" s="579"/>
    </row>
    <row r="9" spans="1:11" ht="15">
      <c r="A9" s="360">
        <v>1.1000000000000001</v>
      </c>
      <c r="B9" s="362" t="s">
        <v>562</v>
      </c>
      <c r="C9" s="413">
        <v>988985400.5</v>
      </c>
      <c r="D9" s="413"/>
      <c r="E9" s="413">
        <v>988985400.5</v>
      </c>
      <c r="I9" s="579"/>
      <c r="J9" s="579"/>
      <c r="K9" s="579"/>
    </row>
    <row r="10" spans="1:11" ht="15">
      <c r="A10" s="360">
        <v>1.2</v>
      </c>
      <c r="B10" s="362" t="s">
        <v>563</v>
      </c>
      <c r="C10" s="413">
        <v>1905107079.05</v>
      </c>
      <c r="D10" s="413"/>
      <c r="E10" s="413">
        <v>1905107079.05</v>
      </c>
      <c r="I10" s="579"/>
      <c r="J10" s="579"/>
      <c r="K10" s="579"/>
    </row>
    <row r="11" spans="1:11" ht="15">
      <c r="A11" s="360">
        <v>1.3</v>
      </c>
      <c r="B11" s="362" t="s">
        <v>564</v>
      </c>
      <c r="C11" s="413">
        <v>915269709.00999999</v>
      </c>
      <c r="D11" s="413"/>
      <c r="E11" s="413">
        <v>915269709.00999999</v>
      </c>
      <c r="I11" s="579"/>
      <c r="J11" s="579"/>
      <c r="K11" s="579"/>
    </row>
    <row r="12" spans="1:11" ht="15">
      <c r="A12" s="360">
        <v>2</v>
      </c>
      <c r="B12" s="363" t="s">
        <v>565</v>
      </c>
      <c r="C12" s="413">
        <v>102857541.58000001</v>
      </c>
      <c r="D12" s="413"/>
      <c r="E12" s="413">
        <v>102857541.58000001</v>
      </c>
      <c r="I12" s="579"/>
      <c r="J12" s="579"/>
      <c r="K12" s="579"/>
    </row>
    <row r="13" spans="1:11" ht="15">
      <c r="A13" s="360">
        <v>2.1</v>
      </c>
      <c r="B13" s="364" t="s">
        <v>566</v>
      </c>
      <c r="C13" s="414">
        <v>102857541.58000001</v>
      </c>
      <c r="D13" s="414"/>
      <c r="E13" s="414">
        <v>102857541.58000001</v>
      </c>
      <c r="I13" s="579"/>
      <c r="J13" s="579"/>
      <c r="K13" s="579"/>
    </row>
    <row r="14" spans="1:11" ht="21">
      <c r="A14" s="360">
        <v>3</v>
      </c>
      <c r="B14" s="365" t="s">
        <v>567</v>
      </c>
      <c r="C14" s="414">
        <v>0</v>
      </c>
      <c r="D14" s="414"/>
      <c r="E14" s="414">
        <v>0</v>
      </c>
      <c r="I14" s="579"/>
      <c r="J14" s="579"/>
      <c r="K14" s="579"/>
    </row>
    <row r="15" spans="1:11" ht="21">
      <c r="A15" s="360">
        <v>4</v>
      </c>
      <c r="B15" s="366" t="s">
        <v>568</v>
      </c>
      <c r="C15" s="414">
        <v>0</v>
      </c>
      <c r="D15" s="414"/>
      <c r="E15" s="414">
        <v>0</v>
      </c>
      <c r="I15" s="579"/>
      <c r="J15" s="579"/>
      <c r="K15" s="579"/>
    </row>
    <row r="16" spans="1:11" ht="21">
      <c r="A16" s="360">
        <v>5</v>
      </c>
      <c r="B16" s="367" t="s">
        <v>569</v>
      </c>
      <c r="C16" s="414">
        <f>SUM(C17:C19)</f>
        <v>3072497224.2599993</v>
      </c>
      <c r="D16" s="414">
        <f>SUM(D17:D19)</f>
        <v>0</v>
      </c>
      <c r="E16" s="414">
        <f>SUM(E17:E19)</f>
        <v>3072497224.2599993</v>
      </c>
      <c r="I16" s="579"/>
      <c r="J16" s="579"/>
      <c r="K16" s="579"/>
    </row>
    <row r="17" spans="1:11" ht="15">
      <c r="A17" s="360">
        <v>5.0999999999999996</v>
      </c>
      <c r="B17" s="368" t="s">
        <v>570</v>
      </c>
      <c r="C17" s="414">
        <v>635512.1</v>
      </c>
      <c r="D17" s="414"/>
      <c r="E17" s="414">
        <v>635512.1</v>
      </c>
      <c r="I17" s="579"/>
      <c r="J17" s="579"/>
      <c r="K17" s="579"/>
    </row>
    <row r="18" spans="1:11" ht="15">
      <c r="A18" s="360">
        <v>5.2</v>
      </c>
      <c r="B18" s="368" t="s">
        <v>571</v>
      </c>
      <c r="C18" s="414">
        <v>3071861712.1599994</v>
      </c>
      <c r="D18" s="414"/>
      <c r="E18" s="414">
        <v>3071861712.1599994</v>
      </c>
      <c r="I18" s="579"/>
      <c r="J18" s="579"/>
      <c r="K18" s="579"/>
    </row>
    <row r="19" spans="1:11" ht="15">
      <c r="A19" s="360">
        <v>5.3</v>
      </c>
      <c r="B19" s="369" t="s">
        <v>572</v>
      </c>
      <c r="C19" s="414"/>
      <c r="D19" s="414"/>
      <c r="E19" s="414">
        <v>0</v>
      </c>
      <c r="I19" s="579"/>
      <c r="J19" s="579"/>
      <c r="K19" s="579"/>
    </row>
    <row r="20" spans="1:11" ht="15">
      <c r="A20" s="360">
        <v>6</v>
      </c>
      <c r="B20" s="365" t="s">
        <v>573</v>
      </c>
      <c r="C20" s="414">
        <f>SUM(C21:C22)</f>
        <v>17568586090.259991</v>
      </c>
      <c r="D20" s="414">
        <f>SUM(D21:D22)</f>
        <v>0</v>
      </c>
      <c r="E20" s="414">
        <f>SUM(E21:E22)</f>
        <v>17568586090.259991</v>
      </c>
      <c r="I20" s="579"/>
      <c r="J20" s="579"/>
      <c r="K20" s="579"/>
    </row>
    <row r="21" spans="1:11" ht="15">
      <c r="A21" s="360">
        <v>6.1</v>
      </c>
      <c r="B21" s="368" t="s">
        <v>571</v>
      </c>
      <c r="C21" s="414">
        <v>0</v>
      </c>
      <c r="D21" s="414"/>
      <c r="E21" s="414">
        <v>0</v>
      </c>
      <c r="I21" s="579"/>
      <c r="J21" s="579"/>
      <c r="K21" s="579"/>
    </row>
    <row r="22" spans="1:11" ht="15">
      <c r="A22" s="360">
        <v>6.2</v>
      </c>
      <c r="B22" s="369" t="s">
        <v>572</v>
      </c>
      <c r="C22" s="414">
        <v>17568586090.259991</v>
      </c>
      <c r="D22" s="414"/>
      <c r="E22" s="414">
        <v>17568586090.259991</v>
      </c>
      <c r="I22" s="579"/>
      <c r="J22" s="579"/>
      <c r="K22" s="579"/>
    </row>
    <row r="23" spans="1:11" ht="21">
      <c r="A23" s="360">
        <v>7</v>
      </c>
      <c r="B23" s="366" t="s">
        <v>574</v>
      </c>
      <c r="C23" s="414">
        <v>34313660.317879997</v>
      </c>
      <c r="D23" s="414">
        <v>5205115.4499999993</v>
      </c>
      <c r="E23" s="414">
        <v>29108544.867879998</v>
      </c>
      <c r="I23" s="579"/>
      <c r="J23" s="579"/>
      <c r="K23" s="579"/>
    </row>
    <row r="24" spans="1:11" ht="21">
      <c r="A24" s="360">
        <v>8</v>
      </c>
      <c r="B24" s="370" t="s">
        <v>575</v>
      </c>
      <c r="C24" s="414">
        <v>0</v>
      </c>
      <c r="D24" s="414"/>
      <c r="E24" s="414">
        <v>0</v>
      </c>
      <c r="I24" s="579"/>
      <c r="J24" s="579"/>
      <c r="K24" s="579"/>
    </row>
    <row r="25" spans="1:11" ht="15">
      <c r="A25" s="360">
        <v>9</v>
      </c>
      <c r="B25" s="366" t="s">
        <v>576</v>
      </c>
      <c r="C25" s="414">
        <f>SUM(C26:C27)</f>
        <v>526720018.00999999</v>
      </c>
      <c r="D25" s="414">
        <f>SUM(D26:D27)</f>
        <v>0</v>
      </c>
      <c r="E25" s="414">
        <f>SUM(E26:E27)</f>
        <v>526720018.00999999</v>
      </c>
      <c r="I25" s="579"/>
      <c r="J25" s="579"/>
      <c r="K25" s="579"/>
    </row>
    <row r="26" spans="1:11" ht="15">
      <c r="A26" s="360">
        <v>9.1</v>
      </c>
      <c r="B26" s="368" t="s">
        <v>577</v>
      </c>
      <c r="C26" s="414">
        <v>506500183.53999996</v>
      </c>
      <c r="D26" s="414"/>
      <c r="E26" s="414">
        <v>506500183.53999996</v>
      </c>
      <c r="I26" s="579"/>
      <c r="J26" s="579"/>
      <c r="K26" s="579"/>
    </row>
    <row r="27" spans="1:11" ht="15">
      <c r="A27" s="360">
        <v>9.1999999999999993</v>
      </c>
      <c r="B27" s="368" t="s">
        <v>578</v>
      </c>
      <c r="C27" s="414">
        <v>20219834.469999999</v>
      </c>
      <c r="D27" s="414"/>
      <c r="E27" s="414">
        <v>20219834.469999999</v>
      </c>
      <c r="I27" s="579"/>
      <c r="J27" s="579"/>
      <c r="K27" s="579"/>
    </row>
    <row r="28" spans="1:11" ht="15">
      <c r="A28" s="360">
        <v>10</v>
      </c>
      <c r="B28" s="366" t="s">
        <v>579</v>
      </c>
      <c r="C28" s="414">
        <f>SUM(C29:C30)</f>
        <v>316390681.7403</v>
      </c>
      <c r="D28" s="414">
        <f>SUM(D29:D30)</f>
        <v>316390681.7403</v>
      </c>
      <c r="E28" s="414">
        <f>SUM(E29:E30)</f>
        <v>0</v>
      </c>
      <c r="I28" s="579"/>
      <c r="J28" s="579"/>
      <c r="K28" s="579"/>
    </row>
    <row r="29" spans="1:11" ht="15">
      <c r="A29" s="360">
        <v>10.1</v>
      </c>
      <c r="B29" s="368" t="s">
        <v>580</v>
      </c>
      <c r="C29" s="414">
        <v>27502089.174000002</v>
      </c>
      <c r="D29" s="414">
        <v>27502089.174000002</v>
      </c>
      <c r="E29" s="414">
        <v>0</v>
      </c>
      <c r="I29" s="579"/>
      <c r="J29" s="579"/>
      <c r="K29" s="579"/>
    </row>
    <row r="30" spans="1:11" ht="15">
      <c r="A30" s="360">
        <v>10.199999999999999</v>
      </c>
      <c r="B30" s="368" t="s">
        <v>581</v>
      </c>
      <c r="C30" s="414">
        <v>288888592.56629997</v>
      </c>
      <c r="D30" s="414">
        <v>288888592.56629997</v>
      </c>
      <c r="E30" s="414">
        <v>0</v>
      </c>
      <c r="I30" s="579"/>
      <c r="J30" s="579"/>
      <c r="K30" s="579"/>
    </row>
    <row r="31" spans="1:11" ht="15">
      <c r="A31" s="360">
        <v>11</v>
      </c>
      <c r="B31" s="366" t="s">
        <v>582</v>
      </c>
      <c r="C31" s="414">
        <f>SUM(C32:C33)</f>
        <v>10554.780000000028</v>
      </c>
      <c r="D31" s="414">
        <f>SUM(D32:D33)</f>
        <v>0</v>
      </c>
      <c r="E31" s="414">
        <f>SUM(E32:E33)</f>
        <v>10554.780000000028</v>
      </c>
      <c r="I31" s="579"/>
      <c r="J31" s="579"/>
      <c r="K31" s="579"/>
    </row>
    <row r="32" spans="1:11" ht="15">
      <c r="A32" s="360">
        <v>11.1</v>
      </c>
      <c r="B32" s="368" t="s">
        <v>583</v>
      </c>
      <c r="C32" s="414">
        <v>0</v>
      </c>
      <c r="D32" s="414"/>
      <c r="E32" s="414">
        <v>0</v>
      </c>
      <c r="I32" s="579"/>
      <c r="J32" s="579"/>
      <c r="K32" s="579"/>
    </row>
    <row r="33" spans="1:11" ht="15">
      <c r="A33" s="360">
        <v>11.2</v>
      </c>
      <c r="B33" s="368" t="s">
        <v>584</v>
      </c>
      <c r="C33" s="414">
        <v>10554.780000000028</v>
      </c>
      <c r="D33" s="414"/>
      <c r="E33" s="414">
        <v>10554.780000000028</v>
      </c>
      <c r="I33" s="579"/>
      <c r="J33" s="579"/>
      <c r="K33" s="579"/>
    </row>
    <row r="34" spans="1:11" ht="15">
      <c r="A34" s="360">
        <v>13</v>
      </c>
      <c r="B34" s="366" t="s">
        <v>585</v>
      </c>
      <c r="C34" s="414">
        <v>547310779.95000005</v>
      </c>
      <c r="D34" s="414"/>
      <c r="E34" s="414">
        <v>547310779.95000005</v>
      </c>
      <c r="I34" s="579"/>
      <c r="J34" s="579"/>
      <c r="K34" s="579"/>
    </row>
    <row r="35" spans="1:11" ht="15">
      <c r="A35" s="360">
        <v>13.1</v>
      </c>
      <c r="B35" s="371" t="s">
        <v>586</v>
      </c>
      <c r="C35" s="414">
        <v>279233318.35069996</v>
      </c>
      <c r="D35" s="414"/>
      <c r="E35" s="414">
        <v>279233318.35069996</v>
      </c>
      <c r="I35" s="579"/>
      <c r="J35" s="579"/>
      <c r="K35" s="579"/>
    </row>
    <row r="36" spans="1:11" ht="15">
      <c r="A36" s="360">
        <v>13.2</v>
      </c>
      <c r="B36" s="371" t="s">
        <v>587</v>
      </c>
      <c r="C36" s="414">
        <v>0</v>
      </c>
      <c r="D36" s="414"/>
      <c r="E36" s="414">
        <v>0</v>
      </c>
      <c r="I36" s="579"/>
      <c r="J36" s="579"/>
      <c r="K36" s="579"/>
    </row>
    <row r="37" spans="1:11" ht="26.25" thickBot="1">
      <c r="A37" s="95"/>
      <c r="B37" s="189" t="s">
        <v>234</v>
      </c>
      <c r="C37" s="139">
        <f>SUM(C8,C12,C14,C15,C16,C20,C23,C24,C25,C28,C31,C34)</f>
        <v>25978048739.458164</v>
      </c>
      <c r="D37" s="139">
        <f>SUM(D8,D12,D14,D15,D16,D20,D23,D24,D25,D28,D31,D34)</f>
        <v>321595797.19029999</v>
      </c>
      <c r="E37" s="139">
        <f>SUM(E8,E12,E14,E15,E16,E20,E23,E24,E25,E28,E31,E34)</f>
        <v>25656452942.267868</v>
      </c>
    </row>
    <row r="38" spans="1:11">
      <c r="A38" s="5"/>
      <c r="B38" s="5"/>
      <c r="C38" s="5"/>
      <c r="D38" s="5"/>
      <c r="E38" s="5"/>
    </row>
    <row r="39" spans="1:11">
      <c r="A39" s="5"/>
      <c r="B39" s="5"/>
      <c r="C39" s="578"/>
      <c r="D39" s="578"/>
      <c r="E39" s="578"/>
    </row>
    <row r="41" spans="1:11" s="4" customFormat="1">
      <c r="B41" s="46"/>
      <c r="F41" s="5"/>
      <c r="G41" s="5"/>
    </row>
    <row r="42" spans="1:11" s="4" customFormat="1">
      <c r="B42" s="46"/>
      <c r="F42" s="5"/>
      <c r="G42" s="5"/>
    </row>
    <row r="43" spans="1:11" s="4" customFormat="1">
      <c r="B43" s="46"/>
      <c r="F43" s="5"/>
      <c r="G43" s="5"/>
    </row>
    <row r="44" spans="1:11" s="4" customFormat="1">
      <c r="B44" s="46"/>
      <c r="F44" s="5"/>
      <c r="G44" s="5"/>
    </row>
    <row r="45" spans="1:11" s="4" customFormat="1">
      <c r="B45" s="46"/>
      <c r="F45" s="5"/>
      <c r="G45" s="5"/>
    </row>
    <row r="46" spans="1:11" s="4" customFormat="1">
      <c r="B46" s="46"/>
      <c r="F46" s="5"/>
      <c r="G46" s="5"/>
    </row>
    <row r="47" spans="1:11" s="4" customFormat="1">
      <c r="B47" s="46"/>
      <c r="F47" s="5"/>
      <c r="G47" s="5"/>
    </row>
    <row r="48" spans="1:11" s="4" customFormat="1">
      <c r="B48" s="46"/>
      <c r="F48" s="5"/>
      <c r="G48" s="5"/>
    </row>
    <row r="49" spans="2:7" s="4" customFormat="1">
      <c r="B49" s="46"/>
      <c r="F49" s="5"/>
      <c r="G49" s="5"/>
    </row>
    <row r="50" spans="2:7" s="4" customFormat="1">
      <c r="B50" s="46"/>
      <c r="F50" s="5"/>
      <c r="G50" s="5"/>
    </row>
    <row r="51" spans="2:7" s="4" customFormat="1">
      <c r="B51" s="46"/>
      <c r="F51" s="5"/>
      <c r="G51" s="5"/>
    </row>
    <row r="52" spans="2:7" s="4" customFormat="1">
      <c r="B52" s="46"/>
      <c r="F52" s="5"/>
      <c r="G52" s="5"/>
    </row>
    <row r="53" spans="2:7" s="4" customFormat="1">
      <c r="B53" s="46"/>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zoomScaleNormal="100" workbookViewId="0">
      <pane xSplit="1" ySplit="4" topLeftCell="B5" activePane="bottomRight" state="frozen"/>
      <selection activeCell="B23" sqref="B23"/>
      <selection pane="topRight" activeCell="B23" sqref="B23"/>
      <selection pane="bottomLeft" activeCell="B23" sqref="B23"/>
      <selection pane="bottomRight" activeCell="B5" sqref="B5"/>
    </sheetView>
  </sheetViews>
  <sheetFormatPr defaultColWidth="9.28515625" defaultRowHeight="12.75" outlineLevelRow="1"/>
  <cols>
    <col min="1" max="1" width="9.5703125" style="4" bestFit="1" customWidth="1"/>
    <col min="2" max="2" width="114.28515625" style="4" customWidth="1"/>
    <col min="3" max="3" width="18.71093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28515625" style="4"/>
  </cols>
  <sheetData>
    <row r="1" spans="1:6">
      <c r="A1" s="2" t="s">
        <v>30</v>
      </c>
      <c r="B1" s="3" t="str">
        <f>'Info '!C2</f>
        <v>JSC TBC Bank</v>
      </c>
    </row>
    <row r="2" spans="1:6" s="2" customFormat="1" ht="15.75" customHeight="1">
      <c r="A2" s="2" t="s">
        <v>31</v>
      </c>
      <c r="B2" s="308">
        <f>'1. key ratios '!B2</f>
        <v>45016</v>
      </c>
      <c r="C2" s="4"/>
      <c r="D2" s="4"/>
      <c r="E2" s="4"/>
      <c r="F2" s="4"/>
    </row>
    <row r="3" spans="1:6" s="2" customFormat="1" ht="15.75" customHeight="1">
      <c r="C3" s="4"/>
      <c r="D3" s="4"/>
      <c r="E3" s="4"/>
      <c r="F3" s="4"/>
    </row>
    <row r="4" spans="1:6" s="2" customFormat="1" ht="13.5" thickBot="1">
      <c r="A4" s="2" t="s">
        <v>46</v>
      </c>
      <c r="B4" s="190" t="s">
        <v>554</v>
      </c>
      <c r="C4" s="42" t="s">
        <v>35</v>
      </c>
      <c r="D4" s="4"/>
      <c r="E4" s="4"/>
      <c r="F4" s="4"/>
    </row>
    <row r="5" spans="1:6">
      <c r="A5" s="143">
        <v>1</v>
      </c>
      <c r="B5" s="191" t="s">
        <v>556</v>
      </c>
      <c r="C5" s="144">
        <f>'7. LI1 '!E37</f>
        <v>25656452942.267868</v>
      </c>
    </row>
    <row r="6" spans="1:6">
      <c r="A6" s="47">
        <v>2.1</v>
      </c>
      <c r="B6" s="93" t="s">
        <v>214</v>
      </c>
      <c r="C6" s="88">
        <v>3340550673.9099998</v>
      </c>
    </row>
    <row r="7" spans="1:6" s="29" customFormat="1" outlineLevel="1">
      <c r="A7" s="23">
        <v>2.2000000000000002</v>
      </c>
      <c r="B7" s="24" t="s">
        <v>215</v>
      </c>
      <c r="C7" s="88">
        <v>3846916676.9411592</v>
      </c>
    </row>
    <row r="8" spans="1:6" s="29" customFormat="1">
      <c r="A8" s="23">
        <v>3</v>
      </c>
      <c r="B8" s="141" t="s">
        <v>555</v>
      </c>
      <c r="C8" s="145">
        <f>SUM(C5:C7)</f>
        <v>32843920293.119026</v>
      </c>
    </row>
    <row r="9" spans="1:6">
      <c r="A9" s="47">
        <v>4</v>
      </c>
      <c r="B9" s="48" t="s">
        <v>48</v>
      </c>
      <c r="C9" s="88">
        <v>0</v>
      </c>
    </row>
    <row r="10" spans="1:6" s="29" customFormat="1" outlineLevel="1">
      <c r="A10" s="23">
        <v>5.0999999999999996</v>
      </c>
      <c r="B10" s="24" t="s">
        <v>216</v>
      </c>
      <c r="C10" s="88">
        <v>-1888461464.3080001</v>
      </c>
    </row>
    <row r="11" spans="1:6" s="29" customFormat="1" outlineLevel="1">
      <c r="A11" s="23">
        <v>5.2</v>
      </c>
      <c r="B11" s="24" t="s">
        <v>217</v>
      </c>
      <c r="C11" s="88">
        <v>-3729361605.8054352</v>
      </c>
    </row>
    <row r="12" spans="1:6" s="29" customFormat="1">
      <c r="A12" s="23">
        <v>6</v>
      </c>
      <c r="B12" s="140" t="s">
        <v>359</v>
      </c>
      <c r="C12" s="88">
        <v>0</v>
      </c>
    </row>
    <row r="13" spans="1:6" s="29" customFormat="1" ht="13.5" thickBot="1">
      <c r="A13" s="25">
        <v>7</v>
      </c>
      <c r="B13" s="142" t="s">
        <v>177</v>
      </c>
      <c r="C13" s="146">
        <f>SUM(C8:C12)</f>
        <v>27226097223.005592</v>
      </c>
    </row>
    <row r="15" spans="1:6" ht="25.5">
      <c r="B15" s="29" t="s">
        <v>360</v>
      </c>
    </row>
    <row r="17" spans="1:2" ht="15">
      <c r="A17" s="153"/>
      <c r="B17" s="154"/>
    </row>
    <row r="18" spans="1:2" ht="15">
      <c r="A18" s="158"/>
      <c r="B18" s="159"/>
    </row>
    <row r="19" spans="1:2">
      <c r="A19" s="160"/>
      <c r="B19" s="155"/>
    </row>
    <row r="20" spans="1:2">
      <c r="A20" s="161"/>
      <c r="B20" s="156"/>
    </row>
    <row r="21" spans="1:2">
      <c r="A21" s="161"/>
      <c r="B21" s="159"/>
    </row>
    <row r="22" spans="1:2">
      <c r="A22" s="160"/>
      <c r="B22" s="157"/>
    </row>
    <row r="23" spans="1:2">
      <c r="A23" s="161"/>
      <c r="B23" s="156"/>
    </row>
    <row r="24" spans="1:2">
      <c r="A24" s="161"/>
      <c r="B24" s="156"/>
    </row>
    <row r="25" spans="1:2">
      <c r="A25" s="161"/>
      <c r="B25" s="162"/>
    </row>
    <row r="26" spans="1:2">
      <c r="A26" s="161"/>
      <c r="B26" s="159"/>
    </row>
    <row r="27" spans="1:2">
      <c r="B27" s="46"/>
    </row>
    <row r="28" spans="1:2">
      <c r="B28" s="46"/>
    </row>
    <row r="29" spans="1:2">
      <c r="B29" s="46"/>
    </row>
    <row r="30" spans="1:2">
      <c r="B30" s="46"/>
    </row>
    <row r="31" spans="1:2">
      <c r="B31" s="46"/>
    </row>
    <row r="32" spans="1:2">
      <c r="B32" s="46"/>
    </row>
    <row r="33" spans="2:2">
      <c r="B33" s="46"/>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2025-08-07T10:48:09Z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