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2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tabRatio="919"/>
  </bookViews>
  <sheets>
    <sheet name="Info " sheetId="82" r:id="rId1"/>
    <sheet name="1. key ratios " sheetId="84" r:id="rId2"/>
    <sheet name="2.RC" sheetId="107" r:id="rId3"/>
    <sheet name="3.PL " sheetId="108" r:id="rId4"/>
    <sheet name="4. Off-Balance" sheetId="109"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110"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1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AA">#REF!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18">#REF!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18">#REF!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18">#REF!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18">#REF!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18">#REF!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18">#REF!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18">#REF!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18">#REF!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18">#REF!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18">#REF!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18">#REF!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18">#REF!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18">#REF!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18">#REF!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18">[3]Sheet2!$H$5:$H$31</definedName>
    <definedName name="Sheet" localSheetId="28">[3]Sheet2!$H$5:$H$31</definedName>
    <definedName name="Sheet">[3]Sheet2!$H$5:$H$31</definedName>
    <definedName name="საკრედიტო" localSheetId="18">[3]Sheet2!$B$6:$B$8</definedName>
    <definedName name="საკრედიტო" localSheetId="28">[3]Sheet2!$B$6:$B$8</definedName>
    <definedName name="საკრედიტო">[3]Sheet2!$B$6:$B$8</definedName>
    <definedName name="ფაილი" localSheetId="18">[3]Sheet2!$B$2:$B$3</definedName>
    <definedName name="ფაილი" localSheetId="28">[3]Sheet2!$B$2:$B$3</definedName>
    <definedName name="ფაილი">[3]Sheet2!$B$2:$B$3</definedName>
    <definedName name="ცვლილება_კორექტირება_რეგულაციაში" localSheetId="18">[3]Sheet2!$K$5:$K$9</definedName>
    <definedName name="ცვლილება_კორექტირება_რეგულაციაში" localSheetId="28">[3]Sheet2!$K$5:$K$9</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102" l="1"/>
  <c r="C19" i="102" s="1"/>
  <c r="G37" i="110" l="1"/>
  <c r="G33" i="110"/>
  <c r="F33" i="110"/>
  <c r="E33" i="110"/>
  <c r="D33" i="110"/>
  <c r="C33" i="110"/>
  <c r="G30" i="110"/>
  <c r="G18" i="110"/>
  <c r="F18" i="110"/>
  <c r="E18" i="110"/>
  <c r="D18" i="110"/>
  <c r="C18" i="110"/>
  <c r="G14" i="110"/>
  <c r="F14" i="110"/>
  <c r="E14" i="110"/>
  <c r="D14" i="110"/>
  <c r="C14" i="110"/>
  <c r="G13" i="110"/>
  <c r="G11" i="110" s="1"/>
  <c r="F11" i="110"/>
  <c r="E11" i="110"/>
  <c r="D11" i="110"/>
  <c r="C11" i="110"/>
  <c r="G8" i="110"/>
  <c r="G21" i="110" s="1"/>
  <c r="G39" i="110" s="1"/>
  <c r="F8" i="110"/>
  <c r="E8" i="110"/>
  <c r="D8" i="110"/>
  <c r="C8" i="110"/>
  <c r="I7" i="99" l="1"/>
  <c r="I8" i="99"/>
  <c r="I9" i="99"/>
  <c r="I10" i="99"/>
  <c r="I11" i="99"/>
  <c r="I12" i="99"/>
  <c r="I13" i="99"/>
  <c r="I14" i="99"/>
  <c r="I15" i="99"/>
  <c r="I16" i="99"/>
  <c r="I17" i="99"/>
  <c r="I18" i="99"/>
  <c r="I19" i="99"/>
  <c r="I20" i="99"/>
  <c r="C21" i="99"/>
  <c r="D21" i="99"/>
  <c r="E21" i="99"/>
  <c r="F21" i="99"/>
  <c r="H21" i="99"/>
  <c r="I22" i="99"/>
  <c r="I23" i="99"/>
  <c r="I21" i="99" l="1"/>
  <c r="N20" i="92"/>
  <c r="N19" i="92"/>
  <c r="E19" i="92"/>
  <c r="N18" i="92"/>
  <c r="E18" i="92"/>
  <c r="N17" i="92"/>
  <c r="E17" i="92"/>
  <c r="N16" i="92"/>
  <c r="E16" i="92"/>
  <c r="N15" i="92"/>
  <c r="E15" i="92"/>
  <c r="C14" i="92"/>
  <c r="N13" i="92"/>
  <c r="N12" i="92"/>
  <c r="E12" i="92"/>
  <c r="N11" i="92"/>
  <c r="E11" i="92"/>
  <c r="N10" i="92"/>
  <c r="E10" i="92"/>
  <c r="N9" i="92"/>
  <c r="E9" i="92"/>
  <c r="M7" i="92"/>
  <c r="K7" i="92"/>
  <c r="J7" i="92"/>
  <c r="N8" i="92"/>
  <c r="G7" i="92"/>
  <c r="F7" i="92"/>
  <c r="E8" i="92"/>
  <c r="L7" i="92"/>
  <c r="H7" i="92"/>
  <c r="C7" i="92"/>
  <c r="C21" i="92" s="1"/>
  <c r="C47" i="89"/>
  <c r="C43" i="89"/>
  <c r="C35" i="89"/>
  <c r="C31" i="89"/>
  <c r="C30" i="89" s="1"/>
  <c r="C41" i="89" s="1"/>
  <c r="C12" i="89"/>
  <c r="C6" i="89"/>
  <c r="C28" i="89" s="1"/>
  <c r="E7" i="92" l="1"/>
  <c r="N7" i="92"/>
  <c r="E14" i="92"/>
  <c r="N14" i="92"/>
  <c r="N21" i="92" s="1"/>
  <c r="I7" i="92"/>
  <c r="C52" i="89"/>
  <c r="E21" i="92" l="1"/>
  <c r="C37" i="69"/>
  <c r="C21" i="88"/>
  <c r="D21" i="88"/>
  <c r="E21" i="88"/>
  <c r="B2" i="107" l="1"/>
  <c r="B2" i="108" s="1"/>
  <c r="B2" i="109" s="1"/>
  <c r="B2" i="86" s="1"/>
  <c r="B2" i="52" s="1"/>
  <c r="B2" i="88" s="1"/>
  <c r="B2" i="73" s="1"/>
  <c r="B2" i="89" s="1"/>
  <c r="B2" i="94" s="1"/>
  <c r="B2" i="69" s="1"/>
  <c r="B2" i="90" s="1"/>
  <c r="B2" i="64" s="1"/>
  <c r="B2" i="91" s="1"/>
  <c r="B2" i="93" s="1"/>
  <c r="B2" i="92" s="1"/>
  <c r="B2" i="95" s="1"/>
  <c r="B1" i="109" l="1"/>
  <c r="B1" i="108"/>
  <c r="B1" i="107"/>
  <c r="C7" i="101" l="1"/>
  <c r="D7" i="101"/>
  <c r="C12" i="101"/>
  <c r="D12" i="101"/>
  <c r="B1" i="106" l="1"/>
  <c r="B1" i="105"/>
  <c r="B1" i="104"/>
  <c r="B1" i="103"/>
  <c r="B1" i="102"/>
  <c r="B1" i="101"/>
  <c r="B1" i="100"/>
  <c r="B1" i="99"/>
  <c r="B1" i="98"/>
  <c r="D22" i="98" l="1"/>
  <c r="E22" i="98"/>
  <c r="F22" i="98"/>
  <c r="G22" i="98"/>
  <c r="C22" i="98"/>
  <c r="B2" i="106" l="1"/>
  <c r="B2" i="111" s="1"/>
  <c r="B2" i="105"/>
  <c r="B2" i="104"/>
  <c r="B2" i="103"/>
  <c r="B2" i="102"/>
  <c r="B2" i="101"/>
  <c r="B2" i="100"/>
  <c r="B2" i="99"/>
  <c r="B2" i="98"/>
  <c r="D19" i="101"/>
  <c r="C19" i="10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H21" i="98"/>
  <c r="H20" i="98"/>
  <c r="H19" i="98"/>
  <c r="H18" i="98"/>
  <c r="H17" i="98"/>
  <c r="H16" i="98"/>
  <c r="H15" i="98"/>
  <c r="H14" i="98"/>
  <c r="H13" i="98"/>
  <c r="H12" i="98"/>
  <c r="H11" i="98"/>
  <c r="H10" i="98"/>
  <c r="H9" i="98"/>
  <c r="H8" i="98"/>
  <c r="I34" i="100" l="1"/>
  <c r="H22" i="98"/>
  <c r="B1" i="95" l="1"/>
  <c r="B1" i="92"/>
  <c r="B1" i="93"/>
  <c r="B1" i="64"/>
  <c r="B1" i="90"/>
  <c r="B1" i="69"/>
  <c r="B1" i="94"/>
  <c r="B1" i="89"/>
  <c r="B1" i="73"/>
  <c r="B1" i="88"/>
  <c r="B1" i="52"/>
  <c r="B1" i="86"/>
  <c r="G5" i="86"/>
  <c r="F5" i="86"/>
  <c r="E5" i="86"/>
  <c r="D5" i="86"/>
  <c r="C5" i="86"/>
  <c r="B1" i="91" l="1"/>
  <c r="B1" i="84"/>
  <c r="B1" i="111" s="1"/>
  <c r="C6" i="86" l="1"/>
  <c r="C13" i="86" s="1"/>
  <c r="T21" i="64" l="1"/>
  <c r="U21" i="64"/>
  <c r="S21" i="64"/>
  <c r="C21" i="64"/>
  <c r="G22" i="91"/>
  <c r="F22" i="91"/>
  <c r="E22" i="91"/>
  <c r="D22" i="91"/>
  <c r="C22" i="91"/>
  <c r="H22" i="91" l="1"/>
  <c r="K22" i="90"/>
  <c r="L22" i="90"/>
  <c r="M22" i="90"/>
  <c r="N22" i="90"/>
  <c r="O22" i="90"/>
  <c r="P22" i="90"/>
  <c r="Q22" i="90"/>
  <c r="R22" i="90"/>
  <c r="S22" i="90"/>
  <c r="C5" i="73" l="1"/>
  <c r="C22" i="90" l="1"/>
  <c r="D22" i="90" l="1"/>
  <c r="E22" i="90"/>
  <c r="F22" i="90"/>
  <c r="G22" i="90"/>
  <c r="H22" i="90"/>
  <c r="I22" i="90"/>
  <c r="J22" i="90"/>
  <c r="C8" i="73" l="1"/>
  <c r="C13" i="73" s="1"/>
  <c r="C15" i="69" l="1"/>
  <c r="C25" i="69"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alcChain>
</file>

<file path=xl/sharedStrings.xml><?xml version="1.0" encoding="utf-8"?>
<sst xmlns="http://schemas.openxmlformats.org/spreadsheetml/2006/main" count="1172" uniqueCount="775">
  <si>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</si>
  <si>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</si>
  <si>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</si>
  <si>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</si>
  <si>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</si>
  <si>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</si>
  <si>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</si>
  <si>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</si>
  <si>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</si>
  <si>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</si>
  <si>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</si>
  <si>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</si>
  <si>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</si>
  <si>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</si>
  <si>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</si>
  <si>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</si>
  <si>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</si>
  <si>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</si>
  <si>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</si>
  <si>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</si>
  <si>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</si>
  <si>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</si>
  <si>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</si>
  <si>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</si>
  <si>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</si>
  <si>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</si>
  <si>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</si>
  <si>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</si>
  <si>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</si>
  <si>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</si>
  <si>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</si>
  <si>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</si>
  <si>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</si>
  <si>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</si>
  <si>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</si>
  <si>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</si>
  <si>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</si>
  <si>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</si>
  <si>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</si>
  <si>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</si>
  <si>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</si>
  <si>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</si>
  <si>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</si>
  <si>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</si>
  <si>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</si>
  <si>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</si>
  <si>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</si>
  <si>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</si>
  <si>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</si>
  <si>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</si>
  <si>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</si>
  <si>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</si>
  <si>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</si>
  <si>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</si>
  <si>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</si>
  <si>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</si>
  <si>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</si>
  <si>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</si>
  <si>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</si>
  <si>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</si>
  <si>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</si>
  <si>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</si>
  <si>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</si>
  <si>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</si>
  <si>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</si>
  <si>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</si>
  <si>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</si>
  <si>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</si>
  <si>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</si>
  <si>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</si>
  <si>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</si>
  <si>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</si>
  <si>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</si>
  <si>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</si>
  <si>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</si>
  <si>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</si>
  <si>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</si>
  <si>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</si>
  <si>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</si>
  <si>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</si>
  <si>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</si>
  <si>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</si>
  <si>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</si>
  <si>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</si>
  <si>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</si>
  <si>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</si>
  <si>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</si>
  <si>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</si>
  <si>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</si>
  <si>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</si>
  <si>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</si>
  <si>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</si>
  <si>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</si>
  <si>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</si>
  <si>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</si>
  <si>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</si>
  <si>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</si>
  <si>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</si>
  <si>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</si>
  <si>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</si>
  <si>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</si>
  <si>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</si>
  <si>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</si>
  <si>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</si>
  <si>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</si>
  <si>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</si>
  <si>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</si>
  <si>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</si>
  <si>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</si>
  <si>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</si>
  <si>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</si>
  <si>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</si>
  <si>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</si>
  <si>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</si>
  <si>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</si>
  <si>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</si>
  <si>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</si>
  <si>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</si>
  <si>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</si>
  <si>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</si>
  <si>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</si>
  <si>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</si>
  <si>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</si>
  <si>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</si>
  <si>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</si>
  <si>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</si>
  <si>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</si>
  <si>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</si>
  <si>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</si>
  <si>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</si>
  <si>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</si>
  <si>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</si>
  <si>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</si>
  <si>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</si>
  <si>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</si>
  <si>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</si>
  <si>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</si>
  <si>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</si>
  <si>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</si>
  <si>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</si>
  <si>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</si>
  <si>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</si>
  <si>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</si>
  <si>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</si>
  <si>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</si>
  <si>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</si>
  <si>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</si>
  <si>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</si>
  <si>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</si>
  <si>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</si>
  <si>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</si>
  <si>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</si>
  <si>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</si>
  <si>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</si>
  <si>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</si>
  <si>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</si>
  <si>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</si>
  <si>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</si>
  <si>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</si>
  <si>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</si>
  <si>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</si>
  <si>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</si>
  <si>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</si>
  <si>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</si>
  <si>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</si>
  <si>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</si>
  <si>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</si>
  <si>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</si>
  <si>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</si>
  <si>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</si>
  <si>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</si>
  <si>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</si>
  <si>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</si>
  <si>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</si>
  <si>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</si>
  <si>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</si>
  <si>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</si>
  <si>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</si>
  <si>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</si>
  <si>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</si>
  <si>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</si>
  <si>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</si>
  <si>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</si>
  <si>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</si>
  <si>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</si>
  <si>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</si>
  <si>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</si>
  <si>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</si>
  <si>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</si>
  <si>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</si>
  <si>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</si>
  <si>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</si>
  <si>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</si>
  <si>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</si>
  <si>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</si>
  <si>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</si>
  <si>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</si>
  <si>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</si>
  <si>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</si>
  <si>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</si>
  <si>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</si>
  <si>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</si>
  <si>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</si>
  <si>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</si>
  <si>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</si>
  <si>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</si>
  <si>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</si>
  <si>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</si>
  <si>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</si>
  <si>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</si>
  <si>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</si>
  <si>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</si>
  <si>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</si>
  <si>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</si>
  <si>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</si>
  <si>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</si>
  <si>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</si>
  <si>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</si>
  <si>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</si>
  <si>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</si>
  <si>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</si>
  <si>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</si>
  <si>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</si>
  <si>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</si>
  <si>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</si>
  <si>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</si>
  <si>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</si>
  <si>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</si>
  <si>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</si>
  <si>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</si>
  <si>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</si>
  <si>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</si>
  <si>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</si>
  <si>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</si>
  <si>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</si>
  <si>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</si>
  <si>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</si>
  <si>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</si>
  <si>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</si>
  <si>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</si>
  <si>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</si>
  <si>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</si>
  <si>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</si>
  <si>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</si>
  <si>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</si>
  <si>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</si>
  <si>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</si>
  <si>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</si>
  <si>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</si>
  <si>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</si>
  <si>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</si>
  <si>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</si>
  <si>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</si>
  <si>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</si>
  <si>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</si>
  <si>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</si>
  <si>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</si>
  <si>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</si>
  <si>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</si>
  <si>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</si>
  <si>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</si>
  <si>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</si>
  <si>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</si>
  <si>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</si>
  <si>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</si>
  <si>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</si>
  <si>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</si>
  <si>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</si>
  <si>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</si>
  <si>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</si>
  <si>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</si>
  <si>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</si>
  <si>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</si>
  <si>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</si>
  <si>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</si>
  <si>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</si>
  <si>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</si>
  <si>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</si>
  <si>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</si>
  <si>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</si>
  <si>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</si>
  <si>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</si>
  <si>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</si>
  <si>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</si>
  <si>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</si>
  <si>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</si>
  <si>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</si>
  <si>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</si>
  <si>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</si>
  <si>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</si>
  <si>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</si>
  <si>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</si>
  <si>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</si>
  <si>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</si>
  <si>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</si>
  <si>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</si>
  <si>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</si>
  <si>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</si>
  <si>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</si>
  <si>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</si>
  <si>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</si>
  <si>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</si>
  <si>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</si>
  <si>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</si>
  <si>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</si>
  <si>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</si>
  <si>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</si>
  <si>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</si>
  <si>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</si>
  <si>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</si>
  <si>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</si>
  <si>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</si>
  <si>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</si>
  <si>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</si>
  <si>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</si>
  <si>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</si>
  <si>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</si>
  <si>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</si>
  <si>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</si>
  <si>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</si>
  <si>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</si>
  <si>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</si>
  <si>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</si>
  <si>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</si>
  <si>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</si>
  <si>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</si>
  <si>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</si>
  <si>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</si>
  <si>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</si>
  <si>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</si>
  <si>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</si>
  <si>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</si>
  <si>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</si>
  <si>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</si>
  <si>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</si>
  <si>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</si>
  <si>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</si>
  <si>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</si>
  <si>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</si>
  <si>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</si>
  <si>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</si>
  <si>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</si>
  <si>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</si>
  <si>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</si>
  <si>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</si>
  <si>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</si>
  <si>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</si>
  <si>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</si>
  <si>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</si>
  <si>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</si>
  <si>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</si>
  <si>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</si>
  <si>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</si>
  <si>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</si>
  <si>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</si>
  <si>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</si>
  <si>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</si>
  <si>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</si>
  <si>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</si>
  <si>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</si>
  <si>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</si>
  <si>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</si>
  <si>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</si>
  <si>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</si>
  <si>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</si>
  <si>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</si>
  <si>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</si>
  <si>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</si>
  <si>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</si>
  <si>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</si>
  <si>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</si>
  <si>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</si>
  <si>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</si>
  <si>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</si>
  <si>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</si>
  <si>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</si>
  <si>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</si>
  <si>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</si>
  <si>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</si>
  <si>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</si>
  <si>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</si>
  <si>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</si>
  <si>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</si>
  <si>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</si>
  <si>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</si>
  <si>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</si>
  <si>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</si>
  <si>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</si>
  <si>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</si>
  <si>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</si>
  <si>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</si>
  <si>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</si>
  <si>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</si>
  <si>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</si>
  <si>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</si>
  <si>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</si>
  <si>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</si>
  <si>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</si>
  <si>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</si>
  <si>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</si>
  <si>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</si>
  <si>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</si>
  <si>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</si>
  <si>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</si>
  <si>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</si>
  <si>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</si>
  <si>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</si>
  <si>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</si>
  <si>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</si>
  <si>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</si>
  <si>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</si>
  <si>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</si>
  <si>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</si>
  <si>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</si>
  <si>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</si>
  <si>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</si>
  <si>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</si>
  <si>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</si>
  <si>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</si>
  <si>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</si>
  <si>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</si>
  <si>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</si>
  <si>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</si>
  <si>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</si>
  <si>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</si>
  <si>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</si>
  <si>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</si>
  <si>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</si>
  <si>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</si>
  <si>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</si>
  <si>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</si>
  <si>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</si>
  <si>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</si>
  <si>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</si>
  <si>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</si>
  <si>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</si>
  <si>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</si>
  <si>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</si>
  <si>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</si>
  <si>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</si>
  <si>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</si>
  <si>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</si>
  <si>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</si>
  <si>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</si>
  <si>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</si>
  <si>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</si>
  <si>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</si>
  <si>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</si>
  <si>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</si>
  <si>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</si>
  <si>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</si>
  <si>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</si>
  <si>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</si>
  <si>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</si>
  <si>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</si>
  <si>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</si>
  <si>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</si>
  <si>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</si>
  <si>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</si>
  <si>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</si>
  <si>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</si>
  <si>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</si>
  <si>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</si>
  <si>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</si>
  <si>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</si>
  <si>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</si>
  <si>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</si>
  <si>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</si>
  <si>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</si>
  <si>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</si>
  <si>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</si>
  <si>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</si>
  <si>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</si>
  <si>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</si>
  <si>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</si>
  <si>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</si>
  <si>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</si>
  <si>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</si>
  <si>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</si>
  <si>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</si>
  <si>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</si>
  <si>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</si>
  <si>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</si>
  <si>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</si>
  <si>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</si>
  <si>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</si>
  <si>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</si>
  <si>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</si>
  <si>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</si>
  <si>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</si>
  <si>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</si>
  <si>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</si>
  <si>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</si>
  <si>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</si>
  <si>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</si>
  <si>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</si>
  <si>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</si>
  <si>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</si>
  <si>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</si>
  <si>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</si>
  <si>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</si>
  <si>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</si>
  <si>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</si>
  <si>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</si>
  <si>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</si>
  <si>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</si>
  <si>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</si>
  <si>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</si>
  <si>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</si>
  <si>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</si>
  <si>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</si>
  <si>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</si>
  <si>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</si>
  <si>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</si>
  <si>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</si>
  <si>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</si>
  <si>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</si>
  <si>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</si>
  <si>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</si>
  <si>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</si>
  <si>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</si>
  <si>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</si>
  <si>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</si>
  <si>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</si>
  <si>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</si>
  <si>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</si>
  <si>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</si>
  <si>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</si>
  <si>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</si>
  <si>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</si>
  <si>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</si>
  <si>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</si>
  <si>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</si>
  <si>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</si>
  <si>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</si>
  <si>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</si>
  <si>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</si>
  <si>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</si>
  <si>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</si>
  <si>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</si>
  <si>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</si>
  <si>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</si>
  <si>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</si>
  <si>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</si>
  <si>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</si>
  <si>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</si>
  <si>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</si>
  <si>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</si>
  <si>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</si>
  <si>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</si>
  <si>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</si>
  <si>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</si>
  <si>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</si>
  <si>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</si>
  <si>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</si>
  <si>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</si>
  <si>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</si>
  <si>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</si>
  <si>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</si>
  <si>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</si>
  <si>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</si>
  <si>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</si>
  <si>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</si>
  <si>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</si>
  <si>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</si>
  <si>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</si>
  <si>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</si>
  <si>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</si>
  <si>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</si>
  <si>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</si>
  <si>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</si>
  <si>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</si>
  <si>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</si>
  <si>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</si>
  <si>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</si>
  <si>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</si>
  <si>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</si>
  <si>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</si>
  <si>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</si>
  <si>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</si>
  <si>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</si>
  <si>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</si>
  <si>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</si>
  <si>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</si>
  <si>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</si>
  <si>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</si>
  <si>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</si>
  <si>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</si>
  <si>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</si>
  <si>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</si>
  <si>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</si>
  <si>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</si>
  <si>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</si>
  <si>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</si>
  <si>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</si>
  <si>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</si>
  <si>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</si>
  <si>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</si>
  <si>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</si>
  <si>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</si>
  <si>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</si>
  <si>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</si>
  <si>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</si>
  <si>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</si>
  <si>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</si>
  <si>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</si>
  <si>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</si>
  <si>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</si>
  <si>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</si>
  <si>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</si>
  <si>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</si>
  <si>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</si>
  <si>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</si>
  <si>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</si>
  <si>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</si>
  <si>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</si>
  <si>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</si>
  <si>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</si>
  <si>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</si>
  <si>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</si>
  <si>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</si>
  <si>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</si>
  <si>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</si>
  <si>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</si>
  <si>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</si>
  <si>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</si>
  <si>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</si>
  <si>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</si>
  <si>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</si>
  <si>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</si>
  <si>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</si>
  <si>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</si>
  <si>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</si>
  <si>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</si>
  <si>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</si>
  <si>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</si>
  <si>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</si>
  <si>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</si>
  <si>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</si>
  <si>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</si>
  <si>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</si>
  <si>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</si>
  <si>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</si>
  <si>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</si>
  <si>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</si>
  <si>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</si>
  <si>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</si>
  <si>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</si>
  <si>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</si>
  <si>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</si>
  <si>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</si>
  <si>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</si>
  <si>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</si>
  <si>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</si>
  <si>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</si>
  <si>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</si>
  <si>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</si>
  <si>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</si>
  <si>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</si>
  <si>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</si>
  <si>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</si>
  <si>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</si>
  <si>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</si>
  <si>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</si>
  <si>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</si>
  <si>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</si>
  <si>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</si>
  <si>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</si>
  <si>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</si>
  <si>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</si>
  <si>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</si>
  <si>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</si>
  <si>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</si>
  <si>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</si>
  <si>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</si>
  <si>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</si>
  <si>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</si>
  <si>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</si>
  <si>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</si>
  <si>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</si>
  <si>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</si>
  <si>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</si>
  <si>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</si>
  <si>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</si>
  <si>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</si>
  <si>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</si>
  <si>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</si>
  <si>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</si>
  <si>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</si>
  <si>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</si>
  <si>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</si>
  <si>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</si>
  <si>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</si>
  <si>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</si>
  <si>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</si>
  <si>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</si>
  <si>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</si>
  <si>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</si>
  <si>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</si>
  <si>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</si>
  <si>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</si>
  <si>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</si>
  <si>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</si>
  <si>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</si>
  <si>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</si>
  <si>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</si>
  <si>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</si>
  <si>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</si>
  <si>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</si>
  <si>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</si>
  <si>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</si>
  <si>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</si>
  <si>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</si>
  <si>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</si>
  <si>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</si>
  <si>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</si>
  <si>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JSC TBC Bank</t>
  </si>
  <si>
    <t>Arne Berggren</t>
  </si>
  <si>
    <t>Vakhtang Butskhrikidze</t>
  </si>
  <si>
    <t>www.tbcbank.com.ge</t>
  </si>
  <si>
    <t>CEO</t>
  </si>
  <si>
    <t>Tornike Gogichaishvili</t>
  </si>
  <si>
    <t>Deputy CEO / Retail and SME Banking</t>
  </si>
  <si>
    <t>Nino Masurashvili</t>
  </si>
  <si>
    <t>Deputy CEO / CRO</t>
  </si>
  <si>
    <t>Giorgi Megrelishvili</t>
  </si>
  <si>
    <t>Deputy CEO / CFO</t>
  </si>
  <si>
    <t>Nikoloz Kurdiani</t>
  </si>
  <si>
    <t>Deputy CEO / Marketing and Payments</t>
  </si>
  <si>
    <t>George Tkhelidze</t>
  </si>
  <si>
    <t>Deputy CEO / Corporate and Investment Banking</t>
  </si>
  <si>
    <t>Tsira Kemularia</t>
  </si>
  <si>
    <t>Independent member</t>
  </si>
  <si>
    <t>Maria Luisa Cicognani</t>
  </si>
  <si>
    <t>Independent chair</t>
  </si>
  <si>
    <t>TBC Bank Group PLC</t>
  </si>
  <si>
    <t>Founders</t>
  </si>
  <si>
    <t>European Bank for Reconstruction and Development</t>
  </si>
  <si>
    <t>Dunross &amp; Co.</t>
  </si>
  <si>
    <t/>
  </si>
  <si>
    <t xml:space="preserve">Efthymios Kyriakopoulos </t>
  </si>
  <si>
    <t>Eran Klein</t>
  </si>
  <si>
    <t>Per Anders Jorgen Fasth</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</si>
  <si>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</si>
  <si>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</si>
  <si>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</si>
  <si>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</si>
  <si>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</si>
  <si>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</si>
  <si>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</si>
  <si>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</si>
  <si>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</si>
  <si>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</si>
  <si>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</si>
  <si>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</si>
  <si>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</si>
  <si>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</si>
  <si>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</si>
  <si>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</si>
  <si>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</si>
  <si>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</si>
  <si>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</si>
  <si>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</si>
  <si>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</si>
  <si>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</si>
  <si>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</si>
  <si>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</si>
  <si>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4Q-2021</t>
  </si>
  <si>
    <t>3Q-2021</t>
  </si>
  <si>
    <t>2Q-2021</t>
  </si>
  <si>
    <t>1Q-2021</t>
  </si>
  <si>
    <t>Venera Suknidze</t>
  </si>
  <si>
    <t>Rajeev Lochan Sawhey</t>
  </si>
  <si>
    <t>1Q-2022</t>
  </si>
  <si>
    <t>Allan Gray Investment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</si>
</sst>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2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
      <b/>
      <sz val="1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1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1"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Fill="1" applyBorder="1" applyAlignment="1">
      <alignment horizontal="left" vertical="center" wrapText="1"/>
    </xf>
    <xf numFmtId="0" fontId="91" fillId="0" borderId="3" xfId="11" applyFont="1" applyFill="1" applyBorder="1" applyAlignment="1">
      <alignment wrapText="1"/>
    </xf>
    <xf numFmtId="0" fontId="92"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5" fillId="70" borderId="105" xfId="20964" applyFont="1" applyFill="1" applyBorder="1" applyAlignment="1">
      <alignment horizontal="center" vertical="center"/>
    </xf>
    <xf numFmtId="0" fontId="105" fillId="70" borderId="106" xfId="20964" applyFont="1" applyFill="1" applyBorder="1" applyAlignment="1">
      <alignment horizontal="left" vertical="center" wrapText="1"/>
    </xf>
    <xf numFmtId="164" fontId="105" fillId="0" borderId="107" xfId="7" applyNumberFormat="1" applyFont="1" applyFill="1" applyBorder="1" applyAlignment="1" applyProtection="1">
      <alignment horizontal="right" vertical="center"/>
      <protection locked="0"/>
    </xf>
    <xf numFmtId="0" fontId="104" fillId="78" borderId="107" xfId="20964" applyFont="1" applyFill="1" applyBorder="1" applyAlignment="1">
      <alignment horizontal="center" vertical="center"/>
    </xf>
    <xf numFmtId="0" fontId="104"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6" fillId="70" borderId="105" xfId="20964" applyFont="1" applyFill="1" applyBorder="1" applyAlignment="1">
      <alignment horizontal="center" vertical="center"/>
    </xf>
    <xf numFmtId="0" fontId="105" fillId="70" borderId="109" xfId="20964" applyFont="1" applyFill="1" applyBorder="1" applyAlignment="1">
      <alignment vertical="center" wrapText="1"/>
    </xf>
    <xf numFmtId="0" fontId="105" fillId="70" borderId="106" xfId="20964" applyFont="1" applyFill="1" applyBorder="1" applyAlignment="1">
      <alignment horizontal="left" vertical="center"/>
    </xf>
    <xf numFmtId="0" fontId="106" fillId="3" borderId="105" xfId="20964" applyFont="1" applyFill="1" applyBorder="1" applyAlignment="1">
      <alignment horizontal="center" vertical="center"/>
    </xf>
    <xf numFmtId="0" fontId="105" fillId="3" borderId="106" xfId="20964" applyFont="1" applyFill="1" applyBorder="1" applyAlignment="1">
      <alignment horizontal="left" vertical="center"/>
    </xf>
    <xf numFmtId="0" fontId="106" fillId="0" borderId="105" xfId="20964" applyFont="1" applyFill="1" applyBorder="1" applyAlignment="1">
      <alignment horizontal="center" vertical="center"/>
    </xf>
    <xf numFmtId="0" fontId="105" fillId="0" borderId="106" xfId="20964" applyFont="1" applyFill="1" applyBorder="1" applyAlignment="1">
      <alignment horizontal="left" vertical="center"/>
    </xf>
    <xf numFmtId="0" fontId="107" fillId="78" borderId="107" xfId="20964" applyFont="1" applyFill="1" applyBorder="1" applyAlignment="1">
      <alignment horizontal="center" vertical="center"/>
    </xf>
    <xf numFmtId="0" fontId="104" fillId="78" borderId="109" xfId="20964" applyFont="1" applyFill="1" applyBorder="1" applyAlignment="1">
      <alignment vertical="center"/>
    </xf>
    <xf numFmtId="164" fontId="105" fillId="78" borderId="107" xfId="7" applyNumberFormat="1" applyFont="1" applyFill="1" applyBorder="1" applyAlignment="1" applyProtection="1">
      <alignment horizontal="right" vertical="center"/>
      <protection locked="0"/>
    </xf>
    <xf numFmtId="0" fontId="104" fillId="77" borderId="108" xfId="20964" applyFont="1" applyFill="1" applyBorder="1" applyAlignment="1">
      <alignment vertical="center"/>
    </xf>
    <xf numFmtId="0" fontId="104" fillId="77" borderId="109" xfId="20964" applyFont="1" applyFill="1" applyBorder="1" applyAlignment="1">
      <alignment vertical="center"/>
    </xf>
    <xf numFmtId="164" fontId="104" fillId="77" borderId="106" xfId="7" applyNumberFormat="1" applyFont="1" applyFill="1" applyBorder="1" applyAlignment="1">
      <alignment horizontal="right" vertical="center"/>
    </xf>
    <xf numFmtId="0" fontId="109" fillId="3" borderId="105" xfId="20964" applyFont="1" applyFill="1" applyBorder="1" applyAlignment="1">
      <alignment horizontal="center" vertical="center"/>
    </xf>
    <xf numFmtId="0" fontId="110"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9" fillId="70" borderId="105" xfId="20964" applyFont="1" applyFill="1" applyBorder="1" applyAlignment="1">
      <alignment horizontal="center" vertical="center"/>
    </xf>
    <xf numFmtId="164" fontId="105" fillId="3" borderId="107" xfId="7" applyNumberFormat="1" applyFont="1" applyFill="1" applyBorder="1" applyAlignment="1" applyProtection="1">
      <alignment horizontal="right" vertical="center"/>
      <protection locked="0"/>
    </xf>
    <xf numFmtId="0" fontId="110" fillId="3" borderId="107" xfId="20964" applyFont="1" applyFill="1" applyBorder="1" applyAlignment="1">
      <alignment horizontal="center" vertical="center"/>
    </xf>
    <xf numFmtId="0" fontId="45" fillId="3" borderId="109" xfId="20964" applyFont="1" applyFill="1" applyBorder="1" applyAlignment="1">
      <alignment vertical="center"/>
    </xf>
    <xf numFmtId="0" fontId="106"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0" fillId="0" borderId="107" xfId="0" applyFont="1" applyFill="1" applyBorder="1" applyAlignment="1">
      <alignment horizontal="left" vertical="center" wrapText="1"/>
    </xf>
    <xf numFmtId="10" fontId="96"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0"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0" borderId="107" xfId="0" applyNumberFormat="1" applyFont="1" applyFill="1" applyBorder="1" applyAlignment="1">
      <alignment vertical="center" wrapText="1"/>
    </xf>
    <xf numFmtId="3" fontId="103" fillId="36" borderId="108" xfId="0" applyNumberFormat="1" applyFont="1" applyFill="1" applyBorder="1" applyAlignment="1">
      <alignment vertical="center" wrapText="1"/>
    </xf>
    <xf numFmtId="3" fontId="103" fillId="0" borderId="10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0"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164" fontId="3" fillId="0" borderId="89" xfId="7" applyNumberFormat="1" applyFont="1" applyBorder="1"/>
    <xf numFmtId="0" fontId="4" fillId="0" borderId="21" xfId="0" applyFont="1" applyBorder="1"/>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49" fontId="118" fillId="0" borderId="122" xfId="5" applyNumberFormat="1" applyFont="1" applyFill="1" applyBorder="1" applyAlignment="1" applyProtection="1">
      <alignment horizontal="right" vertical="center"/>
      <protection locked="0"/>
    </xf>
    <xf numFmtId="0" fontId="113" fillId="0" borderId="122" xfId="0" applyFont="1" applyFill="1" applyBorder="1"/>
    <xf numFmtId="166" fontId="112" fillId="0" borderId="122" xfId="20965" applyFont="1" applyFill="1" applyBorder="1"/>
    <xf numFmtId="49" fontId="117" fillId="0" borderId="122" xfId="5" applyNumberFormat="1" applyFont="1" applyFill="1" applyBorder="1" applyAlignment="1" applyProtection="1">
      <alignment horizontal="right" vertical="center" wrapText="1"/>
      <protection locked="0"/>
    </xf>
    <xf numFmtId="49" fontId="118" fillId="0" borderId="122" xfId="5" applyNumberFormat="1" applyFont="1" applyFill="1" applyBorder="1" applyAlignment="1" applyProtection="1">
      <alignment horizontal="right" vertical="center" wrapText="1"/>
      <protection locked="0"/>
    </xf>
    <xf numFmtId="0" fontId="113" fillId="0" borderId="0" xfId="0" applyFont="1" applyFill="1"/>
    <xf numFmtId="0" fontId="112" fillId="0" borderId="122" xfId="0" applyNumberFormat="1" applyFont="1" applyFill="1" applyBorder="1" applyAlignment="1">
      <alignment horizontal="left" vertical="center" wrapText="1"/>
    </xf>
    <xf numFmtId="0" fontId="116" fillId="0" borderId="122" xfId="0" applyFont="1" applyFill="1" applyBorder="1"/>
    <xf numFmtId="0" fontId="113" fillId="0" borderId="0" xfId="0" applyFont="1" applyFill="1" applyBorder="1"/>
    <xf numFmtId="0" fontId="115" fillId="0" borderId="122" xfId="0" applyFont="1" applyFill="1" applyBorder="1" applyAlignment="1">
      <alignment horizontal="left" indent="1"/>
    </xf>
    <xf numFmtId="0" fontId="115"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NumberFormat="1" applyFont="1" applyFill="1" applyBorder="1" applyAlignment="1">
      <alignment horizontal="left" indent="1"/>
    </xf>
    <xf numFmtId="0" fontId="112" fillId="0" borderId="122" xfId="0" applyFont="1" applyFill="1" applyBorder="1" applyAlignment="1">
      <alignment horizontal="left" wrapText="1" indent="2"/>
    </xf>
    <xf numFmtId="0" fontId="115" fillId="0" borderId="122" xfId="0" applyFont="1" applyFill="1" applyBorder="1" applyAlignment="1">
      <alignment horizontal="left" vertical="center" indent="1"/>
    </xf>
    <xf numFmtId="0" fontId="113" fillId="0" borderId="122" xfId="0" applyFont="1" applyFill="1" applyBorder="1" applyAlignment="1">
      <alignment horizontal="left" wrapText="1"/>
    </xf>
    <xf numFmtId="0" fontId="113" fillId="0" borderId="122" xfId="0" applyFont="1" applyFill="1" applyBorder="1" applyAlignment="1">
      <alignment horizontal="left" wrapText="1" indent="2"/>
    </xf>
    <xf numFmtId="49" fontId="113" fillId="0" borderId="122" xfId="0" applyNumberFormat="1" applyFont="1" applyFill="1" applyBorder="1" applyAlignment="1">
      <alignment horizontal="left" indent="3"/>
    </xf>
    <xf numFmtId="49" fontId="113" fillId="0" borderId="122" xfId="0" applyNumberFormat="1" applyFont="1" applyFill="1" applyBorder="1" applyAlignment="1">
      <alignment horizontal="left" indent="1"/>
    </xf>
    <xf numFmtId="49" fontId="113" fillId="0" borderId="122" xfId="0" applyNumberFormat="1" applyFont="1" applyFill="1" applyBorder="1" applyAlignment="1">
      <alignment horizontal="left" vertical="top" wrapText="1" indent="2"/>
    </xf>
    <xf numFmtId="49" fontId="113" fillId="0" borderId="122" xfId="0" applyNumberFormat="1" applyFont="1" applyFill="1" applyBorder="1" applyAlignment="1">
      <alignment horizontal="left" wrapText="1" indent="3"/>
    </xf>
    <xf numFmtId="49" fontId="113" fillId="0" borderId="122" xfId="0" applyNumberFormat="1" applyFont="1" applyFill="1" applyBorder="1" applyAlignment="1">
      <alignment horizontal="left" wrapText="1" indent="2"/>
    </xf>
    <xf numFmtId="0" fontId="113" fillId="0" borderId="122" xfId="0" applyNumberFormat="1" applyFont="1" applyFill="1" applyBorder="1" applyAlignment="1">
      <alignment horizontal="left" wrapText="1" indent="1"/>
    </xf>
    <xf numFmtId="49" fontId="113" fillId="0" borderId="122"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3" xfId="0" applyFont="1" applyFill="1" applyBorder="1" applyAlignment="1">
      <alignment horizontal="center" vertical="center" wrapText="1"/>
    </xf>
    <xf numFmtId="0" fontId="115" fillId="0" borderId="122" xfId="0" applyNumberFormat="1" applyFont="1" applyFill="1" applyBorder="1" applyAlignment="1">
      <alignment horizontal="left" vertical="center" wrapText="1"/>
    </xf>
    <xf numFmtId="0" fontId="113" fillId="0" borderId="122" xfId="0" applyFont="1" applyFill="1" applyBorder="1" applyAlignment="1">
      <alignment horizontal="left" indent="1"/>
    </xf>
    <xf numFmtId="0" fontId="6" fillId="0" borderId="122" xfId="17" applyBorder="1" applyAlignment="1" applyProtection="1"/>
    <xf numFmtId="0" fontId="116"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9" fillId="0" borderId="12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2" xfId="0" applyFont="1" applyFill="1" applyBorder="1" applyAlignment="1">
      <alignment horizontal="center" vertical="center"/>
    </xf>
    <xf numFmtId="0" fontId="113" fillId="0" borderId="122" xfId="0" applyFont="1" applyFill="1" applyBorder="1" applyAlignment="1">
      <alignment horizontal="center" vertical="center" wrapText="1"/>
    </xf>
    <xf numFmtId="0" fontId="116" fillId="0" borderId="0" xfId="0" applyFont="1" applyFill="1"/>
    <xf numFmtId="0" fontId="113" fillId="0" borderId="122" xfId="0" applyFont="1" applyFill="1" applyBorder="1" applyAlignment="1">
      <alignment wrapText="1"/>
    </xf>
    <xf numFmtId="0" fontId="113" fillId="0" borderId="12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2" xfId="0" applyNumberFormat="1" applyFont="1" applyFill="1" applyBorder="1" applyAlignment="1">
      <alignment horizontal="center" vertical="center" wrapText="1"/>
    </xf>
    <xf numFmtId="0" fontId="113" fillId="0" borderId="122" xfId="0" applyFont="1" applyFill="1" applyBorder="1" applyAlignment="1">
      <alignment horizontal="center"/>
    </xf>
    <xf numFmtId="0" fontId="113" fillId="0" borderId="7" xfId="0" applyFont="1" applyFill="1" applyBorder="1"/>
    <xf numFmtId="0" fontId="113" fillId="0" borderId="122" xfId="0" applyFont="1" applyFill="1" applyBorder="1" applyAlignment="1">
      <alignment horizontal="left" indent="2"/>
    </xf>
    <xf numFmtId="0" fontId="113" fillId="0" borderId="12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2" xfId="0" applyFont="1" applyFill="1" applyBorder="1" applyAlignment="1">
      <alignment horizontal="center" vertical="center" wrapText="1"/>
    </xf>
    <xf numFmtId="0" fontId="113" fillId="79" borderId="122" xfId="0" applyFont="1" applyFill="1" applyBorder="1"/>
    <xf numFmtId="0" fontId="116" fillId="79" borderId="122" xfId="0" applyFont="1" applyFill="1" applyBorder="1"/>
    <xf numFmtId="0" fontId="85" fillId="0" borderId="122" xfId="0" applyFont="1" applyBorder="1"/>
    <xf numFmtId="10" fontId="84" fillId="0" borderId="23" xfId="20962" applyNumberFormat="1" applyFont="1" applyBorder="1" applyAlignment="1"/>
    <xf numFmtId="10" fontId="84" fillId="0" borderId="42" xfId="20962" applyNumberFormat="1" applyFont="1" applyBorder="1" applyAlignment="1"/>
    <xf numFmtId="164" fontId="3" fillId="0" borderId="89" xfId="7" applyNumberFormat="1" applyFont="1" applyFill="1" applyBorder="1" applyAlignment="1">
      <alignment horizontal="right" vertical="center" wrapText="1"/>
    </xf>
    <xf numFmtId="164" fontId="4" fillId="36" borderId="89" xfId="7" applyNumberFormat="1" applyFont="1" applyFill="1" applyBorder="1" applyAlignment="1">
      <alignment horizontal="left" vertical="center" wrapText="1"/>
    </xf>
    <xf numFmtId="164" fontId="4" fillId="36" borderId="89"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9" fontId="3" fillId="0" borderId="102" xfId="20962" applyNumberFormat="1" applyFont="1" applyFill="1" applyBorder="1" applyAlignment="1">
      <alignment vertical="center"/>
    </xf>
    <xf numFmtId="9" fontId="3" fillId="0" borderId="103" xfId="20962" applyNumberFormat="1" applyFont="1" applyFill="1" applyBorder="1" applyAlignment="1">
      <alignment vertical="center"/>
    </xf>
    <xf numFmtId="9" fontId="3" fillId="0" borderId="0" xfId="20962" applyNumberFormat="1" applyFont="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99" xfId="7" applyNumberFormat="1" applyFont="1" applyFill="1" applyBorder="1" applyAlignment="1">
      <alignment vertical="center"/>
    </xf>
    <xf numFmtId="10" fontId="105" fillId="0" borderId="107" xfId="20962" applyNumberFormat="1" applyFont="1" applyFill="1" applyBorder="1" applyAlignment="1" applyProtection="1">
      <alignment horizontal="right" vertical="center"/>
      <protection locked="0"/>
    </xf>
    <xf numFmtId="164" fontId="116" fillId="0" borderId="122" xfId="7" applyNumberFormat="1" applyFont="1" applyFill="1" applyBorder="1"/>
    <xf numFmtId="164" fontId="113" fillId="0" borderId="122" xfId="7" applyNumberFormat="1" applyFont="1" applyFill="1" applyBorder="1"/>
    <xf numFmtId="164" fontId="112" fillId="0" borderId="122" xfId="7" applyNumberFormat="1" applyFont="1" applyFill="1" applyBorder="1"/>
    <xf numFmtId="164" fontId="113" fillId="0" borderId="122" xfId="7" applyNumberFormat="1" applyFont="1" applyFill="1" applyBorder="1" applyAlignment="1">
      <alignment horizontal="left" indent="1"/>
    </xf>
    <xf numFmtId="164" fontId="116" fillId="0" borderId="122" xfId="7" applyNumberFormat="1" applyFont="1" applyBorder="1"/>
    <xf numFmtId="164" fontId="113" fillId="0" borderId="122" xfId="7" applyNumberFormat="1" applyFont="1" applyBorder="1"/>
    <xf numFmtId="164" fontId="113" fillId="80" borderId="122" xfId="7" applyNumberFormat="1" applyFont="1" applyFill="1" applyBorder="1"/>
    <xf numFmtId="164" fontId="113" fillId="0" borderId="122" xfId="7" applyNumberFormat="1" applyFont="1" applyBorder="1" applyAlignment="1">
      <alignment horizontal="left" indent="1"/>
    </xf>
    <xf numFmtId="164" fontId="116" fillId="0" borderId="7" xfId="7" applyNumberFormat="1" applyFont="1" applyFill="1" applyBorder="1"/>
    <xf numFmtId="164" fontId="113" fillId="0" borderId="122" xfId="7" applyNumberFormat="1" applyFont="1" applyFill="1" applyBorder="1" applyAlignment="1">
      <alignment horizontal="left" indent="2"/>
    </xf>
    <xf numFmtId="164" fontId="113" fillId="0" borderId="122" xfId="7" applyNumberFormat="1" applyFont="1" applyFill="1" applyBorder="1" applyAlignment="1">
      <alignment horizontal="left" indent="3"/>
    </xf>
    <xf numFmtId="164" fontId="113" fillId="0" borderId="122" xfId="7" applyNumberFormat="1" applyFont="1" applyFill="1" applyBorder="1" applyAlignment="1">
      <alignment horizontal="left" vertical="top" wrapText="1" indent="2"/>
    </xf>
    <xf numFmtId="164" fontId="113" fillId="0" borderId="122" xfId="7" applyNumberFormat="1" applyFont="1" applyFill="1" applyBorder="1" applyAlignment="1">
      <alignment horizontal="left" wrapText="1" indent="3"/>
    </xf>
    <xf numFmtId="164" fontId="113" fillId="0" borderId="122" xfId="7" applyNumberFormat="1" applyFont="1" applyFill="1" applyBorder="1" applyAlignment="1">
      <alignment horizontal="left" wrapText="1" indent="2"/>
    </xf>
    <xf numFmtId="164" fontId="113" fillId="0" borderId="122" xfId="7" applyNumberFormat="1" applyFont="1" applyFill="1" applyBorder="1" applyAlignment="1">
      <alignment horizontal="left" wrapText="1" indent="1"/>
    </xf>
    <xf numFmtId="164" fontId="112" fillId="0" borderId="122" xfId="7" applyNumberFormat="1" applyFont="1" applyFill="1" applyBorder="1" applyAlignment="1">
      <alignment horizontal="left" vertical="center" wrapText="1"/>
    </xf>
    <xf numFmtId="164" fontId="113" fillId="0" borderId="122" xfId="7" applyNumberFormat="1" applyFont="1" applyFill="1" applyBorder="1" applyAlignment="1">
      <alignment horizontal="center" vertical="center" wrapText="1"/>
    </xf>
    <xf numFmtId="164" fontId="113" fillId="0" borderId="122" xfId="7" applyNumberFormat="1" applyFont="1" applyFill="1" applyBorder="1" applyAlignment="1">
      <alignment horizontal="center" vertical="center"/>
    </xf>
    <xf numFmtId="164" fontId="115" fillId="0" borderId="122" xfId="7" applyNumberFormat="1" applyFont="1" applyFill="1" applyBorder="1" applyAlignment="1">
      <alignment horizontal="left" vertical="center" wrapText="1"/>
    </xf>
    <xf numFmtId="0" fontId="45" fillId="0" borderId="124" xfId="0" applyFont="1" applyFill="1" applyBorder="1" applyAlignment="1" applyProtection="1">
      <alignment horizontal="center"/>
    </xf>
    <xf numFmtId="0" fontId="2" fillId="0" borderId="122"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2" fillId="0" borderId="124" xfId="0" applyFont="1" applyFill="1" applyBorder="1" applyAlignment="1" applyProtection="1">
      <alignment horizontal="left"/>
    </xf>
    <xf numFmtId="193" fontId="2" fillId="0" borderId="122" xfId="7" applyNumberFormat="1" applyFont="1" applyFill="1" applyBorder="1" applyAlignment="1" applyProtection="1">
      <alignment horizontal="right"/>
    </xf>
    <xf numFmtId="193" fontId="2" fillId="36" borderId="122" xfId="7" applyNumberFormat="1" applyFont="1" applyFill="1" applyBorder="1" applyAlignment="1" applyProtection="1">
      <alignment horizontal="right"/>
    </xf>
    <xf numFmtId="193" fontId="2" fillId="0" borderId="126" xfId="0" applyNumberFormat="1" applyFont="1" applyFill="1" applyBorder="1" applyAlignment="1" applyProtection="1">
      <alignment horizontal="right"/>
    </xf>
    <xf numFmtId="193" fontId="2" fillId="0" borderId="122" xfId="0" applyNumberFormat="1" applyFont="1" applyFill="1" applyBorder="1" applyAlignment="1" applyProtection="1">
      <alignment horizontal="right"/>
    </xf>
    <xf numFmtId="193" fontId="2" fillId="36"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2"/>
    </xf>
    <xf numFmtId="0" fontId="45" fillId="0" borderId="124" xfId="0" applyFont="1" applyFill="1" applyBorder="1" applyAlignment="1" applyProtection="1"/>
    <xf numFmtId="193" fontId="2" fillId="0" borderId="122" xfId="7" applyNumberFormat="1" applyFont="1" applyFill="1" applyBorder="1" applyAlignment="1" applyProtection="1">
      <alignment horizontal="right"/>
      <protection locked="0"/>
    </xf>
    <xf numFmtId="193" fontId="2" fillId="0" borderId="126" xfId="0" applyNumberFormat="1" applyFont="1" applyFill="1" applyBorder="1" applyAlignment="1" applyProtection="1">
      <alignment horizontal="right"/>
      <protection locked="0"/>
    </xf>
    <xf numFmtId="193" fontId="2" fillId="0" borderId="122" xfId="0" applyNumberFormat="1" applyFont="1" applyFill="1" applyBorder="1" applyAlignment="1" applyProtection="1">
      <alignment horizontal="right"/>
      <protection locked="0"/>
    </xf>
    <xf numFmtId="193" fontId="2" fillId="0"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1"/>
    </xf>
    <xf numFmtId="0" fontId="45" fillId="0" borderId="124" xfId="0" applyFont="1" applyFill="1" applyBorder="1" applyAlignment="1" applyProtection="1">
      <alignment horizontal="left"/>
    </xf>
    <xf numFmtId="0" fontId="2" fillId="0" borderId="122" xfId="0" applyFont="1" applyFill="1" applyBorder="1" applyAlignment="1">
      <alignment horizontal="left" vertical="center"/>
    </xf>
    <xf numFmtId="0" fontId="2" fillId="0" borderId="122" xfId="0" applyFont="1" applyFill="1" applyBorder="1" applyAlignment="1">
      <alignment horizontal="center" vertical="center" wrapText="1"/>
    </xf>
    <xf numFmtId="0" fontId="2" fillId="0" borderId="89" xfId="0" applyFont="1" applyFill="1" applyBorder="1" applyAlignment="1">
      <alignment horizontal="center" vertical="center" wrapText="1"/>
    </xf>
    <xf numFmtId="38" fontId="2" fillId="0" borderId="122" xfId="0" applyNumberFormat="1" applyFont="1" applyFill="1" applyBorder="1" applyAlignment="1" applyProtection="1">
      <alignment horizontal="right"/>
      <protection locked="0"/>
    </xf>
    <xf numFmtId="38" fontId="2" fillId="0" borderId="89" xfId="0" applyNumberFormat="1" applyFont="1" applyFill="1" applyBorder="1" applyAlignment="1" applyProtection="1">
      <alignment horizontal="right"/>
      <protection locked="0"/>
    </xf>
    <xf numFmtId="0" fontId="2" fillId="0" borderId="122" xfId="0" applyFont="1" applyFill="1" applyBorder="1" applyAlignment="1">
      <alignment horizontal="left" wrapText="1" indent="1"/>
    </xf>
    <xf numFmtId="38" fontId="2" fillId="36" borderId="122" xfId="0" applyNumberFormat="1" applyFont="1" applyFill="1" applyBorder="1" applyAlignment="1">
      <alignment horizontal="right"/>
    </xf>
    <xf numFmtId="0" fontId="2" fillId="0" borderId="122" xfId="0" applyFont="1" applyFill="1" applyBorder="1" applyAlignment="1">
      <alignment horizontal="left" wrapText="1" indent="2"/>
    </xf>
    <xf numFmtId="0" fontId="45" fillId="0" borderId="122" xfId="0" applyFont="1" applyFill="1" applyBorder="1" applyAlignment="1"/>
    <xf numFmtId="38" fontId="2" fillId="3" borderId="122" xfId="0" applyNumberFormat="1" applyFont="1" applyFill="1" applyBorder="1" applyAlignment="1" applyProtection="1">
      <alignment horizontal="right"/>
      <protection locked="0"/>
    </xf>
    <xf numFmtId="0" fontId="45" fillId="0" borderId="122" xfId="0" applyFont="1" applyFill="1" applyBorder="1" applyAlignment="1">
      <alignment horizontal="left"/>
    </xf>
    <xf numFmtId="0" fontId="45" fillId="0" borderId="122" xfId="0" applyFont="1" applyFill="1" applyBorder="1" applyAlignment="1">
      <alignment horizontal="center"/>
    </xf>
    <xf numFmtId="0" fontId="45" fillId="3" borderId="122" xfId="0" applyFont="1" applyFill="1" applyBorder="1" applyAlignment="1">
      <alignment horizontal="center"/>
    </xf>
    <xf numFmtId="0" fontId="2" fillId="0" borderId="122" xfId="0" applyFont="1" applyFill="1" applyBorder="1" applyAlignment="1">
      <alignment horizontal="left" indent="1"/>
    </xf>
    <xf numFmtId="38" fontId="2" fillId="36" borderId="122" xfId="0" applyNumberFormat="1" applyFont="1" applyFill="1" applyBorder="1" applyAlignment="1" applyProtection="1">
      <alignment horizontal="right"/>
    </xf>
    <xf numFmtId="0" fontId="45" fillId="0" borderId="122" xfId="0" applyFont="1" applyFill="1" applyBorder="1" applyAlignment="1">
      <alignment horizontal="left" indent="1"/>
    </xf>
    <xf numFmtId="0" fontId="45" fillId="0" borderId="122" xfId="0" applyFont="1" applyFill="1" applyBorder="1" applyAlignment="1">
      <alignment horizontal="left" vertical="center" wrapText="1"/>
    </xf>
    <xf numFmtId="38" fontId="2" fillId="0" borderId="122" xfId="0" applyNumberFormat="1" applyFont="1" applyFill="1" applyBorder="1" applyAlignment="1" applyProtection="1">
      <alignment horizontal="right" vertical="center"/>
      <protection locked="0"/>
    </xf>
    <xf numFmtId="0" fontId="45" fillId="0" borderId="122" xfId="0" applyFont="1" applyFill="1" applyBorder="1" applyAlignment="1" applyProtection="1">
      <alignment horizontal="left"/>
      <protection locked="0"/>
    </xf>
    <xf numFmtId="193" fontId="2" fillId="36" borderId="122" xfId="0" applyNumberFormat="1" applyFont="1" applyFill="1" applyBorder="1" applyAlignment="1" applyProtection="1">
      <alignment horizontal="right"/>
    </xf>
    <xf numFmtId="0" fontId="2" fillId="0" borderId="122" xfId="0" applyFont="1" applyFill="1" applyBorder="1" applyAlignment="1" applyProtection="1">
      <alignment horizontal="left" indent="4"/>
      <protection locked="0"/>
    </xf>
    <xf numFmtId="0" fontId="45"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95" fillId="0" borderId="126"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64" fontId="85" fillId="0" borderId="0" xfId="7" applyNumberFormat="1" applyFont="1"/>
    <xf numFmtId="193" fontId="85" fillId="0" borderId="0" xfId="0" applyNumberFormat="1" applyFont="1"/>
    <xf numFmtId="38" fontId="84" fillId="0" borderId="0" xfId="0" applyNumberFormat="1" applyFont="1"/>
    <xf numFmtId="193" fontId="85" fillId="0" borderId="0" xfId="0" applyNumberFormat="1" applyFont="1" applyFill="1"/>
    <xf numFmtId="3" fontId="89" fillId="0" borderId="0" xfId="0" applyNumberFormat="1" applyFont="1"/>
    <xf numFmtId="14" fontId="2" fillId="0" borderId="0" xfId="0" applyNumberFormat="1" applyFont="1" applyAlignment="1">
      <alignment horizontal="left"/>
    </xf>
    <xf numFmtId="0" fontId="3" fillId="0" borderId="122" xfId="0" applyFont="1" applyFill="1" applyBorder="1" applyAlignment="1">
      <alignment horizontal="center"/>
    </xf>
    <xf numFmtId="0" fontId="3" fillId="0" borderId="122" xfId="0" applyFont="1" applyBorder="1" applyAlignment="1">
      <alignment horizontal="center"/>
    </xf>
    <xf numFmtId="0" fontId="3" fillId="0" borderId="122" xfId="0" applyFont="1" applyBorder="1" applyAlignment="1">
      <alignment wrapText="1"/>
    </xf>
    <xf numFmtId="164" fontId="3" fillId="0" borderId="122" xfId="7" applyNumberFormat="1" applyFont="1" applyBorder="1"/>
    <xf numFmtId="0" fontId="99" fillId="0" borderId="122" xfId="0" applyFont="1" applyBorder="1" applyAlignment="1">
      <alignment horizontal="left" wrapText="1" indent="2"/>
    </xf>
    <xf numFmtId="169" fontId="9" fillId="37" borderId="122" xfId="20" applyBorder="1"/>
    <xf numFmtId="164" fontId="3" fillId="0" borderId="122" xfId="7" applyNumberFormat="1" applyFont="1" applyBorder="1" applyAlignment="1">
      <alignment vertical="center"/>
    </xf>
    <xf numFmtId="0" fontId="4" fillId="0" borderId="122" xfId="0" applyFont="1" applyBorder="1" applyAlignment="1">
      <alignment wrapText="1"/>
    </xf>
    <xf numFmtId="164" fontId="3" fillId="0" borderId="122" xfId="7" applyNumberFormat="1" applyFont="1" applyFill="1" applyBorder="1"/>
    <xf numFmtId="164" fontId="3" fillId="0" borderId="122" xfId="7" applyNumberFormat="1" applyFont="1" applyFill="1" applyBorder="1" applyAlignment="1">
      <alignment vertical="center"/>
    </xf>
    <xf numFmtId="0" fontId="99" fillId="0" borderId="122" xfId="0" applyFont="1" applyBorder="1" applyAlignment="1">
      <alignment horizontal="left" wrapText="1" indent="4"/>
    </xf>
    <xf numFmtId="164" fontId="3" fillId="0" borderId="78" xfId="7" applyNumberFormat="1" applyFont="1" applyFill="1" applyBorder="1"/>
    <xf numFmtId="164" fontId="2" fillId="37" borderId="0" xfId="7" applyNumberFormat="1" applyFont="1" applyFill="1" applyBorder="1"/>
    <xf numFmtId="164" fontId="2" fillId="37" borderId="104" xfId="7" applyNumberFormat="1" applyFont="1" applyFill="1" applyBorder="1"/>
    <xf numFmtId="193" fontId="2" fillId="0" borderId="122" xfId="0" applyNumberFormat="1" applyFont="1" applyFill="1" applyBorder="1" applyAlignment="1" applyProtection="1">
      <alignment vertical="center" wrapText="1"/>
      <protection locked="0"/>
    </xf>
    <xf numFmtId="193" fontId="84" fillId="0" borderId="122" xfId="0" applyNumberFormat="1" applyFont="1" applyFill="1" applyBorder="1" applyAlignment="1" applyProtection="1">
      <alignment vertical="center" wrapText="1"/>
      <protection locked="0"/>
    </xf>
    <xf numFmtId="193" fontId="84" fillId="0" borderId="89" xfId="0" applyNumberFormat="1" applyFont="1" applyFill="1" applyBorder="1" applyAlignment="1" applyProtection="1">
      <alignment vertical="center" wrapText="1"/>
      <protection locked="0"/>
    </xf>
    <xf numFmtId="169" fontId="2" fillId="37" borderId="0" xfId="20" applyFont="1" applyBorder="1"/>
    <xf numFmtId="169" fontId="2" fillId="37" borderId="104" xfId="20" applyFont="1" applyBorder="1"/>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0" fontId="84" fillId="0" borderId="122" xfId="20962" applyNumberFormat="1" applyFont="1" applyBorder="1" applyAlignment="1" applyProtection="1">
      <alignment vertical="center" wrapText="1"/>
      <protection locked="0"/>
    </xf>
    <xf numFmtId="10" fontId="84" fillId="0" borderId="89"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4" xfId="20962" applyNumberFormat="1" applyFont="1" applyFill="1" applyBorder="1"/>
    <xf numFmtId="10" fontId="2" fillId="2" borderId="122" xfId="20962" applyNumberFormat="1" applyFont="1" applyFill="1" applyBorder="1" applyAlignment="1" applyProtection="1">
      <alignment vertical="center"/>
      <protection locked="0"/>
    </xf>
    <xf numFmtId="10" fontId="87" fillId="2" borderId="122"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2" fillId="0" borderId="122" xfId="20962" applyNumberFormat="1" applyFont="1" applyFill="1" applyBorder="1" applyAlignment="1" applyProtection="1">
      <alignment horizontal="right" vertical="center" wrapText="1"/>
      <protection locked="0"/>
    </xf>
    <xf numFmtId="10" fontId="84" fillId="0" borderId="122" xfId="20962" applyNumberFormat="1" applyFont="1" applyFill="1" applyBorder="1" applyAlignment="1" applyProtection="1">
      <alignment horizontal="right" vertical="center" wrapText="1"/>
      <protection locked="0"/>
    </xf>
    <xf numFmtId="10" fontId="84" fillId="0" borderId="89" xfId="20962" applyNumberFormat="1" applyFont="1" applyFill="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87" fillId="2" borderId="122"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9" fontId="2" fillId="2" borderId="123" xfId="20962" applyFont="1" applyFill="1" applyBorder="1" applyAlignment="1" applyProtection="1">
      <alignment vertical="center"/>
      <protection locked="0"/>
    </xf>
    <xf numFmtId="9" fontId="87" fillId="2" borderId="123"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193" fontId="2" fillId="2" borderId="123" xfId="0" applyNumberFormat="1" applyFont="1" applyFill="1" applyBorder="1" applyAlignment="1" applyProtection="1">
      <alignment vertical="center"/>
      <protection locked="0"/>
    </xf>
    <xf numFmtId="193" fontId="87" fillId="2" borderId="123"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4" fontId="2" fillId="2" borderId="25" xfId="0" applyNumberFormat="1" applyFont="1" applyFill="1" applyBorder="1" applyAlignment="1" applyProtection="1">
      <alignment vertical="center"/>
      <protection locked="0"/>
    </xf>
    <xf numFmtId="194" fontId="87" fillId="2" borderId="25" xfId="0" applyNumberFormat="1" applyFont="1" applyFill="1" applyBorder="1" applyAlignment="1" applyProtection="1">
      <alignment vertical="center"/>
      <protection locked="0"/>
    </xf>
    <xf numFmtId="194" fontId="87" fillId="2" borderId="26" xfId="0" applyNumberFormat="1" applyFont="1" applyFill="1" applyBorder="1" applyAlignment="1" applyProtection="1">
      <alignment vertical="center"/>
      <protection locked="0"/>
    </xf>
    <xf numFmtId="0" fontId="84" fillId="0" borderId="0" xfId="0" applyFont="1" applyFill="1" applyBorder="1" applyAlignment="1">
      <alignment horizontal="left" vertical="center" wrapText="1"/>
    </xf>
    <xf numFmtId="0" fontId="2" fillId="0" borderId="0" xfId="0" applyFont="1" applyAlignment="1">
      <alignment horizontal="left"/>
    </xf>
    <xf numFmtId="0" fontId="84" fillId="0" borderId="0" xfId="0" applyFont="1" applyFill="1" applyAlignment="1">
      <alignment horizontal="left"/>
    </xf>
    <xf numFmtId="0" fontId="85" fillId="0" borderId="0" xfId="0" applyFont="1" applyFill="1" applyAlignment="1">
      <alignment horizontal="left"/>
    </xf>
    <xf numFmtId="0" fontId="85" fillId="0" borderId="0" xfId="0" applyFont="1" applyAlignment="1">
      <alignment horizontal="left"/>
    </xf>
    <xf numFmtId="0" fontId="2" fillId="0" borderId="0" xfId="11" applyFont="1" applyFill="1" applyBorder="1" applyAlignment="1" applyProtection="1">
      <alignment horizontal="left"/>
    </xf>
    <xf numFmtId="193" fontId="3" fillId="0" borderId="0" xfId="0" applyNumberFormat="1" applyFont="1"/>
    <xf numFmtId="43" fontId="3" fillId="0" borderId="0" xfId="0" applyNumberFormat="1" applyFont="1"/>
    <xf numFmtId="0" fontId="112" fillId="0" borderId="0" xfId="11" applyFont="1" applyFill="1" applyBorder="1" applyAlignment="1" applyProtection="1">
      <alignment horizontal="left"/>
    </xf>
    <xf numFmtId="0" fontId="113" fillId="0" borderId="0" xfId="0" applyFont="1" applyFill="1" applyAlignment="1">
      <alignment horizontal="left"/>
    </xf>
    <xf numFmtId="14" fontId="84" fillId="0" borderId="0" xfId="0" applyNumberFormat="1" applyFont="1" applyFill="1" applyAlignment="1">
      <alignment horizontal="left"/>
    </xf>
    <xf numFmtId="0" fontId="113" fillId="0" borderId="0" xfId="0" applyFont="1" applyFill="1" applyAlignment="1">
      <alignment horizontal="left" wrapText="1"/>
    </xf>
    <xf numFmtId="0" fontId="3" fillId="0" borderId="0" xfId="0" applyFont="1" applyAlignment="1">
      <alignment horizontal="left"/>
    </xf>
    <xf numFmtId="0" fontId="0" fillId="0" borderId="0" xfId="0" applyAlignment="1">
      <alignment horizontal="left"/>
    </xf>
    <xf numFmtId="0" fontId="84" fillId="0" borderId="0" xfId="0" applyFont="1" applyAlignment="1">
      <alignment horizontal="left"/>
    </xf>
    <xf numFmtId="0" fontId="89" fillId="0" borderId="0" xfId="0" applyFont="1" applyAlignment="1">
      <alignment horizontal="left"/>
    </xf>
    <xf numFmtId="0" fontId="3" fillId="0" borderId="0" xfId="0" applyFont="1" applyFill="1" applyAlignment="1">
      <alignment horizontal="left"/>
    </xf>
    <xf numFmtId="0" fontId="94" fillId="0" borderId="0" xfId="11" applyFont="1" applyFill="1" applyBorder="1" applyAlignment="1" applyProtection="1">
      <alignment horizontal="left"/>
    </xf>
    <xf numFmtId="0" fontId="2" fillId="0" borderId="0" xfId="0" applyFont="1" applyBorder="1" applyAlignment="1">
      <alignment horizontal="left"/>
    </xf>
    <xf numFmtId="0" fontId="84" fillId="0" borderId="0" xfId="0" applyFont="1" applyBorder="1" applyAlignment="1">
      <alignment horizontal="left"/>
    </xf>
    <xf numFmtId="0" fontId="89" fillId="0" borderId="0" xfId="0" applyFont="1" applyBorder="1" applyAlignment="1">
      <alignment horizontal="left"/>
    </xf>
    <xf numFmtId="14" fontId="84" fillId="0" borderId="0" xfId="0" applyNumberFormat="1" applyFont="1" applyAlignment="1">
      <alignment horizontal="left"/>
    </xf>
    <xf numFmtId="0" fontId="85" fillId="0" borderId="0" xfId="0" applyFont="1" applyBorder="1" applyAlignment="1">
      <alignment horizontal="left"/>
    </xf>
    <xf numFmtId="0" fontId="84" fillId="0" borderId="3" xfId="0" applyFont="1" applyBorder="1" applyAlignment="1">
      <alignment horizontal="left"/>
    </xf>
    <xf numFmtId="0" fontId="91" fillId="0" borderId="3" xfId="20960" applyFont="1" applyFill="1" applyBorder="1" applyAlignment="1" applyProtection="1">
      <alignment horizontal="left" vertical="center"/>
    </xf>
    <xf numFmtId="0" fontId="85" fillId="0" borderId="122" xfId="0" applyFont="1" applyBorder="1" applyAlignment="1">
      <alignment horizontal="left"/>
    </xf>
    <xf numFmtId="0" fontId="86" fillId="0" borderId="0" xfId="0" applyFont="1" applyFill="1" applyBorder="1" applyAlignment="1">
      <alignment horizontal="left" wrapText="1"/>
    </xf>
    <xf numFmtId="0" fontId="86" fillId="0" borderId="0" xfId="0" applyFont="1" applyAlignment="1">
      <alignment horizontal="left"/>
    </xf>
    <xf numFmtId="0" fontId="113" fillId="0" borderId="123" xfId="0" applyFont="1" applyFill="1" applyBorder="1" applyAlignment="1">
      <alignment horizontal="center" vertical="center" wrapText="1"/>
    </xf>
    <xf numFmtId="193" fontId="94" fillId="36" borderId="122" xfId="5" applyNumberFormat="1" applyFont="1" applyFill="1" applyBorder="1" applyProtection="1">
      <protection locked="0"/>
    </xf>
    <xf numFmtId="14" fontId="84" fillId="0" borderId="0" xfId="0" applyNumberFormat="1" applyFont="1" applyFill="1"/>
    <xf numFmtId="0" fontId="0" fillId="0" borderId="7" xfId="0" applyBorder="1"/>
    <xf numFmtId="0" fontId="113" fillId="0" borderId="114" xfId="0" applyFont="1" applyFill="1" applyBorder="1" applyAlignment="1">
      <alignment horizontal="center" vertical="center" wrapText="1"/>
    </xf>
    <xf numFmtId="0" fontId="0" fillId="0" borderId="122" xfId="0"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0" fillId="0" borderId="122" xfId="0" applyBorder="1" applyAlignment="1">
      <alignment horizontal="left" indent="3"/>
    </xf>
    <xf numFmtId="0" fontId="124" fillId="0" borderId="130" xfId="0" applyNumberFormat="1" applyFont="1" applyFill="1" applyBorder="1" applyAlignment="1">
      <alignment horizontal="left" vertical="center" wrapText="1" indent="1" readingOrder="1"/>
    </xf>
    <xf numFmtId="0" fontId="0" fillId="0" borderId="123" xfId="0" applyBorder="1" applyAlignment="1">
      <alignment horizontal="left" indent="2"/>
    </xf>
    <xf numFmtId="0" fontId="124" fillId="0" borderId="131" xfId="0" applyNumberFormat="1" applyFont="1" applyFill="1" applyBorder="1" applyAlignment="1">
      <alignment vertical="center" wrapText="1" readingOrder="1"/>
    </xf>
    <xf numFmtId="0" fontId="0" fillId="0" borderId="122" xfId="0" applyFill="1" applyBorder="1" applyAlignment="1">
      <alignment horizontal="left" indent="2"/>
    </xf>
    <xf numFmtId="0" fontId="125" fillId="0" borderId="122" xfId="0" applyNumberFormat="1" applyFont="1" applyFill="1" applyBorder="1" applyAlignment="1">
      <alignment vertical="center" wrapText="1" readingOrder="1"/>
    </xf>
    <xf numFmtId="0" fontId="84" fillId="0" borderId="122" xfId="0" applyFont="1" applyFill="1" applyBorder="1"/>
    <xf numFmtId="0" fontId="6" fillId="0" borderId="122" xfId="17" applyFill="1" applyBorder="1" applyAlignment="1" applyProtection="1"/>
    <xf numFmtId="43" fontId="121" fillId="0" borderId="122" xfId="7" applyFont="1" applyBorder="1"/>
    <xf numFmtId="9" fontId="121" fillId="0" borderId="122" xfId="20962" applyFont="1" applyBorder="1"/>
    <xf numFmtId="43" fontId="121" fillId="0" borderId="123" xfId="7" applyFont="1" applyBorder="1"/>
    <xf numFmtId="9" fontId="121" fillId="0" borderId="123" xfId="20962" applyFont="1" applyBorder="1"/>
    <xf numFmtId="43" fontId="126" fillId="0" borderId="122" xfId="7" applyFont="1" applyBorder="1"/>
    <xf numFmtId="9" fontId="126" fillId="0" borderId="122" xfId="20962" applyFont="1" applyBorder="1"/>
    <xf numFmtId="164" fontId="3" fillId="0" borderId="89" xfId="7" applyNumberFormat="1" applyFont="1" applyBorder="1" applyAlignment="1">
      <alignment vertical="center"/>
    </xf>
    <xf numFmtId="164" fontId="2" fillId="36" borderId="122" xfId="7" applyNumberFormat="1" applyFont="1" applyFill="1" applyBorder="1" applyAlignment="1" applyProtection="1">
      <alignment horizontal="right"/>
    </xf>
    <xf numFmtId="164" fontId="2" fillId="0" borderId="122" xfId="7" applyNumberFormat="1" applyFont="1" applyFill="1" applyBorder="1" applyAlignment="1" applyProtection="1">
      <alignment horizontal="right"/>
      <protection locked="0"/>
    </xf>
    <xf numFmtId="164" fontId="2" fillId="36" borderId="89" xfId="7" applyNumberFormat="1" applyFont="1" applyFill="1" applyBorder="1" applyAlignment="1" applyProtection="1">
      <alignment horizontal="right"/>
    </xf>
    <xf numFmtId="164" fontId="2" fillId="36" borderId="122" xfId="7" applyNumberFormat="1" applyFont="1" applyFill="1" applyBorder="1" applyAlignment="1">
      <alignment horizontal="right"/>
    </xf>
    <xf numFmtId="164" fontId="2" fillId="3" borderId="122" xfId="7" applyNumberFormat="1" applyFont="1" applyFill="1" applyBorder="1" applyAlignment="1" applyProtection="1">
      <alignment horizontal="right"/>
    </xf>
    <xf numFmtId="164" fontId="2" fillId="3" borderId="122" xfId="7" applyNumberFormat="1" applyFont="1" applyFill="1" applyBorder="1" applyAlignment="1" applyProtection="1">
      <alignment horizontal="right"/>
      <protection locked="0"/>
    </xf>
    <xf numFmtId="164" fontId="2" fillId="3" borderId="89" xfId="7" applyNumberFormat="1" applyFont="1" applyFill="1" applyBorder="1" applyAlignment="1" applyProtection="1">
      <alignment horizontal="right"/>
    </xf>
    <xf numFmtId="164" fontId="45" fillId="3" borderId="122" xfId="7" applyNumberFormat="1" applyFont="1" applyFill="1" applyBorder="1" applyAlignment="1">
      <alignment horizontal="center"/>
    </xf>
    <xf numFmtId="164" fontId="2" fillId="0" borderId="122" xfId="7" applyNumberFormat="1" applyFont="1" applyFill="1" applyBorder="1" applyAlignment="1" applyProtection="1">
      <alignment horizontal="right" vertical="center"/>
      <protection locked="0"/>
    </xf>
    <xf numFmtId="164" fontId="2" fillId="36" borderId="25" xfId="7" applyNumberFormat="1" applyFont="1" applyFill="1" applyBorder="1" applyAlignment="1" applyProtection="1">
      <alignment horizontal="right"/>
    </xf>
    <xf numFmtId="164" fontId="2" fillId="36" borderId="25" xfId="7" applyNumberFormat="1" applyFont="1" applyFill="1" applyBorder="1" applyAlignment="1">
      <alignment horizontal="right"/>
    </xf>
    <xf numFmtId="164" fontId="2" fillId="36" borderId="26" xfId="7" applyNumberFormat="1" applyFont="1" applyFill="1" applyBorder="1" applyAlignment="1" applyProtection="1">
      <alignment horizontal="right"/>
    </xf>
    <xf numFmtId="193" fontId="96" fillId="0" borderId="89" xfId="2" applyNumberFormat="1" applyFont="1" applyFill="1" applyBorder="1" applyAlignment="1" applyProtection="1">
      <alignment vertical="top"/>
      <protection locked="0"/>
    </xf>
    <xf numFmtId="193" fontId="96" fillId="3" borderId="89" xfId="2" applyNumberFormat="1" applyFont="1" applyFill="1" applyBorder="1" applyAlignment="1" applyProtection="1">
      <alignment vertical="top"/>
      <protection locked="0"/>
    </xf>
    <xf numFmtId="193" fontId="96" fillId="3" borderId="89" xfId="2" applyNumberFormat="1" applyFont="1" applyFill="1" applyBorder="1" applyAlignment="1" applyProtection="1">
      <alignment vertical="top" wrapText="1"/>
      <protection locked="0"/>
    </xf>
    <xf numFmtId="193" fontId="95" fillId="36" borderId="89" xfId="2" applyNumberFormat="1" applyFont="1" applyFill="1" applyBorder="1" applyAlignment="1" applyProtection="1">
      <alignment vertical="top"/>
    </xf>
    <xf numFmtId="193" fontId="95" fillId="36" borderId="89" xfId="2" applyNumberFormat="1" applyFont="1" applyFill="1" applyBorder="1" applyAlignment="1" applyProtection="1">
      <alignment vertical="top" wrapText="1"/>
    </xf>
    <xf numFmtId="193" fontId="95" fillId="36" borderId="89" xfId="2" applyNumberFormat="1" applyFont="1" applyFill="1" applyBorder="1" applyAlignment="1" applyProtection="1">
      <alignment vertical="top" wrapText="1"/>
      <protection locked="0"/>
    </xf>
    <xf numFmtId="193" fontId="95" fillId="36" borderId="26" xfId="2" applyNumberFormat="1" applyFont="1" applyFill="1" applyBorder="1" applyAlignment="1" applyProtection="1">
      <alignment vertical="top" wrapText="1"/>
    </xf>
    <xf numFmtId="0" fontId="94" fillId="3" borderId="122" xfId="5" applyFont="1" applyFill="1" applyBorder="1" applyProtection="1">
      <protection locked="0"/>
    </xf>
    <xf numFmtId="193" fontId="94" fillId="36" borderId="122" xfId="1" applyNumberFormat="1" applyFont="1" applyFill="1" applyBorder="1" applyProtection="1">
      <protection locked="0"/>
    </xf>
    <xf numFmtId="164" fontId="94" fillId="36" borderId="89" xfId="7" applyNumberFormat="1" applyFont="1" applyFill="1" applyBorder="1" applyProtection="1">
      <protection locked="0"/>
    </xf>
    <xf numFmtId="193" fontId="94" fillId="3" borderId="122" xfId="5" applyNumberFormat="1" applyFont="1" applyFill="1" applyBorder="1" applyProtection="1">
      <protection locked="0"/>
    </xf>
    <xf numFmtId="165" fontId="94" fillId="3" borderId="122" xfId="8" applyNumberFormat="1" applyFont="1" applyFill="1" applyBorder="1" applyAlignment="1" applyProtection="1">
      <alignment horizontal="right" wrapText="1"/>
      <protection locked="0"/>
    </xf>
    <xf numFmtId="165" fontId="94" fillId="4" borderId="122" xfId="8" applyNumberFormat="1" applyFont="1" applyFill="1" applyBorder="1" applyAlignment="1" applyProtection="1">
      <alignment horizontal="right" wrapText="1"/>
      <protection locked="0"/>
    </xf>
    <xf numFmtId="193" fontId="127" fillId="36" borderId="25" xfId="16" applyNumberFormat="1" applyFont="1" applyFill="1" applyBorder="1" applyAlignment="1" applyProtection="1">
      <protection locked="0"/>
    </xf>
    <xf numFmtId="3" fontId="127" fillId="36" borderId="25" xfId="16" applyNumberFormat="1" applyFont="1" applyFill="1" applyBorder="1" applyAlignment="1" applyProtection="1">
      <protection locked="0"/>
    </xf>
    <xf numFmtId="193" fontId="127" fillId="36" borderId="25" xfId="1" applyNumberFormat="1" applyFont="1" applyFill="1" applyBorder="1" applyAlignment="1" applyProtection="1">
      <protection locked="0"/>
    </xf>
    <xf numFmtId="164" fontId="3" fillId="0" borderId="89" xfId="7" applyNumberFormat="1" applyFont="1" applyFill="1" applyBorder="1"/>
    <xf numFmtId="164" fontId="113" fillId="0" borderId="0" xfId="0" applyNumberFormat="1" applyFont="1" applyFill="1"/>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2"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5" fillId="0" borderId="121" xfId="0" applyNumberFormat="1" applyFont="1" applyFill="1" applyBorder="1" applyAlignment="1">
      <alignment horizontal="left"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20" fillId="0" borderId="12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116"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6"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4" xfId="0" applyFont="1" applyFill="1" applyBorder="1" applyAlignment="1">
      <alignment horizontal="center" vertical="top" wrapText="1"/>
    </xf>
    <xf numFmtId="0" fontId="116" fillId="0" borderId="116"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26" xfId="0" applyFont="1" applyFill="1" applyBorder="1" applyAlignment="1">
      <alignment horizontal="center" vertical="center"/>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6"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7"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xf numFmtId="0" fontId="123" fillId="0" borderId="122" xfId="0" applyFont="1" applyBorder="1" applyAlignment="1">
      <alignment horizontal="center" vertical="center" wrapText="1"/>
    </xf>
    <xf numFmtId="0" fontId="122" fillId="0" borderId="122" xfId="0" applyFont="1" applyBorder="1" applyAlignment="1">
      <alignment horizontal="center" vertical="center"/>
    </xf>
    <xf numFmtId="0" fontId="121" fillId="0" borderId="123" xfId="0" applyFont="1" applyBorder="1" applyAlignment="1">
      <alignment horizontal="center" vertical="center" wrapText="1"/>
    </xf>
    <xf numFmtId="0" fontId="121" fillId="0" borderId="114"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85" zoomScaleNormal="85" workbookViewId="0">
      <selection activeCell="A2" sqref="A2"/>
    </sheetView>
  </sheetViews>
  <sheetFormatPr defaultColWidth="9.140625" defaultRowHeight="14.25"/>
  <cols>
    <col min="1" max="1" width="10.42578125" style="4" customWidth="1"/>
    <col min="2" max="2" width="138.42578125" style="5" bestFit="1" customWidth="1"/>
    <col min="3" max="3" width="39.42578125" style="5" customWidth="1"/>
    <col min="4" max="6" width="9.140625" style="5"/>
    <col min="7" max="7" width="25" style="5" customWidth="1"/>
    <col min="8" max="16384" width="9.140625" style="5"/>
  </cols>
  <sheetData>
    <row r="1" spans="1:3" s="633" customFormat="1" ht="15">
      <c r="A1" s="652"/>
      <c r="B1" s="653" t="s">
        <v>343</v>
      </c>
      <c r="C1" s="652"/>
    </row>
    <row r="2" spans="1:3" s="633" customFormat="1">
      <c r="A2" s="185">
        <v>1</v>
      </c>
      <c r="B2" s="321" t="s">
        <v>344</v>
      </c>
      <c r="C2" s="654" t="s">
        <v>716</v>
      </c>
    </row>
    <row r="3" spans="1:3">
      <c r="A3" s="185">
        <v>2</v>
      </c>
      <c r="B3" s="322" t="s">
        <v>340</v>
      </c>
      <c r="C3" s="489" t="s">
        <v>717</v>
      </c>
    </row>
    <row r="4" spans="1:3">
      <c r="A4" s="185">
        <v>3</v>
      </c>
      <c r="B4" s="323" t="s">
        <v>345</v>
      </c>
      <c r="C4" s="489" t="s">
        <v>718</v>
      </c>
    </row>
    <row r="5" spans="1:3">
      <c r="A5" s="186">
        <v>4</v>
      </c>
      <c r="B5" s="324" t="s">
        <v>341</v>
      </c>
      <c r="C5" s="489" t="s">
        <v>719</v>
      </c>
    </row>
    <row r="6" spans="1:3" s="187" customFormat="1" ht="45.75" customHeight="1">
      <c r="A6" s="710" t="s">
        <v>419</v>
      </c>
      <c r="B6" s="711"/>
      <c r="C6" s="711"/>
    </row>
    <row r="7" spans="1:3" ht="15">
      <c r="A7" s="188" t="s">
        <v>29</v>
      </c>
      <c r="B7" s="184" t="s">
        <v>342</v>
      </c>
    </row>
    <row r="8" spans="1:3">
      <c r="A8" s="153">
        <v>1</v>
      </c>
      <c r="B8" s="228" t="s">
        <v>20</v>
      </c>
    </row>
    <row r="9" spans="1:3">
      <c r="A9" s="153">
        <v>2</v>
      </c>
      <c r="B9" s="229" t="s">
        <v>21</v>
      </c>
    </row>
    <row r="10" spans="1:3">
      <c r="A10" s="153">
        <v>3</v>
      </c>
      <c r="B10" s="229" t="s">
        <v>22</v>
      </c>
    </row>
    <row r="11" spans="1:3">
      <c r="A11" s="153">
        <v>4</v>
      </c>
      <c r="B11" s="229" t="s">
        <v>23</v>
      </c>
      <c r="C11" s="71"/>
    </row>
    <row r="12" spans="1:3">
      <c r="A12" s="153">
        <v>5</v>
      </c>
      <c r="B12" s="229" t="s">
        <v>24</v>
      </c>
    </row>
    <row r="13" spans="1:3">
      <c r="A13" s="153">
        <v>6</v>
      </c>
      <c r="B13" s="230" t="s">
        <v>352</v>
      </c>
    </row>
    <row r="14" spans="1:3">
      <c r="A14" s="153">
        <v>7</v>
      </c>
      <c r="B14" s="229" t="s">
        <v>346</v>
      </c>
    </row>
    <row r="15" spans="1:3">
      <c r="A15" s="153">
        <v>8</v>
      </c>
      <c r="B15" s="229" t="s">
        <v>347</v>
      </c>
    </row>
    <row r="16" spans="1:3">
      <c r="A16" s="153">
        <v>9</v>
      </c>
      <c r="B16" s="229" t="s">
        <v>25</v>
      </c>
    </row>
    <row r="17" spans="1:2">
      <c r="A17" s="320" t="s">
        <v>418</v>
      </c>
      <c r="B17" s="319" t="s">
        <v>405</v>
      </c>
    </row>
    <row r="18" spans="1:2">
      <c r="A18" s="153">
        <v>10</v>
      </c>
      <c r="B18" s="229" t="s">
        <v>26</v>
      </c>
    </row>
    <row r="19" spans="1:2">
      <c r="A19" s="153">
        <v>11</v>
      </c>
      <c r="B19" s="230" t="s">
        <v>348</v>
      </c>
    </row>
    <row r="20" spans="1:2">
      <c r="A20" s="153">
        <v>12</v>
      </c>
      <c r="B20" s="230" t="s">
        <v>27</v>
      </c>
    </row>
    <row r="21" spans="1:2">
      <c r="A21" s="373">
        <v>13</v>
      </c>
      <c r="B21" s="374" t="s">
        <v>349</v>
      </c>
    </row>
    <row r="22" spans="1:2">
      <c r="A22" s="373">
        <v>14</v>
      </c>
      <c r="B22" s="375" t="s">
        <v>376</v>
      </c>
    </row>
    <row r="23" spans="1:2">
      <c r="A23" s="376">
        <v>15</v>
      </c>
      <c r="B23" s="377" t="s">
        <v>28</v>
      </c>
    </row>
    <row r="24" spans="1:2">
      <c r="A24" s="376">
        <v>15.1</v>
      </c>
      <c r="B24" s="378" t="s">
        <v>432</v>
      </c>
    </row>
    <row r="25" spans="1:2">
      <c r="A25" s="376">
        <v>16</v>
      </c>
      <c r="B25" s="378" t="s">
        <v>496</v>
      </c>
    </row>
    <row r="26" spans="1:2">
      <c r="A26" s="376">
        <v>17</v>
      </c>
      <c r="B26" s="378" t="s">
        <v>537</v>
      </c>
    </row>
    <row r="27" spans="1:2">
      <c r="A27" s="376">
        <v>18</v>
      </c>
      <c r="B27" s="378" t="s">
        <v>707</v>
      </c>
    </row>
    <row r="28" spans="1:2">
      <c r="A28" s="376">
        <v>19</v>
      </c>
      <c r="B28" s="378" t="s">
        <v>708</v>
      </c>
    </row>
    <row r="29" spans="1:2">
      <c r="A29" s="376">
        <v>20</v>
      </c>
      <c r="B29" s="461" t="s">
        <v>538</v>
      </c>
    </row>
    <row r="30" spans="1:2">
      <c r="A30" s="376">
        <v>21</v>
      </c>
      <c r="B30" s="378" t="s">
        <v>704</v>
      </c>
    </row>
    <row r="31" spans="1:2">
      <c r="A31" s="376">
        <v>22</v>
      </c>
      <c r="B31" s="378" t="s">
        <v>539</v>
      </c>
    </row>
    <row r="32" spans="1:2">
      <c r="A32" s="376">
        <v>23</v>
      </c>
      <c r="B32" s="378" t="s">
        <v>540</v>
      </c>
    </row>
    <row r="33" spans="1:2">
      <c r="A33" s="376">
        <v>24</v>
      </c>
      <c r="B33" s="378" t="s">
        <v>541</v>
      </c>
    </row>
    <row r="34" spans="1:2">
      <c r="A34" s="376">
        <v>25</v>
      </c>
      <c r="B34" s="378" t="s">
        <v>542</v>
      </c>
    </row>
    <row r="35" spans="1:2">
      <c r="A35" s="671">
        <v>26</v>
      </c>
      <c r="B35" s="672" t="s">
        <v>766</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39" activePane="bottomRight" state="frozen"/>
      <selection activeCell="B20" sqref="B20"/>
      <selection pane="topRight" activeCell="B20" sqref="B20"/>
      <selection pane="bottomLeft" activeCell="B20" sqref="B20"/>
      <selection pane="bottomRight" activeCell="C52" activeCellId="9" sqref="C6 C12 C28 C30 C31 C35 C41 C43 C47 C52"/>
    </sheetView>
  </sheetViews>
  <sheetFormatPr defaultColWidth="9.140625" defaultRowHeight="12.75"/>
  <cols>
    <col min="1" max="1" width="9.5703125" style="74" bestFit="1" customWidth="1"/>
    <col min="2" max="2" width="132.42578125" style="4" customWidth="1"/>
    <col min="3" max="3" width="18.42578125" style="4" customWidth="1"/>
    <col min="4" max="16384" width="9.140625" style="4"/>
  </cols>
  <sheetData>
    <row r="1" spans="1:5" s="643" customFormat="1">
      <c r="A1" s="634" t="s">
        <v>30</v>
      </c>
      <c r="B1" s="630" t="str">
        <f>'Info '!C2</f>
        <v>JSC TBC Bank</v>
      </c>
    </row>
    <row r="2" spans="1:5" s="634" customFormat="1" ht="15.75" customHeight="1">
      <c r="A2" s="634" t="s">
        <v>31</v>
      </c>
      <c r="B2" s="584">
        <f>'8. LI2'!B2</f>
        <v>44651</v>
      </c>
    </row>
    <row r="3" spans="1:5" s="63" customFormat="1" ht="15.75" customHeight="1"/>
    <row r="4" spans="1:5" ht="13.5" thickBot="1">
      <c r="A4" s="74" t="s">
        <v>245</v>
      </c>
      <c r="B4" s="134" t="s">
        <v>244</v>
      </c>
    </row>
    <row r="5" spans="1:5">
      <c r="A5" s="75" t="s">
        <v>6</v>
      </c>
      <c r="B5" s="76"/>
      <c r="C5" s="77" t="s">
        <v>73</v>
      </c>
    </row>
    <row r="6" spans="1:5">
      <c r="A6" s="78">
        <v>1</v>
      </c>
      <c r="B6" s="79" t="s">
        <v>243</v>
      </c>
      <c r="C6" s="695">
        <f>SUM(C7:C11)</f>
        <v>3254251256.0907302</v>
      </c>
      <c r="E6" s="175"/>
    </row>
    <row r="7" spans="1:5">
      <c r="A7" s="78">
        <v>2</v>
      </c>
      <c r="B7" s="80" t="s">
        <v>242</v>
      </c>
      <c r="C7" s="692">
        <v>21015907.600000001</v>
      </c>
      <c r="E7" s="175"/>
    </row>
    <row r="8" spans="1:5">
      <c r="A8" s="78">
        <v>3</v>
      </c>
      <c r="B8" s="81" t="s">
        <v>241</v>
      </c>
      <c r="C8" s="692">
        <v>524118595.81999999</v>
      </c>
      <c r="E8" s="175"/>
    </row>
    <row r="9" spans="1:5">
      <c r="A9" s="78">
        <v>4</v>
      </c>
      <c r="B9" s="81" t="s">
        <v>240</v>
      </c>
      <c r="C9" s="692">
        <v>170935.39</v>
      </c>
      <c r="E9" s="175"/>
    </row>
    <row r="10" spans="1:5">
      <c r="A10" s="78">
        <v>5</v>
      </c>
      <c r="B10" s="81" t="s">
        <v>239</v>
      </c>
      <c r="C10" s="692">
        <v>8248846.6600000001</v>
      </c>
      <c r="E10" s="175"/>
    </row>
    <row r="11" spans="1:5">
      <c r="A11" s="78">
        <v>6</v>
      </c>
      <c r="B11" s="82" t="s">
        <v>238</v>
      </c>
      <c r="C11" s="692">
        <v>2700696970.6207304</v>
      </c>
      <c r="E11" s="175"/>
    </row>
    <row r="12" spans="1:5" s="49" customFormat="1">
      <c r="A12" s="78">
        <v>7</v>
      </c>
      <c r="B12" s="79" t="s">
        <v>237</v>
      </c>
      <c r="C12" s="696">
        <f>SUM(C13:C27)</f>
        <v>289603095.93999994</v>
      </c>
      <c r="D12" s="4"/>
      <c r="E12" s="175"/>
    </row>
    <row r="13" spans="1:5" s="49" customFormat="1">
      <c r="A13" s="78">
        <v>8</v>
      </c>
      <c r="B13" s="83" t="s">
        <v>236</v>
      </c>
      <c r="C13" s="693">
        <v>170935.39</v>
      </c>
      <c r="D13" s="4"/>
      <c r="E13" s="175"/>
    </row>
    <row r="14" spans="1:5" s="49" customFormat="1" ht="25.5">
      <c r="A14" s="78">
        <v>9</v>
      </c>
      <c r="B14" s="84" t="s">
        <v>235</v>
      </c>
      <c r="C14" s="692">
        <v>0</v>
      </c>
      <c r="D14" s="4"/>
      <c r="E14" s="175"/>
    </row>
    <row r="15" spans="1:5" s="49" customFormat="1">
      <c r="A15" s="78">
        <v>10</v>
      </c>
      <c r="B15" s="85" t="s">
        <v>234</v>
      </c>
      <c r="C15" s="692">
        <v>281824216.64999998</v>
      </c>
      <c r="D15" s="4"/>
      <c r="E15" s="175"/>
    </row>
    <row r="16" spans="1:5" s="49" customFormat="1">
      <c r="A16" s="78">
        <v>11</v>
      </c>
      <c r="B16" s="86" t="s">
        <v>233</v>
      </c>
      <c r="C16" s="692">
        <v>0</v>
      </c>
      <c r="D16" s="4"/>
      <c r="E16" s="175"/>
    </row>
    <row r="17" spans="1:5" s="49" customFormat="1">
      <c r="A17" s="78">
        <v>12</v>
      </c>
      <c r="B17" s="85" t="s">
        <v>232</v>
      </c>
      <c r="C17" s="692">
        <v>0</v>
      </c>
      <c r="D17" s="4"/>
      <c r="E17" s="175"/>
    </row>
    <row r="18" spans="1:5" s="49" customFormat="1">
      <c r="A18" s="78">
        <v>13</v>
      </c>
      <c r="B18" s="85" t="s">
        <v>231</v>
      </c>
      <c r="C18" s="692">
        <v>0</v>
      </c>
      <c r="D18" s="4"/>
      <c r="E18" s="175"/>
    </row>
    <row r="19" spans="1:5" s="49" customFormat="1">
      <c r="A19" s="78">
        <v>14</v>
      </c>
      <c r="B19" s="85" t="s">
        <v>230</v>
      </c>
      <c r="C19" s="692">
        <v>0</v>
      </c>
      <c r="D19" s="4"/>
      <c r="E19" s="175"/>
    </row>
    <row r="20" spans="1:5" s="49" customFormat="1">
      <c r="A20" s="78">
        <v>15</v>
      </c>
      <c r="B20" s="85" t="s">
        <v>229</v>
      </c>
      <c r="C20" s="692">
        <v>0</v>
      </c>
      <c r="D20" s="4"/>
      <c r="E20" s="175"/>
    </row>
    <row r="21" spans="1:5" s="49" customFormat="1" ht="25.5">
      <c r="A21" s="78">
        <v>16</v>
      </c>
      <c r="B21" s="84" t="s">
        <v>228</v>
      </c>
      <c r="C21" s="692">
        <v>0</v>
      </c>
      <c r="D21" s="4"/>
      <c r="E21" s="175"/>
    </row>
    <row r="22" spans="1:5" s="49" customFormat="1">
      <c r="A22" s="78">
        <v>17</v>
      </c>
      <c r="B22" s="87" t="s">
        <v>227</v>
      </c>
      <c r="C22" s="692">
        <v>7607943.8999999994</v>
      </c>
      <c r="D22" s="4"/>
      <c r="E22" s="175"/>
    </row>
    <row r="23" spans="1:5" s="49" customFormat="1">
      <c r="A23" s="78">
        <v>18</v>
      </c>
      <c r="B23" s="84" t="s">
        <v>226</v>
      </c>
      <c r="C23" s="693">
        <v>0</v>
      </c>
      <c r="D23" s="4"/>
      <c r="E23" s="175"/>
    </row>
    <row r="24" spans="1:5" s="49" customFormat="1" ht="25.5">
      <c r="A24" s="78">
        <v>19</v>
      </c>
      <c r="B24" s="84" t="s">
        <v>203</v>
      </c>
      <c r="C24" s="693">
        <v>0</v>
      </c>
      <c r="D24" s="4"/>
      <c r="E24" s="175"/>
    </row>
    <row r="25" spans="1:5" s="49" customFormat="1">
      <c r="A25" s="78">
        <v>20</v>
      </c>
      <c r="B25" s="88" t="s">
        <v>225</v>
      </c>
      <c r="C25" s="693">
        <v>0</v>
      </c>
      <c r="D25" s="4"/>
      <c r="E25" s="175"/>
    </row>
    <row r="26" spans="1:5" s="49" customFormat="1">
      <c r="A26" s="78">
        <v>21</v>
      </c>
      <c r="B26" s="88" t="s">
        <v>224</v>
      </c>
      <c r="C26" s="693">
        <v>0</v>
      </c>
      <c r="D26" s="4"/>
      <c r="E26" s="175"/>
    </row>
    <row r="27" spans="1:5" s="49" customFormat="1">
      <c r="A27" s="78">
        <v>22</v>
      </c>
      <c r="B27" s="88" t="s">
        <v>223</v>
      </c>
      <c r="C27" s="693">
        <v>0</v>
      </c>
      <c r="D27" s="4"/>
      <c r="E27" s="175"/>
    </row>
    <row r="28" spans="1:5" s="49" customFormat="1">
      <c r="A28" s="78">
        <v>23</v>
      </c>
      <c r="B28" s="89" t="s">
        <v>222</v>
      </c>
      <c r="C28" s="696">
        <f>C6-C12</f>
        <v>2964648160.1507301</v>
      </c>
      <c r="D28" s="4"/>
      <c r="E28" s="175"/>
    </row>
    <row r="29" spans="1:5" s="49" customFormat="1">
      <c r="A29" s="90"/>
      <c r="B29" s="91"/>
      <c r="C29" s="694"/>
      <c r="D29" s="4"/>
      <c r="E29" s="175"/>
    </row>
    <row r="30" spans="1:5" s="49" customFormat="1">
      <c r="A30" s="90">
        <v>24</v>
      </c>
      <c r="B30" s="89" t="s">
        <v>221</v>
      </c>
      <c r="C30" s="696">
        <f>C31+C34</f>
        <v>620260000</v>
      </c>
      <c r="D30" s="4"/>
      <c r="E30" s="175"/>
    </row>
    <row r="31" spans="1:5" s="49" customFormat="1">
      <c r="A31" s="90">
        <v>25</v>
      </c>
      <c r="B31" s="81" t="s">
        <v>220</v>
      </c>
      <c r="C31" s="697">
        <f>C32+C33</f>
        <v>620260000</v>
      </c>
      <c r="D31" s="4"/>
      <c r="E31" s="175"/>
    </row>
    <row r="32" spans="1:5" s="49" customFormat="1">
      <c r="A32" s="90">
        <v>26</v>
      </c>
      <c r="B32" s="92" t="s">
        <v>301</v>
      </c>
      <c r="C32" s="693">
        <v>0</v>
      </c>
      <c r="D32" s="4"/>
      <c r="E32" s="175"/>
    </row>
    <row r="33" spans="1:5" s="49" customFormat="1">
      <c r="A33" s="90">
        <v>27</v>
      </c>
      <c r="B33" s="92" t="s">
        <v>219</v>
      </c>
      <c r="C33" s="692">
        <v>620260000</v>
      </c>
      <c r="D33" s="4"/>
      <c r="E33" s="175"/>
    </row>
    <row r="34" spans="1:5" s="49" customFormat="1">
      <c r="A34" s="90">
        <v>28</v>
      </c>
      <c r="B34" s="81" t="s">
        <v>218</v>
      </c>
      <c r="C34" s="693">
        <v>0</v>
      </c>
      <c r="D34" s="4"/>
      <c r="E34" s="175"/>
    </row>
    <row r="35" spans="1:5" s="49" customFormat="1">
      <c r="A35" s="90">
        <v>29</v>
      </c>
      <c r="B35" s="89" t="s">
        <v>217</v>
      </c>
      <c r="C35" s="696">
        <f>SUM(C36:C40)</f>
        <v>0</v>
      </c>
      <c r="D35" s="4"/>
      <c r="E35" s="175"/>
    </row>
    <row r="36" spans="1:5" s="49" customFormat="1">
      <c r="A36" s="90">
        <v>30</v>
      </c>
      <c r="B36" s="84" t="s">
        <v>216</v>
      </c>
      <c r="C36" s="693">
        <v>0</v>
      </c>
      <c r="D36" s="4"/>
      <c r="E36" s="175"/>
    </row>
    <row r="37" spans="1:5" s="49" customFormat="1">
      <c r="A37" s="90">
        <v>31</v>
      </c>
      <c r="B37" s="85" t="s">
        <v>215</v>
      </c>
      <c r="C37" s="693">
        <v>0</v>
      </c>
      <c r="D37" s="4"/>
      <c r="E37" s="175"/>
    </row>
    <row r="38" spans="1:5" s="49" customFormat="1" ht="25.5">
      <c r="A38" s="90">
        <v>32</v>
      </c>
      <c r="B38" s="84" t="s">
        <v>214</v>
      </c>
      <c r="C38" s="693">
        <v>0</v>
      </c>
      <c r="D38" s="4"/>
      <c r="E38" s="175"/>
    </row>
    <row r="39" spans="1:5" s="49" customFormat="1" ht="25.5">
      <c r="A39" s="90">
        <v>33</v>
      </c>
      <c r="B39" s="84" t="s">
        <v>203</v>
      </c>
      <c r="C39" s="693">
        <v>0</v>
      </c>
      <c r="D39" s="4"/>
      <c r="E39" s="175"/>
    </row>
    <row r="40" spans="1:5" s="49" customFormat="1">
      <c r="A40" s="90">
        <v>34</v>
      </c>
      <c r="B40" s="88" t="s">
        <v>213</v>
      </c>
      <c r="C40" s="693">
        <v>0</v>
      </c>
      <c r="D40" s="4"/>
      <c r="E40" s="175"/>
    </row>
    <row r="41" spans="1:5" s="49" customFormat="1">
      <c r="A41" s="90">
        <v>35</v>
      </c>
      <c r="B41" s="89" t="s">
        <v>212</v>
      </c>
      <c r="C41" s="696">
        <f>C30-C35</f>
        <v>620260000</v>
      </c>
      <c r="D41" s="4"/>
      <c r="E41" s="175"/>
    </row>
    <row r="42" spans="1:5" s="49" customFormat="1">
      <c r="A42" s="90"/>
      <c r="B42" s="91"/>
      <c r="C42" s="694"/>
      <c r="D42" s="4"/>
      <c r="E42" s="175"/>
    </row>
    <row r="43" spans="1:5" s="49" customFormat="1">
      <c r="A43" s="90">
        <v>36</v>
      </c>
      <c r="B43" s="93" t="s">
        <v>211</v>
      </c>
      <c r="C43" s="696">
        <f>SUM(C44:C46)</f>
        <v>694894921.35432673</v>
      </c>
      <c r="D43" s="4"/>
      <c r="E43" s="175"/>
    </row>
    <row r="44" spans="1:5" s="49" customFormat="1">
      <c r="A44" s="90">
        <v>37</v>
      </c>
      <c r="B44" s="81" t="s">
        <v>210</v>
      </c>
      <c r="C44" s="692">
        <v>466947234.5</v>
      </c>
      <c r="D44" s="4"/>
      <c r="E44" s="175"/>
    </row>
    <row r="45" spans="1:5" s="49" customFormat="1">
      <c r="A45" s="90">
        <v>38</v>
      </c>
      <c r="B45" s="81" t="s">
        <v>209</v>
      </c>
      <c r="C45" s="692">
        <v>0</v>
      </c>
      <c r="D45" s="4"/>
      <c r="E45" s="175"/>
    </row>
    <row r="46" spans="1:5" s="49" customFormat="1">
      <c r="A46" s="90">
        <v>39</v>
      </c>
      <c r="B46" s="81" t="s">
        <v>208</v>
      </c>
      <c r="C46" s="692">
        <v>227947686.85432673</v>
      </c>
      <c r="D46" s="4"/>
      <c r="E46" s="175"/>
    </row>
    <row r="47" spans="1:5" s="49" customFormat="1">
      <c r="A47" s="90">
        <v>40</v>
      </c>
      <c r="B47" s="93" t="s">
        <v>207</v>
      </c>
      <c r="C47" s="696">
        <f>SUM(C48:C51)</f>
        <v>0</v>
      </c>
      <c r="D47" s="4"/>
      <c r="E47" s="175"/>
    </row>
    <row r="48" spans="1:5" s="49" customFormat="1">
      <c r="A48" s="90">
        <v>41</v>
      </c>
      <c r="B48" s="84" t="s">
        <v>206</v>
      </c>
      <c r="C48" s="693">
        <v>0</v>
      </c>
      <c r="D48" s="4"/>
      <c r="E48" s="175"/>
    </row>
    <row r="49" spans="1:5" s="49" customFormat="1">
      <c r="A49" s="90">
        <v>42</v>
      </c>
      <c r="B49" s="85" t="s">
        <v>205</v>
      </c>
      <c r="C49" s="693">
        <v>0</v>
      </c>
      <c r="D49" s="4"/>
      <c r="E49" s="175"/>
    </row>
    <row r="50" spans="1:5" s="49" customFormat="1">
      <c r="A50" s="90">
        <v>43</v>
      </c>
      <c r="B50" s="84" t="s">
        <v>204</v>
      </c>
      <c r="C50" s="693">
        <v>0</v>
      </c>
      <c r="D50" s="4"/>
      <c r="E50" s="175"/>
    </row>
    <row r="51" spans="1:5" s="49" customFormat="1" ht="25.5">
      <c r="A51" s="90">
        <v>44</v>
      </c>
      <c r="B51" s="84" t="s">
        <v>203</v>
      </c>
      <c r="C51" s="693">
        <v>0</v>
      </c>
      <c r="D51" s="4"/>
      <c r="E51" s="175"/>
    </row>
    <row r="52" spans="1:5" s="49" customFormat="1" ht="13.5" thickBot="1">
      <c r="A52" s="94">
        <v>45</v>
      </c>
      <c r="B52" s="95" t="s">
        <v>202</v>
      </c>
      <c r="C52" s="698">
        <f>C43-C47</f>
        <v>694894921.35432673</v>
      </c>
      <c r="D52" s="4"/>
      <c r="E52" s="175"/>
    </row>
    <row r="55" spans="1:5">
      <c r="B55" s="4" t="s">
        <v>7</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21" sqref="C21:D21"/>
    </sheetView>
  </sheetViews>
  <sheetFormatPr defaultColWidth="9.140625" defaultRowHeight="12.75"/>
  <cols>
    <col min="1" max="1" width="9.42578125" style="243" bestFit="1" customWidth="1"/>
    <col min="2" max="2" width="59" style="243" customWidth="1"/>
    <col min="3" max="3" width="16.5703125" style="243" bestFit="1" customWidth="1"/>
    <col min="4" max="4" width="14.5703125" style="243" bestFit="1" customWidth="1"/>
    <col min="5" max="16384" width="9.140625" style="243"/>
  </cols>
  <sheetData>
    <row r="1" spans="1:4" s="641" customFormat="1" ht="15">
      <c r="A1" s="646" t="s">
        <v>30</v>
      </c>
      <c r="B1" s="630" t="str">
        <f>'Info '!C2</f>
        <v>JSC TBC Bank</v>
      </c>
    </row>
    <row r="2" spans="1:4" s="646" customFormat="1" ht="15.75" customHeight="1">
      <c r="A2" s="646" t="s">
        <v>31</v>
      </c>
      <c r="B2" s="584">
        <f>'9.Capital'!B2</f>
        <v>44651</v>
      </c>
    </row>
    <row r="3" spans="1:4" s="216" customFormat="1" ht="15.75" customHeight="1"/>
    <row r="4" spans="1:4" ht="13.5" thickBot="1">
      <c r="A4" s="265" t="s">
        <v>404</v>
      </c>
      <c r="B4" s="308" t="s">
        <v>405</v>
      </c>
    </row>
    <row r="5" spans="1:4" s="309" customFormat="1" ht="12.75" customHeight="1">
      <c r="A5" s="371"/>
      <c r="B5" s="372" t="s">
        <v>408</v>
      </c>
      <c r="C5" s="301" t="s">
        <v>406</v>
      </c>
      <c r="D5" s="302" t="s">
        <v>407</v>
      </c>
    </row>
    <row r="6" spans="1:4" s="310" customFormat="1">
      <c r="A6" s="303">
        <v>1</v>
      </c>
      <c r="B6" s="366" t="s">
        <v>409</v>
      </c>
      <c r="C6" s="366"/>
      <c r="D6" s="304"/>
    </row>
    <row r="7" spans="1:4" s="310" customFormat="1">
      <c r="A7" s="305" t="s">
        <v>395</v>
      </c>
      <c r="B7" s="367" t="s">
        <v>410</v>
      </c>
      <c r="C7" s="358">
        <v>4.4999999999999998E-2</v>
      </c>
      <c r="D7" s="492">
        <v>916118404.90832341</v>
      </c>
    </row>
    <row r="8" spans="1:4" s="310" customFormat="1">
      <c r="A8" s="305" t="s">
        <v>396</v>
      </c>
      <c r="B8" s="367" t="s">
        <v>411</v>
      </c>
      <c r="C8" s="360">
        <v>0.06</v>
      </c>
      <c r="D8" s="492">
        <v>1221491206.5444312</v>
      </c>
    </row>
    <row r="9" spans="1:4" s="310" customFormat="1">
      <c r="A9" s="305" t="s">
        <v>397</v>
      </c>
      <c r="B9" s="367" t="s">
        <v>412</v>
      </c>
      <c r="C9" s="360">
        <v>0.08</v>
      </c>
      <c r="D9" s="492">
        <v>1628654942.0592418</v>
      </c>
    </row>
    <row r="10" spans="1:4" s="310" customFormat="1">
      <c r="A10" s="303" t="s">
        <v>398</v>
      </c>
      <c r="B10" s="366" t="s">
        <v>413</v>
      </c>
      <c r="C10" s="361"/>
      <c r="D10" s="368"/>
    </row>
    <row r="11" spans="1:4" s="311" customFormat="1">
      <c r="A11" s="306" t="s">
        <v>399</v>
      </c>
      <c r="B11" s="357" t="s">
        <v>479</v>
      </c>
      <c r="C11" s="362">
        <v>2.5000000000000001E-2</v>
      </c>
      <c r="D11" s="492">
        <v>508954669.39351302</v>
      </c>
    </row>
    <row r="12" spans="1:4" s="311" customFormat="1">
      <c r="A12" s="306" t="s">
        <v>400</v>
      </c>
      <c r="B12" s="357" t="s">
        <v>414</v>
      </c>
      <c r="C12" s="362">
        <v>0</v>
      </c>
      <c r="D12" s="359">
        <v>0</v>
      </c>
    </row>
    <row r="13" spans="1:4" s="311" customFormat="1">
      <c r="A13" s="306" t="s">
        <v>401</v>
      </c>
      <c r="B13" s="357" t="s">
        <v>415</v>
      </c>
      <c r="C13" s="362">
        <v>2.5000000000000001E-2</v>
      </c>
      <c r="D13" s="492">
        <v>508954669.39351302</v>
      </c>
    </row>
    <row r="14" spans="1:4" s="311" customFormat="1">
      <c r="A14" s="303" t="s">
        <v>402</v>
      </c>
      <c r="B14" s="366" t="s">
        <v>476</v>
      </c>
      <c r="C14" s="363"/>
      <c r="D14" s="493"/>
    </row>
    <row r="15" spans="1:4" s="311" customFormat="1">
      <c r="A15" s="306">
        <v>3.1</v>
      </c>
      <c r="B15" s="357" t="s">
        <v>420</v>
      </c>
      <c r="C15" s="362">
        <v>2.669379551757526E-2</v>
      </c>
      <c r="D15" s="492">
        <v>543437274.90022218</v>
      </c>
    </row>
    <row r="16" spans="1:4" s="311" customFormat="1">
      <c r="A16" s="306">
        <v>3.2</v>
      </c>
      <c r="B16" s="357" t="s">
        <v>421</v>
      </c>
      <c r="C16" s="362">
        <v>3.5672278927616728E-2</v>
      </c>
      <c r="D16" s="492">
        <v>726222917.12473416</v>
      </c>
    </row>
    <row r="17" spans="1:6" s="310" customFormat="1">
      <c r="A17" s="306">
        <v>3.3</v>
      </c>
      <c r="B17" s="357" t="s">
        <v>422</v>
      </c>
      <c r="C17" s="362">
        <v>5.3412430398965385E-2</v>
      </c>
      <c r="D17" s="492">
        <v>1087380234.2083781</v>
      </c>
    </row>
    <row r="18" spans="1:6" s="309" customFormat="1" ht="12.75" customHeight="1">
      <c r="A18" s="369"/>
      <c r="B18" s="370" t="s">
        <v>475</v>
      </c>
      <c r="C18" s="364" t="s">
        <v>406</v>
      </c>
      <c r="D18" s="494" t="s">
        <v>407</v>
      </c>
    </row>
    <row r="19" spans="1:6" s="310" customFormat="1">
      <c r="A19" s="307">
        <v>4</v>
      </c>
      <c r="B19" s="357" t="s">
        <v>416</v>
      </c>
      <c r="C19" s="362">
        <v>0.12169379551757525</v>
      </c>
      <c r="D19" s="492">
        <v>2477465018.5955715</v>
      </c>
    </row>
    <row r="20" spans="1:6" s="310" customFormat="1">
      <c r="A20" s="307">
        <v>5</v>
      </c>
      <c r="B20" s="357" t="s">
        <v>136</v>
      </c>
      <c r="C20" s="362">
        <v>0.14567227892761672</v>
      </c>
      <c r="D20" s="492">
        <v>2965623462.4561911</v>
      </c>
    </row>
    <row r="21" spans="1:6" s="310" customFormat="1" ht="13.5" thickBot="1">
      <c r="A21" s="312" t="s">
        <v>403</v>
      </c>
      <c r="B21" s="313" t="s">
        <v>417</v>
      </c>
      <c r="C21" s="365">
        <v>0.18341243039896538</v>
      </c>
      <c r="D21" s="495">
        <v>3733944515.0546455</v>
      </c>
    </row>
    <row r="22" spans="1:6">
      <c r="F22" s="265"/>
    </row>
    <row r="23" spans="1:6" ht="51">
      <c r="B23" s="264" t="s">
        <v>478</v>
      </c>
    </row>
  </sheetData>
  <conditionalFormatting sqref="C21">
    <cfRule type="cellIs" dxfId="2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5" zoomScaleNormal="85" workbookViewId="0">
      <pane xSplit="1" ySplit="5" topLeftCell="B30" activePane="bottomRight" state="frozen"/>
      <selection activeCell="B20" sqref="B20"/>
      <selection pane="topRight" activeCell="B20" sqref="B20"/>
      <selection pane="bottomLeft" activeCell="B20" sqref="B20"/>
      <selection pane="bottomRight" activeCell="C38" sqref="C38:C44"/>
    </sheetView>
  </sheetViews>
  <sheetFormatPr defaultColWidth="9.140625" defaultRowHeight="14.25"/>
  <cols>
    <col min="1" max="1" width="10.5703125" style="4" customWidth="1"/>
    <col min="2" max="2" width="91.85546875" style="4" customWidth="1"/>
    <col min="3" max="3" width="53.140625" style="4" customWidth="1"/>
    <col min="4" max="4" width="32.42578125" style="4" customWidth="1"/>
    <col min="5" max="5" width="9.42578125" style="5" customWidth="1"/>
    <col min="6" max="16384" width="9.140625" style="5"/>
  </cols>
  <sheetData>
    <row r="1" spans="1:6" s="633" customFormat="1">
      <c r="A1" s="634" t="s">
        <v>30</v>
      </c>
      <c r="B1" s="630" t="str">
        <f>'Info '!C2</f>
        <v>JSC TBC Bank</v>
      </c>
      <c r="C1" s="643"/>
      <c r="D1" s="643"/>
      <c r="E1" s="643"/>
      <c r="F1" s="643"/>
    </row>
    <row r="2" spans="1:6" s="634" customFormat="1" ht="15.75" customHeight="1">
      <c r="A2" s="634" t="s">
        <v>31</v>
      </c>
      <c r="B2" s="584">
        <f>'9.1. Capital Requirements'!B2</f>
        <v>44651</v>
      </c>
    </row>
    <row r="3" spans="1:6" s="63" customFormat="1" ht="15.75" customHeight="1">
      <c r="A3" s="96"/>
    </row>
    <row r="4" spans="1:6" s="63" customFormat="1" ht="15.75" customHeight="1" thickBot="1">
      <c r="A4" s="63" t="s">
        <v>86</v>
      </c>
      <c r="B4" s="207" t="s">
        <v>285</v>
      </c>
      <c r="D4" s="32" t="s">
        <v>73</v>
      </c>
    </row>
    <row r="5" spans="1:6" ht="25.5">
      <c r="A5" s="97" t="s">
        <v>6</v>
      </c>
      <c r="B5" s="233" t="s">
        <v>339</v>
      </c>
      <c r="C5" s="98" t="s">
        <v>92</v>
      </c>
      <c r="D5" s="99" t="s">
        <v>93</v>
      </c>
    </row>
    <row r="6" spans="1:6">
      <c r="A6" s="68">
        <v>1</v>
      </c>
      <c r="B6" s="100" t="s">
        <v>35</v>
      </c>
      <c r="C6" s="101">
        <v>750811859.72000003</v>
      </c>
      <c r="D6" s="102"/>
      <c r="E6" s="103"/>
      <c r="F6" s="103"/>
    </row>
    <row r="7" spans="1:6">
      <c r="A7" s="68">
        <v>2</v>
      </c>
      <c r="B7" s="104" t="s">
        <v>36</v>
      </c>
      <c r="C7" s="105">
        <v>2587093842.7800002</v>
      </c>
      <c r="D7" s="106"/>
      <c r="E7" s="103"/>
      <c r="F7" s="103"/>
    </row>
    <row r="8" spans="1:6">
      <c r="A8" s="68">
        <v>3</v>
      </c>
      <c r="B8" s="104" t="s">
        <v>37</v>
      </c>
      <c r="C8" s="105">
        <v>842041803.48999989</v>
      </c>
      <c r="D8" s="106"/>
      <c r="E8" s="103"/>
      <c r="F8" s="103"/>
    </row>
    <row r="9" spans="1:6">
      <c r="A9" s="68">
        <v>4</v>
      </c>
      <c r="B9" s="104" t="s">
        <v>38</v>
      </c>
      <c r="C9" s="105">
        <v>0</v>
      </c>
      <c r="D9" s="106"/>
      <c r="E9" s="103"/>
      <c r="F9" s="103"/>
    </row>
    <row r="10" spans="1:6">
      <c r="A10" s="68">
        <v>5</v>
      </c>
      <c r="B10" s="104" t="s">
        <v>39</v>
      </c>
      <c r="C10" s="105">
        <v>1902344986.1818132</v>
      </c>
      <c r="D10" s="106"/>
      <c r="E10" s="103"/>
      <c r="F10" s="103"/>
    </row>
    <row r="11" spans="1:6">
      <c r="A11" s="68">
        <v>6.1</v>
      </c>
      <c r="B11" s="208" t="s">
        <v>40</v>
      </c>
      <c r="C11" s="107">
        <v>16871808618.859999</v>
      </c>
      <c r="D11" s="108"/>
      <c r="E11" s="103"/>
      <c r="F11" s="103"/>
    </row>
    <row r="12" spans="1:6">
      <c r="A12" s="68">
        <v>6.2</v>
      </c>
      <c r="B12" s="209" t="s">
        <v>41</v>
      </c>
      <c r="C12" s="107">
        <v>-680217511.46000004</v>
      </c>
      <c r="D12" s="108"/>
      <c r="E12" s="103"/>
      <c r="F12" s="103"/>
    </row>
    <row r="13" spans="1:6">
      <c r="A13" s="68" t="s">
        <v>710</v>
      </c>
      <c r="B13" s="110" t="s">
        <v>712</v>
      </c>
      <c r="C13" s="107">
        <v>-24809680.620000001</v>
      </c>
      <c r="D13" s="108"/>
      <c r="E13" s="103"/>
      <c r="F13" s="103"/>
    </row>
    <row r="14" spans="1:6">
      <c r="A14" s="68" t="s">
        <v>711</v>
      </c>
      <c r="B14" s="110" t="s">
        <v>713</v>
      </c>
      <c r="C14" s="107">
        <v>0</v>
      </c>
      <c r="D14" s="108"/>
      <c r="E14" s="103"/>
      <c r="F14" s="103"/>
    </row>
    <row r="15" spans="1:6">
      <c r="A15" s="68">
        <v>6</v>
      </c>
      <c r="B15" s="104" t="s">
        <v>42</v>
      </c>
      <c r="C15" s="109">
        <f>C11+C12</f>
        <v>16191591107.399998</v>
      </c>
      <c r="D15" s="108"/>
      <c r="E15" s="103"/>
      <c r="F15" s="103"/>
    </row>
    <row r="16" spans="1:6">
      <c r="A16" s="68">
        <v>7</v>
      </c>
      <c r="B16" s="104" t="s">
        <v>43</v>
      </c>
      <c r="C16" s="105">
        <v>226723048.75</v>
      </c>
      <c r="D16" s="106"/>
      <c r="E16" s="103"/>
      <c r="F16" s="103"/>
    </row>
    <row r="17" spans="1:6">
      <c r="A17" s="68">
        <v>8</v>
      </c>
      <c r="B17" s="231" t="s">
        <v>198</v>
      </c>
      <c r="C17" s="105">
        <v>145444985.45000002</v>
      </c>
      <c r="D17" s="106"/>
      <c r="E17" s="103"/>
      <c r="F17" s="103"/>
    </row>
    <row r="18" spans="1:6">
      <c r="A18" s="68">
        <v>9</v>
      </c>
      <c r="B18" s="104" t="s">
        <v>44</v>
      </c>
      <c r="C18" s="105">
        <v>37219080.381676994</v>
      </c>
      <c r="D18" s="106"/>
      <c r="E18" s="103"/>
      <c r="F18" s="103"/>
    </row>
    <row r="19" spans="1:6">
      <c r="A19" s="68">
        <v>9.1</v>
      </c>
      <c r="B19" s="110" t="s">
        <v>88</v>
      </c>
      <c r="C19" s="107">
        <v>7607943.8999999994</v>
      </c>
      <c r="D19" s="106"/>
      <c r="E19" s="103"/>
      <c r="F19" s="103"/>
    </row>
    <row r="20" spans="1:6">
      <c r="A20" s="68">
        <v>9.1999999999999993</v>
      </c>
      <c r="B20" s="110" t="s">
        <v>89</v>
      </c>
      <c r="C20" s="107">
        <v>28820302.921677001</v>
      </c>
      <c r="D20" s="106"/>
      <c r="E20" s="103"/>
      <c r="F20" s="103"/>
    </row>
    <row r="21" spans="1:6">
      <c r="A21" s="68">
        <v>9.3000000000000007</v>
      </c>
      <c r="B21" s="210" t="s">
        <v>267</v>
      </c>
      <c r="C21" s="107">
        <v>3000</v>
      </c>
      <c r="D21" s="106"/>
      <c r="E21" s="103"/>
      <c r="F21" s="103"/>
    </row>
    <row r="22" spans="1:6">
      <c r="A22" s="68">
        <v>10</v>
      </c>
      <c r="B22" s="104" t="s">
        <v>45</v>
      </c>
      <c r="C22" s="105">
        <v>707287634.33000004</v>
      </c>
      <c r="D22" s="106"/>
      <c r="E22" s="103"/>
      <c r="F22" s="103"/>
    </row>
    <row r="23" spans="1:6">
      <c r="A23" s="68">
        <v>10.1</v>
      </c>
      <c r="B23" s="110" t="s">
        <v>90</v>
      </c>
      <c r="C23" s="105">
        <v>281824216.64999998</v>
      </c>
      <c r="D23" s="111" t="s">
        <v>91</v>
      </c>
      <c r="E23" s="103"/>
      <c r="F23" s="103"/>
    </row>
    <row r="24" spans="1:6">
      <c r="A24" s="68">
        <v>11</v>
      </c>
      <c r="B24" s="112" t="s">
        <v>46</v>
      </c>
      <c r="C24" s="113">
        <v>471812621.98000002</v>
      </c>
      <c r="D24" s="114"/>
      <c r="E24" s="103"/>
      <c r="F24" s="103"/>
    </row>
    <row r="25" spans="1:6">
      <c r="A25" s="68">
        <v>12</v>
      </c>
      <c r="B25" s="115" t="s">
        <v>47</v>
      </c>
      <c r="C25" s="116">
        <f>SUM(C6:C10,C15:C18,C22,C24)</f>
        <v>23862370970.46349</v>
      </c>
      <c r="D25" s="117"/>
      <c r="E25" s="103"/>
      <c r="F25" s="103"/>
    </row>
    <row r="26" spans="1:6">
      <c r="A26" s="68">
        <v>13</v>
      </c>
      <c r="B26" s="104" t="s">
        <v>49</v>
      </c>
      <c r="C26" s="119">
        <v>252870543.29000002</v>
      </c>
      <c r="D26" s="120"/>
      <c r="E26" s="103"/>
      <c r="F26" s="103"/>
    </row>
    <row r="27" spans="1:6">
      <c r="A27" s="68">
        <v>14</v>
      </c>
      <c r="B27" s="104" t="s">
        <v>50</v>
      </c>
      <c r="C27" s="105">
        <v>4592993104.9200001</v>
      </c>
      <c r="D27" s="106"/>
      <c r="E27" s="103"/>
      <c r="F27" s="103"/>
    </row>
    <row r="28" spans="1:6">
      <c r="A28" s="68">
        <v>15</v>
      </c>
      <c r="B28" s="104" t="s">
        <v>51</v>
      </c>
      <c r="C28" s="105">
        <v>5378073764.7700005</v>
      </c>
      <c r="D28" s="106"/>
      <c r="E28" s="103"/>
      <c r="F28" s="103"/>
    </row>
    <row r="29" spans="1:6">
      <c r="A29" s="68">
        <v>16</v>
      </c>
      <c r="B29" s="104" t="s">
        <v>52</v>
      </c>
      <c r="C29" s="105">
        <v>4945351851.2399998</v>
      </c>
      <c r="D29" s="106"/>
      <c r="E29" s="103"/>
      <c r="F29" s="103"/>
    </row>
    <row r="30" spans="1:6">
      <c r="A30" s="68">
        <v>17</v>
      </c>
      <c r="B30" s="104" t="s">
        <v>53</v>
      </c>
      <c r="C30" s="105">
        <v>925987448.75999999</v>
      </c>
      <c r="D30" s="106"/>
      <c r="E30" s="103"/>
      <c r="F30" s="103"/>
    </row>
    <row r="31" spans="1:6">
      <c r="A31" s="68">
        <v>18</v>
      </c>
      <c r="B31" s="104" t="s">
        <v>54</v>
      </c>
      <c r="C31" s="105">
        <v>2862942816.5888004</v>
      </c>
      <c r="D31" s="106"/>
      <c r="E31" s="103"/>
      <c r="F31" s="103"/>
    </row>
    <row r="32" spans="1:6">
      <c r="A32" s="68">
        <v>19</v>
      </c>
      <c r="B32" s="104" t="s">
        <v>55</v>
      </c>
      <c r="C32" s="105">
        <v>109296511.45</v>
      </c>
      <c r="D32" s="106"/>
      <c r="E32" s="103"/>
      <c r="F32" s="103"/>
    </row>
    <row r="33" spans="1:6">
      <c r="A33" s="68">
        <v>20</v>
      </c>
      <c r="B33" s="104" t="s">
        <v>56</v>
      </c>
      <c r="C33" s="105">
        <v>325160584.72000003</v>
      </c>
      <c r="D33" s="106"/>
      <c r="E33" s="103"/>
      <c r="F33" s="103"/>
    </row>
    <row r="34" spans="1:6">
      <c r="A34" s="68">
        <v>20.100000000000001</v>
      </c>
      <c r="B34" s="121" t="s">
        <v>715</v>
      </c>
      <c r="C34" s="113">
        <v>-195052.15</v>
      </c>
      <c r="D34" s="114"/>
      <c r="E34" s="103"/>
      <c r="F34" s="103"/>
    </row>
    <row r="35" spans="1:6">
      <c r="A35" s="68">
        <v>21</v>
      </c>
      <c r="B35" s="112" t="s">
        <v>57</v>
      </c>
      <c r="C35" s="113">
        <v>1209817130</v>
      </c>
      <c r="D35" s="114"/>
      <c r="E35" s="103"/>
      <c r="F35" s="103"/>
    </row>
    <row r="36" spans="1:6">
      <c r="A36" s="68">
        <v>21.1</v>
      </c>
      <c r="B36" s="121" t="s">
        <v>714</v>
      </c>
      <c r="C36" s="122">
        <v>466947234.5</v>
      </c>
      <c r="D36" s="123"/>
      <c r="E36" s="103"/>
      <c r="F36" s="103"/>
    </row>
    <row r="37" spans="1:6">
      <c r="A37" s="68">
        <v>22</v>
      </c>
      <c r="B37" s="115" t="s">
        <v>58</v>
      </c>
      <c r="C37" s="116">
        <f>SUM(C26:C35)</f>
        <v>20602298703.588802</v>
      </c>
      <c r="D37" s="117"/>
      <c r="E37" s="103"/>
      <c r="F37" s="103"/>
    </row>
    <row r="38" spans="1:6">
      <c r="A38" s="68">
        <v>23</v>
      </c>
      <c r="B38" s="112" t="s">
        <v>60</v>
      </c>
      <c r="C38" s="105">
        <v>21015907.600000001</v>
      </c>
      <c r="D38" s="106"/>
      <c r="E38" s="103"/>
      <c r="F38" s="103"/>
    </row>
    <row r="39" spans="1:6">
      <c r="A39" s="68">
        <v>24</v>
      </c>
      <c r="B39" s="112" t="s">
        <v>61</v>
      </c>
      <c r="C39" s="105">
        <v>0</v>
      </c>
      <c r="D39" s="106"/>
      <c r="E39" s="103"/>
      <c r="F39" s="103"/>
    </row>
    <row r="40" spans="1:6">
      <c r="A40" s="68">
        <v>25</v>
      </c>
      <c r="B40" s="112" t="s">
        <v>62</v>
      </c>
      <c r="C40" s="105">
        <v>0</v>
      </c>
      <c r="D40" s="106"/>
      <c r="E40" s="103"/>
      <c r="F40" s="103"/>
    </row>
    <row r="41" spans="1:6">
      <c r="A41" s="68">
        <v>26</v>
      </c>
      <c r="B41" s="112" t="s">
        <v>63</v>
      </c>
      <c r="C41" s="105">
        <v>532367442.48000002</v>
      </c>
      <c r="D41" s="106"/>
      <c r="E41" s="103"/>
      <c r="F41" s="103"/>
    </row>
    <row r="42" spans="1:6">
      <c r="A42" s="68">
        <v>27</v>
      </c>
      <c r="B42" s="112" t="s">
        <v>64</v>
      </c>
      <c r="C42" s="105">
        <v>0</v>
      </c>
      <c r="D42" s="106"/>
      <c r="E42" s="103"/>
      <c r="F42" s="103"/>
    </row>
    <row r="43" spans="1:6">
      <c r="A43" s="68">
        <v>28</v>
      </c>
      <c r="B43" s="112" t="s">
        <v>65</v>
      </c>
      <c r="C43" s="105">
        <v>2706322929.0900002</v>
      </c>
      <c r="D43" s="106"/>
      <c r="E43" s="103"/>
      <c r="F43" s="103"/>
    </row>
    <row r="44" spans="1:6">
      <c r="A44" s="68">
        <v>29</v>
      </c>
      <c r="B44" s="112" t="s">
        <v>66</v>
      </c>
      <c r="C44" s="105">
        <v>170935.39</v>
      </c>
      <c r="D44" s="106"/>
      <c r="E44" s="103"/>
      <c r="F44" s="103"/>
    </row>
    <row r="45" spans="1:6" ht="15.75" thickBot="1">
      <c r="A45" s="124">
        <v>30</v>
      </c>
      <c r="B45" s="125" t="s">
        <v>265</v>
      </c>
      <c r="C45" s="126">
        <f>SUM(C38:C44)</f>
        <v>3259877214.5599999</v>
      </c>
      <c r="D45" s="127"/>
      <c r="E45" s="11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activeCell="C8" sqref="C8:S21"/>
    </sheetView>
  </sheetViews>
  <sheetFormatPr defaultColWidth="9.140625" defaultRowHeight="12.75"/>
  <cols>
    <col min="1" max="1" width="10.5703125" style="4" bestFit="1" customWidth="1"/>
    <col min="2" max="2" width="73.85546875" style="4" customWidth="1"/>
    <col min="3" max="3" width="15.85546875" style="4" bestFit="1" customWidth="1"/>
    <col min="4" max="4" width="16.42578125" style="4" bestFit="1" customWidth="1"/>
    <col min="5" max="5" width="13" style="4" bestFit="1" customWidth="1"/>
    <col min="6" max="6" width="16.42578125" style="4" bestFit="1" customWidth="1"/>
    <col min="7" max="7" width="15.85546875" style="4" bestFit="1" customWidth="1"/>
    <col min="8" max="8" width="13.42578125" style="4" bestFit="1" customWidth="1"/>
    <col min="9" max="9" width="13" style="4" bestFit="1" customWidth="1"/>
    <col min="10" max="10" width="13.42578125" style="4" bestFit="1" customWidth="1"/>
    <col min="11" max="11" width="15.85546875" style="4" bestFit="1" customWidth="1"/>
    <col min="12" max="12" width="13" style="30" bestFit="1" customWidth="1"/>
    <col min="13" max="14" width="15.85546875" style="30" bestFit="1" customWidth="1"/>
    <col min="15" max="16" width="13" style="30" bestFit="1" customWidth="1"/>
    <col min="17" max="17" width="14.5703125" style="30" customWidth="1"/>
    <col min="18" max="18" width="13" style="30" bestFit="1" customWidth="1"/>
    <col min="19" max="19" width="34.85546875" style="30" customWidth="1"/>
    <col min="20" max="16384" width="9.140625" style="30"/>
  </cols>
  <sheetData>
    <row r="1" spans="1:19" s="644" customFormat="1">
      <c r="A1" s="634" t="s">
        <v>30</v>
      </c>
      <c r="B1" s="630" t="str">
        <f>'Info '!C2</f>
        <v>JSC TBC Bank</v>
      </c>
      <c r="C1" s="643"/>
      <c r="D1" s="643"/>
      <c r="E1" s="643"/>
      <c r="F1" s="643"/>
      <c r="G1" s="643"/>
      <c r="H1" s="643"/>
      <c r="I1" s="643"/>
      <c r="J1" s="643"/>
      <c r="K1" s="643"/>
    </row>
    <row r="2" spans="1:19" s="644" customFormat="1">
      <c r="A2" s="634" t="s">
        <v>31</v>
      </c>
      <c r="B2" s="584">
        <f>'10. CC2'!B2</f>
        <v>44651</v>
      </c>
      <c r="C2" s="643"/>
      <c r="D2" s="643"/>
      <c r="E2" s="643"/>
      <c r="F2" s="643"/>
      <c r="G2" s="643"/>
      <c r="H2" s="643"/>
      <c r="I2" s="643"/>
      <c r="J2" s="643"/>
      <c r="K2" s="643"/>
    </row>
    <row r="4" spans="1:19" ht="26.25" thickBot="1">
      <c r="A4" s="4" t="s">
        <v>248</v>
      </c>
      <c r="B4" s="655" t="s">
        <v>374</v>
      </c>
    </row>
    <row r="5" spans="1:19" s="240" customFormat="1">
      <c r="A5" s="235"/>
      <c r="B5" s="236"/>
      <c r="C5" s="237" t="s">
        <v>0</v>
      </c>
      <c r="D5" s="237" t="s">
        <v>1</v>
      </c>
      <c r="E5" s="237" t="s">
        <v>2</v>
      </c>
      <c r="F5" s="237" t="s">
        <v>3</v>
      </c>
      <c r="G5" s="237" t="s">
        <v>4</v>
      </c>
      <c r="H5" s="237" t="s">
        <v>5</v>
      </c>
      <c r="I5" s="237" t="s">
        <v>8</v>
      </c>
      <c r="J5" s="237" t="s">
        <v>9</v>
      </c>
      <c r="K5" s="237" t="s">
        <v>10</v>
      </c>
      <c r="L5" s="237" t="s">
        <v>11</v>
      </c>
      <c r="M5" s="237" t="s">
        <v>12</v>
      </c>
      <c r="N5" s="237" t="s">
        <v>13</v>
      </c>
      <c r="O5" s="237" t="s">
        <v>357</v>
      </c>
      <c r="P5" s="237" t="s">
        <v>358</v>
      </c>
      <c r="Q5" s="237" t="s">
        <v>359</v>
      </c>
      <c r="R5" s="238" t="s">
        <v>360</v>
      </c>
      <c r="S5" s="239" t="s">
        <v>361</v>
      </c>
    </row>
    <row r="6" spans="1:19" s="240" customFormat="1" ht="99" customHeight="1">
      <c r="A6" s="241"/>
      <c r="B6" s="732" t="s">
        <v>362</v>
      </c>
      <c r="C6" s="728">
        <v>0</v>
      </c>
      <c r="D6" s="729"/>
      <c r="E6" s="728">
        <v>0.2</v>
      </c>
      <c r="F6" s="729"/>
      <c r="G6" s="728">
        <v>0.35</v>
      </c>
      <c r="H6" s="729"/>
      <c r="I6" s="728">
        <v>0.5</v>
      </c>
      <c r="J6" s="729"/>
      <c r="K6" s="728">
        <v>0.75</v>
      </c>
      <c r="L6" s="729"/>
      <c r="M6" s="728">
        <v>1</v>
      </c>
      <c r="N6" s="729"/>
      <c r="O6" s="728">
        <v>1.5</v>
      </c>
      <c r="P6" s="729"/>
      <c r="Q6" s="728">
        <v>2.5</v>
      </c>
      <c r="R6" s="729"/>
      <c r="S6" s="730" t="s">
        <v>247</v>
      </c>
    </row>
    <row r="7" spans="1:19" s="240" customFormat="1" ht="30.75" customHeight="1">
      <c r="A7" s="241"/>
      <c r="B7" s="733"/>
      <c r="C7" s="232" t="s">
        <v>250</v>
      </c>
      <c r="D7" s="232" t="s">
        <v>249</v>
      </c>
      <c r="E7" s="232" t="s">
        <v>250</v>
      </c>
      <c r="F7" s="232" t="s">
        <v>249</v>
      </c>
      <c r="G7" s="232" t="s">
        <v>250</v>
      </c>
      <c r="H7" s="232" t="s">
        <v>249</v>
      </c>
      <c r="I7" s="232" t="s">
        <v>250</v>
      </c>
      <c r="J7" s="232" t="s">
        <v>249</v>
      </c>
      <c r="K7" s="232" t="s">
        <v>250</v>
      </c>
      <c r="L7" s="232" t="s">
        <v>249</v>
      </c>
      <c r="M7" s="232" t="s">
        <v>250</v>
      </c>
      <c r="N7" s="232" t="s">
        <v>249</v>
      </c>
      <c r="O7" s="232" t="s">
        <v>250</v>
      </c>
      <c r="P7" s="232" t="s">
        <v>249</v>
      </c>
      <c r="Q7" s="232" t="s">
        <v>250</v>
      </c>
      <c r="R7" s="232" t="s">
        <v>249</v>
      </c>
      <c r="S7" s="731"/>
    </row>
    <row r="8" spans="1:19" s="130" customFormat="1">
      <c r="A8" s="128">
        <v>1</v>
      </c>
      <c r="B8" s="1" t="s">
        <v>95</v>
      </c>
      <c r="C8" s="129">
        <v>1588795831.48</v>
      </c>
      <c r="D8" s="129">
        <v>0</v>
      </c>
      <c r="E8" s="129">
        <v>0</v>
      </c>
      <c r="F8" s="129">
        <v>0</v>
      </c>
      <c r="G8" s="129">
        <v>0</v>
      </c>
      <c r="H8" s="129">
        <v>0</v>
      </c>
      <c r="I8" s="129">
        <v>0</v>
      </c>
      <c r="J8" s="129">
        <v>0</v>
      </c>
      <c r="K8" s="129">
        <v>0</v>
      </c>
      <c r="L8" s="129">
        <v>0</v>
      </c>
      <c r="M8" s="129">
        <v>2256420690.6231999</v>
      </c>
      <c r="N8" s="129">
        <v>0</v>
      </c>
      <c r="O8" s="129">
        <v>0</v>
      </c>
      <c r="P8" s="129">
        <v>0</v>
      </c>
      <c r="Q8" s="129">
        <v>0</v>
      </c>
      <c r="R8" s="129">
        <v>0</v>
      </c>
      <c r="S8" s="254">
        <v>2256420690.6231999</v>
      </c>
    </row>
    <row r="9" spans="1:19" s="130" customFormat="1">
      <c r="A9" s="128">
        <v>2</v>
      </c>
      <c r="B9" s="1" t="s">
        <v>96</v>
      </c>
      <c r="C9" s="129">
        <v>0</v>
      </c>
      <c r="D9" s="129">
        <v>0</v>
      </c>
      <c r="E9" s="129">
        <v>0</v>
      </c>
      <c r="F9" s="129">
        <v>0</v>
      </c>
      <c r="G9" s="129">
        <v>0</v>
      </c>
      <c r="H9" s="129">
        <v>0</v>
      </c>
      <c r="I9" s="129">
        <v>0</v>
      </c>
      <c r="J9" s="129">
        <v>0</v>
      </c>
      <c r="K9" s="129">
        <v>0</v>
      </c>
      <c r="L9" s="129">
        <v>0</v>
      </c>
      <c r="M9" s="129">
        <v>0</v>
      </c>
      <c r="N9" s="129">
        <v>0</v>
      </c>
      <c r="O9" s="129">
        <v>0</v>
      </c>
      <c r="P9" s="129">
        <v>0</v>
      </c>
      <c r="Q9" s="129">
        <v>0</v>
      </c>
      <c r="R9" s="129">
        <v>0</v>
      </c>
      <c r="S9" s="254">
        <v>0</v>
      </c>
    </row>
    <row r="10" spans="1:19" s="130" customFormat="1">
      <c r="A10" s="128">
        <v>3</v>
      </c>
      <c r="B10" s="1" t="s">
        <v>268</v>
      </c>
      <c r="C10" s="129">
        <v>104177034.38</v>
      </c>
      <c r="D10" s="129">
        <v>0</v>
      </c>
      <c r="E10" s="129">
        <v>0</v>
      </c>
      <c r="F10" s="129">
        <v>0</v>
      </c>
      <c r="G10" s="129">
        <v>0</v>
      </c>
      <c r="H10" s="129">
        <v>0</v>
      </c>
      <c r="I10" s="129">
        <v>0</v>
      </c>
      <c r="J10" s="129">
        <v>0</v>
      </c>
      <c r="K10" s="129">
        <v>0</v>
      </c>
      <c r="L10" s="129">
        <v>0</v>
      </c>
      <c r="M10" s="129">
        <v>0</v>
      </c>
      <c r="N10" s="129">
        <v>0</v>
      </c>
      <c r="O10" s="129">
        <v>0</v>
      </c>
      <c r="P10" s="129">
        <v>0</v>
      </c>
      <c r="Q10" s="129">
        <v>0</v>
      </c>
      <c r="R10" s="129">
        <v>0</v>
      </c>
      <c r="S10" s="254">
        <v>0</v>
      </c>
    </row>
    <row r="11" spans="1:19" s="130" customFormat="1">
      <c r="A11" s="128">
        <v>4</v>
      </c>
      <c r="B11" s="1" t="s">
        <v>97</v>
      </c>
      <c r="C11" s="129">
        <v>351579979.82600009</v>
      </c>
      <c r="D11" s="129">
        <v>0</v>
      </c>
      <c r="E11" s="129">
        <v>0</v>
      </c>
      <c r="F11" s="129">
        <v>0</v>
      </c>
      <c r="G11" s="129">
        <v>0</v>
      </c>
      <c r="H11" s="129">
        <v>0</v>
      </c>
      <c r="I11" s="129">
        <v>0</v>
      </c>
      <c r="J11" s="129">
        <v>0</v>
      </c>
      <c r="K11" s="129">
        <v>0</v>
      </c>
      <c r="L11" s="129">
        <v>0</v>
      </c>
      <c r="M11" s="129">
        <v>0</v>
      </c>
      <c r="N11" s="129">
        <v>0</v>
      </c>
      <c r="O11" s="129">
        <v>0</v>
      </c>
      <c r="P11" s="129">
        <v>0</v>
      </c>
      <c r="Q11" s="129">
        <v>0</v>
      </c>
      <c r="R11" s="129">
        <v>0</v>
      </c>
      <c r="S11" s="254">
        <v>0</v>
      </c>
    </row>
    <row r="12" spans="1:19" s="130" customFormat="1">
      <c r="A12" s="128">
        <v>5</v>
      </c>
      <c r="B12" s="1" t="s">
        <v>98</v>
      </c>
      <c r="C12" s="129">
        <v>0</v>
      </c>
      <c r="D12" s="129">
        <v>0</v>
      </c>
      <c r="E12" s="129">
        <v>0</v>
      </c>
      <c r="F12" s="129">
        <v>0</v>
      </c>
      <c r="G12" s="129">
        <v>0</v>
      </c>
      <c r="H12" s="129">
        <v>0</v>
      </c>
      <c r="I12" s="129">
        <v>0</v>
      </c>
      <c r="J12" s="129">
        <v>0</v>
      </c>
      <c r="K12" s="129">
        <v>0</v>
      </c>
      <c r="L12" s="129">
        <v>0</v>
      </c>
      <c r="M12" s="129">
        <v>0</v>
      </c>
      <c r="N12" s="129">
        <v>0</v>
      </c>
      <c r="O12" s="129">
        <v>0</v>
      </c>
      <c r="P12" s="129">
        <v>0</v>
      </c>
      <c r="Q12" s="129">
        <v>0</v>
      </c>
      <c r="R12" s="129">
        <v>0</v>
      </c>
      <c r="S12" s="254">
        <v>0</v>
      </c>
    </row>
    <row r="13" spans="1:19" s="130" customFormat="1">
      <c r="A13" s="128">
        <v>6</v>
      </c>
      <c r="B13" s="1" t="s">
        <v>99</v>
      </c>
      <c r="C13" s="129">
        <v>0</v>
      </c>
      <c r="D13" s="129">
        <v>0</v>
      </c>
      <c r="E13" s="129">
        <v>787524943.57649994</v>
      </c>
      <c r="F13" s="129">
        <v>3881134.2067</v>
      </c>
      <c r="G13" s="129">
        <v>0</v>
      </c>
      <c r="H13" s="129">
        <v>0</v>
      </c>
      <c r="I13" s="129">
        <v>105178534.2841</v>
      </c>
      <c r="J13" s="129">
        <v>188097655.27460003</v>
      </c>
      <c r="K13" s="129">
        <v>0</v>
      </c>
      <c r="L13" s="129">
        <v>0</v>
      </c>
      <c r="M13" s="129">
        <v>3718998.4704999998</v>
      </c>
      <c r="N13" s="129">
        <v>52310166.195358008</v>
      </c>
      <c r="O13" s="129">
        <v>0</v>
      </c>
      <c r="P13" s="129">
        <v>0</v>
      </c>
      <c r="Q13" s="129">
        <v>0</v>
      </c>
      <c r="R13" s="129">
        <v>0</v>
      </c>
      <c r="S13" s="254">
        <v>360948475.00184804</v>
      </c>
    </row>
    <row r="14" spans="1:19" s="130" customFormat="1">
      <c r="A14" s="128">
        <v>7</v>
      </c>
      <c r="B14" s="1" t="s">
        <v>100</v>
      </c>
      <c r="C14" s="129">
        <v>0</v>
      </c>
      <c r="D14" s="129">
        <v>0</v>
      </c>
      <c r="E14" s="129">
        <v>0</v>
      </c>
      <c r="F14" s="129">
        <v>0</v>
      </c>
      <c r="G14" s="129">
        <v>0</v>
      </c>
      <c r="H14" s="129">
        <v>0</v>
      </c>
      <c r="I14" s="129">
        <v>0</v>
      </c>
      <c r="J14" s="129">
        <v>0</v>
      </c>
      <c r="K14" s="129">
        <v>0</v>
      </c>
      <c r="L14" s="129">
        <v>0</v>
      </c>
      <c r="M14" s="129">
        <v>6310797330.9907007</v>
      </c>
      <c r="N14" s="129">
        <v>980742781.71480012</v>
      </c>
      <c r="O14" s="129">
        <v>0</v>
      </c>
      <c r="P14" s="129">
        <v>0</v>
      </c>
      <c r="Q14" s="129">
        <v>0</v>
      </c>
      <c r="R14" s="129">
        <v>0</v>
      </c>
      <c r="S14" s="254">
        <v>7291540112.7055006</v>
      </c>
    </row>
    <row r="15" spans="1:19" s="130" customFormat="1">
      <c r="A15" s="128">
        <v>8</v>
      </c>
      <c r="B15" s="1" t="s">
        <v>101</v>
      </c>
      <c r="C15" s="129">
        <v>0</v>
      </c>
      <c r="D15" s="129">
        <v>0</v>
      </c>
      <c r="E15" s="129">
        <v>0</v>
      </c>
      <c r="F15" s="129">
        <v>0</v>
      </c>
      <c r="G15" s="129">
        <v>0</v>
      </c>
      <c r="H15" s="129">
        <v>0</v>
      </c>
      <c r="I15" s="129">
        <v>0</v>
      </c>
      <c r="J15" s="129">
        <v>0</v>
      </c>
      <c r="K15" s="129">
        <v>4077266882.6581001</v>
      </c>
      <c r="L15" s="129">
        <v>104451029.54740001</v>
      </c>
      <c r="M15" s="129">
        <v>0</v>
      </c>
      <c r="N15" s="129">
        <v>0</v>
      </c>
      <c r="O15" s="129">
        <v>0</v>
      </c>
      <c r="P15" s="129">
        <v>0</v>
      </c>
      <c r="Q15" s="129">
        <v>0</v>
      </c>
      <c r="R15" s="129">
        <v>0</v>
      </c>
      <c r="S15" s="254">
        <v>3136288434.1541252</v>
      </c>
    </row>
    <row r="16" spans="1:19" s="130" customFormat="1">
      <c r="A16" s="128">
        <v>9</v>
      </c>
      <c r="B16" s="1" t="s">
        <v>102</v>
      </c>
      <c r="C16" s="129">
        <v>0</v>
      </c>
      <c r="D16" s="129">
        <v>0</v>
      </c>
      <c r="E16" s="129">
        <v>0</v>
      </c>
      <c r="F16" s="129">
        <v>0</v>
      </c>
      <c r="G16" s="129">
        <v>3295721396.7157989</v>
      </c>
      <c r="H16" s="129">
        <v>18436508.330800001</v>
      </c>
      <c r="I16" s="129">
        <v>0</v>
      </c>
      <c r="J16" s="129">
        <v>0</v>
      </c>
      <c r="K16" s="129">
        <v>0</v>
      </c>
      <c r="L16" s="129">
        <v>0</v>
      </c>
      <c r="M16" s="129">
        <v>0</v>
      </c>
      <c r="N16" s="129">
        <v>0</v>
      </c>
      <c r="O16" s="129">
        <v>0</v>
      </c>
      <c r="P16" s="129">
        <v>0</v>
      </c>
      <c r="Q16" s="129">
        <v>0</v>
      </c>
      <c r="R16" s="129">
        <v>0</v>
      </c>
      <c r="S16" s="254">
        <v>1159955266.7663095</v>
      </c>
    </row>
    <row r="17" spans="1:19" s="130" customFormat="1">
      <c r="A17" s="128">
        <v>10</v>
      </c>
      <c r="B17" s="1" t="s">
        <v>103</v>
      </c>
      <c r="C17" s="129">
        <v>0</v>
      </c>
      <c r="D17" s="129">
        <v>0</v>
      </c>
      <c r="E17" s="129">
        <v>0</v>
      </c>
      <c r="F17" s="129">
        <v>0</v>
      </c>
      <c r="G17" s="129">
        <v>0</v>
      </c>
      <c r="H17" s="129">
        <v>0</v>
      </c>
      <c r="I17" s="129">
        <v>28258526.508999996</v>
      </c>
      <c r="J17" s="129">
        <v>140000</v>
      </c>
      <c r="K17" s="129">
        <v>0</v>
      </c>
      <c r="L17" s="129">
        <v>0</v>
      </c>
      <c r="M17" s="129">
        <v>98040606.205299988</v>
      </c>
      <c r="N17" s="129">
        <v>1104116.5426</v>
      </c>
      <c r="O17" s="129">
        <v>4293708.4712999994</v>
      </c>
      <c r="P17" s="129">
        <v>26766.639999999999</v>
      </c>
      <c r="Q17" s="129">
        <v>0</v>
      </c>
      <c r="R17" s="129">
        <v>0</v>
      </c>
      <c r="S17" s="254">
        <v>119824698.66935</v>
      </c>
    </row>
    <row r="18" spans="1:19" s="130" customFormat="1">
      <c r="A18" s="128">
        <v>11</v>
      </c>
      <c r="B18" s="1" t="s">
        <v>104</v>
      </c>
      <c r="C18" s="129">
        <v>0</v>
      </c>
      <c r="D18" s="129">
        <v>0</v>
      </c>
      <c r="E18" s="129">
        <v>0</v>
      </c>
      <c r="F18" s="129">
        <v>0</v>
      </c>
      <c r="G18" s="129">
        <v>0</v>
      </c>
      <c r="H18" s="129">
        <v>0</v>
      </c>
      <c r="I18" s="129">
        <v>0</v>
      </c>
      <c r="J18" s="129">
        <v>0</v>
      </c>
      <c r="K18" s="129">
        <v>0</v>
      </c>
      <c r="L18" s="129">
        <v>0</v>
      </c>
      <c r="M18" s="129">
        <v>762972238.70710003</v>
      </c>
      <c r="N18" s="129">
        <v>0</v>
      </c>
      <c r="O18" s="129">
        <v>523594298.18239999</v>
      </c>
      <c r="P18" s="129">
        <v>0</v>
      </c>
      <c r="Q18" s="129">
        <v>8346640.2079999996</v>
      </c>
      <c r="R18" s="129">
        <v>0</v>
      </c>
      <c r="S18" s="254">
        <v>1569230286.5007</v>
      </c>
    </row>
    <row r="19" spans="1:19" s="130" customFormat="1">
      <c r="A19" s="128">
        <v>12</v>
      </c>
      <c r="B19" s="1" t="s">
        <v>105</v>
      </c>
      <c r="C19" s="129">
        <v>0</v>
      </c>
      <c r="D19" s="129">
        <v>0</v>
      </c>
      <c r="E19" s="129">
        <v>0</v>
      </c>
      <c r="F19" s="129">
        <v>0</v>
      </c>
      <c r="G19" s="129">
        <v>0</v>
      </c>
      <c r="H19" s="129">
        <v>0</v>
      </c>
      <c r="I19" s="129">
        <v>0</v>
      </c>
      <c r="J19" s="129">
        <v>0</v>
      </c>
      <c r="K19" s="129">
        <v>0</v>
      </c>
      <c r="L19" s="129">
        <v>0</v>
      </c>
      <c r="M19" s="129">
        <v>0</v>
      </c>
      <c r="N19" s="129">
        <v>0</v>
      </c>
      <c r="O19" s="129">
        <v>0</v>
      </c>
      <c r="P19" s="129">
        <v>0</v>
      </c>
      <c r="Q19" s="129">
        <v>0</v>
      </c>
      <c r="R19" s="129">
        <v>0</v>
      </c>
      <c r="S19" s="254">
        <v>0</v>
      </c>
    </row>
    <row r="20" spans="1:19" s="130" customFormat="1">
      <c r="A20" s="128">
        <v>13</v>
      </c>
      <c r="B20" s="1" t="s">
        <v>246</v>
      </c>
      <c r="C20" s="129">
        <v>0</v>
      </c>
      <c r="D20" s="129">
        <v>0</v>
      </c>
      <c r="E20" s="129">
        <v>0</v>
      </c>
      <c r="F20" s="129">
        <v>0</v>
      </c>
      <c r="G20" s="129">
        <v>0</v>
      </c>
      <c r="H20" s="129">
        <v>0</v>
      </c>
      <c r="I20" s="129">
        <v>0</v>
      </c>
      <c r="J20" s="129">
        <v>0</v>
      </c>
      <c r="K20" s="129">
        <v>0</v>
      </c>
      <c r="L20" s="129">
        <v>0</v>
      </c>
      <c r="M20" s="129">
        <v>0</v>
      </c>
      <c r="N20" s="129">
        <v>0</v>
      </c>
      <c r="O20" s="129">
        <v>0</v>
      </c>
      <c r="P20" s="129">
        <v>0</v>
      </c>
      <c r="Q20" s="129">
        <v>0</v>
      </c>
      <c r="R20" s="129">
        <v>0</v>
      </c>
      <c r="S20" s="254">
        <v>0</v>
      </c>
    </row>
    <row r="21" spans="1:19" s="130" customFormat="1">
      <c r="A21" s="128">
        <v>14</v>
      </c>
      <c r="B21" s="1" t="s">
        <v>107</v>
      </c>
      <c r="C21" s="129">
        <v>750811859.72000015</v>
      </c>
      <c r="D21" s="129">
        <v>0</v>
      </c>
      <c r="E21" s="129">
        <v>0</v>
      </c>
      <c r="F21" s="129">
        <v>0</v>
      </c>
      <c r="G21" s="129">
        <v>0</v>
      </c>
      <c r="H21" s="129">
        <v>0</v>
      </c>
      <c r="I21" s="129">
        <v>0</v>
      </c>
      <c r="J21" s="129">
        <v>0</v>
      </c>
      <c r="K21" s="129">
        <v>0</v>
      </c>
      <c r="L21" s="129">
        <v>0</v>
      </c>
      <c r="M21" s="129">
        <v>2798218211.5080104</v>
      </c>
      <c r="N21" s="129">
        <v>41830315.521148868</v>
      </c>
      <c r="O21" s="129">
        <v>0</v>
      </c>
      <c r="P21" s="129">
        <v>0</v>
      </c>
      <c r="Q21" s="129">
        <v>28820302.921677001</v>
      </c>
      <c r="R21" s="129">
        <v>0</v>
      </c>
      <c r="S21" s="254">
        <v>2912099284.3333516</v>
      </c>
    </row>
    <row r="22" spans="1:19" ht="13.5" thickBot="1">
      <c r="A22" s="131"/>
      <c r="B22" s="132" t="s">
        <v>108</v>
      </c>
      <c r="C22" s="133">
        <f>SUM(C8:C21)</f>
        <v>2795364705.4060006</v>
      </c>
      <c r="D22" s="133">
        <f t="shared" ref="D22:J22" si="0">SUM(D8:D21)</f>
        <v>0</v>
      </c>
      <c r="E22" s="133">
        <f t="shared" si="0"/>
        <v>787524943.57649994</v>
      </c>
      <c r="F22" s="133">
        <f t="shared" si="0"/>
        <v>3881134.2067</v>
      </c>
      <c r="G22" s="133">
        <f t="shared" si="0"/>
        <v>3295721396.7157989</v>
      </c>
      <c r="H22" s="133">
        <f t="shared" si="0"/>
        <v>18436508.330800001</v>
      </c>
      <c r="I22" s="133">
        <f t="shared" si="0"/>
        <v>133437060.7931</v>
      </c>
      <c r="J22" s="133">
        <f t="shared" si="0"/>
        <v>188237655.27460003</v>
      </c>
      <c r="K22" s="133">
        <f t="shared" ref="K22:S22" si="1">SUM(K8:K21)</f>
        <v>4077266882.6581001</v>
      </c>
      <c r="L22" s="133">
        <f t="shared" si="1"/>
        <v>104451029.54740001</v>
      </c>
      <c r="M22" s="133">
        <f t="shared" si="1"/>
        <v>12230168076.50481</v>
      </c>
      <c r="N22" s="133">
        <f t="shared" si="1"/>
        <v>1075987379.973907</v>
      </c>
      <c r="O22" s="133">
        <f t="shared" si="1"/>
        <v>527888006.65369999</v>
      </c>
      <c r="P22" s="133">
        <f t="shared" si="1"/>
        <v>26766.639999999999</v>
      </c>
      <c r="Q22" s="133">
        <f t="shared" si="1"/>
        <v>37166943.129676998</v>
      </c>
      <c r="R22" s="133">
        <f t="shared" si="1"/>
        <v>0</v>
      </c>
      <c r="S22" s="255">
        <f t="shared" si="1"/>
        <v>18806307248.754387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B20" sqref="B20"/>
      <selection pane="topRight" activeCell="B20" sqref="B20"/>
      <selection pane="bottomLeft" activeCell="B20" sqref="B20"/>
      <selection pane="bottomRight" activeCell="C7" sqref="C7:U20"/>
    </sheetView>
  </sheetViews>
  <sheetFormatPr defaultColWidth="9.140625" defaultRowHeight="12.75"/>
  <cols>
    <col min="1" max="1" width="10.5703125" style="4" bestFit="1" customWidth="1"/>
    <col min="2" max="2" width="63.570312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5703125" style="4" customWidth="1"/>
    <col min="10" max="10" width="21.5703125" style="4" customWidth="1"/>
    <col min="11" max="11" width="15.5703125" style="4" customWidth="1"/>
    <col min="12" max="12" width="13.42578125" style="4" customWidth="1"/>
    <col min="13" max="13" width="20.85546875" style="4" customWidth="1"/>
    <col min="14" max="14" width="19.42578125" style="4" customWidth="1"/>
    <col min="15" max="15" width="18.42578125" style="4" customWidth="1"/>
    <col min="16" max="16" width="19" style="4" customWidth="1"/>
    <col min="17" max="17" width="20.425781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s="644" customFormat="1">
      <c r="A1" s="634" t="s">
        <v>30</v>
      </c>
      <c r="B1" s="630" t="str">
        <f>'Info '!C2</f>
        <v>JSC TBC Bank</v>
      </c>
      <c r="C1" s="643"/>
      <c r="D1" s="643"/>
      <c r="E1" s="643"/>
      <c r="F1" s="643"/>
      <c r="G1" s="643"/>
      <c r="H1" s="643"/>
      <c r="I1" s="643"/>
      <c r="J1" s="643"/>
      <c r="K1" s="643"/>
      <c r="L1" s="643"/>
      <c r="M1" s="643"/>
      <c r="N1" s="643"/>
      <c r="O1" s="643"/>
      <c r="P1" s="643"/>
      <c r="Q1" s="643"/>
      <c r="R1" s="643"/>
      <c r="S1" s="643"/>
      <c r="T1" s="643"/>
      <c r="U1" s="643"/>
      <c r="V1" s="643"/>
    </row>
    <row r="2" spans="1:22" s="644" customFormat="1">
      <c r="A2" s="634" t="s">
        <v>31</v>
      </c>
      <c r="B2" s="584">
        <f>'11. CRWA '!B2</f>
        <v>44651</v>
      </c>
      <c r="C2" s="643"/>
      <c r="D2" s="643"/>
      <c r="E2" s="643"/>
      <c r="F2" s="643"/>
      <c r="G2" s="643"/>
      <c r="H2" s="643"/>
      <c r="I2" s="643"/>
      <c r="J2" s="643"/>
      <c r="K2" s="643"/>
      <c r="L2" s="643"/>
      <c r="M2" s="643"/>
      <c r="N2" s="643"/>
      <c r="O2" s="643"/>
      <c r="P2" s="643"/>
      <c r="Q2" s="643"/>
      <c r="R2" s="643"/>
      <c r="S2" s="643"/>
      <c r="T2" s="643"/>
      <c r="U2" s="643"/>
      <c r="V2" s="643"/>
    </row>
    <row r="4" spans="1:22" ht="13.5" thickBot="1">
      <c r="A4" s="4" t="s">
        <v>365</v>
      </c>
      <c r="B4" s="656" t="s">
        <v>94</v>
      </c>
      <c r="V4" s="32" t="s">
        <v>73</v>
      </c>
    </row>
    <row r="5" spans="1:22" ht="12.75" customHeight="1">
      <c r="A5" s="135"/>
      <c r="B5" s="136"/>
      <c r="C5" s="734" t="s">
        <v>276</v>
      </c>
      <c r="D5" s="735"/>
      <c r="E5" s="735"/>
      <c r="F5" s="735"/>
      <c r="G5" s="735"/>
      <c r="H5" s="735"/>
      <c r="I5" s="735"/>
      <c r="J5" s="735"/>
      <c r="K5" s="735"/>
      <c r="L5" s="736"/>
      <c r="M5" s="737" t="s">
        <v>277</v>
      </c>
      <c r="N5" s="738"/>
      <c r="O5" s="738"/>
      <c r="P5" s="738"/>
      <c r="Q5" s="738"/>
      <c r="R5" s="738"/>
      <c r="S5" s="739"/>
      <c r="T5" s="742" t="s">
        <v>363</v>
      </c>
      <c r="U5" s="742" t="s">
        <v>364</v>
      </c>
      <c r="V5" s="740" t="s">
        <v>120</v>
      </c>
    </row>
    <row r="6" spans="1:22" s="73" customFormat="1" ht="102">
      <c r="A6" s="70"/>
      <c r="B6" s="137"/>
      <c r="C6" s="138" t="s">
        <v>109</v>
      </c>
      <c r="D6" s="213" t="s">
        <v>110</v>
      </c>
      <c r="E6" s="164" t="s">
        <v>279</v>
      </c>
      <c r="F6" s="164" t="s">
        <v>280</v>
      </c>
      <c r="G6" s="213" t="s">
        <v>283</v>
      </c>
      <c r="H6" s="213" t="s">
        <v>278</v>
      </c>
      <c r="I6" s="213" t="s">
        <v>111</v>
      </c>
      <c r="J6" s="213" t="s">
        <v>112</v>
      </c>
      <c r="K6" s="139" t="s">
        <v>113</v>
      </c>
      <c r="L6" s="140" t="s">
        <v>114</v>
      </c>
      <c r="M6" s="138" t="s">
        <v>281</v>
      </c>
      <c r="N6" s="139" t="s">
        <v>115</v>
      </c>
      <c r="O6" s="139" t="s">
        <v>116</v>
      </c>
      <c r="P6" s="139" t="s">
        <v>117</v>
      </c>
      <c r="Q6" s="139" t="s">
        <v>118</v>
      </c>
      <c r="R6" s="139" t="s">
        <v>119</v>
      </c>
      <c r="S6" s="234" t="s">
        <v>282</v>
      </c>
      <c r="T6" s="743"/>
      <c r="U6" s="743"/>
      <c r="V6" s="741"/>
    </row>
    <row r="7" spans="1:22" s="130" customFormat="1">
      <c r="A7" s="141">
        <v>1</v>
      </c>
      <c r="B7" s="1" t="s">
        <v>95</v>
      </c>
      <c r="C7" s="142">
        <v>0</v>
      </c>
      <c r="D7" s="129">
        <v>0</v>
      </c>
      <c r="E7" s="129">
        <v>0</v>
      </c>
      <c r="F7" s="129">
        <v>0</v>
      </c>
      <c r="G7" s="129">
        <v>0</v>
      </c>
      <c r="H7" s="129">
        <v>0</v>
      </c>
      <c r="I7" s="129">
        <v>0</v>
      </c>
      <c r="J7" s="129">
        <v>0</v>
      </c>
      <c r="K7" s="129">
        <v>0</v>
      </c>
      <c r="L7" s="143">
        <v>0</v>
      </c>
      <c r="M7" s="142">
        <v>0</v>
      </c>
      <c r="N7" s="129">
        <v>0</v>
      </c>
      <c r="O7" s="129">
        <v>0</v>
      </c>
      <c r="P7" s="129">
        <v>0</v>
      </c>
      <c r="Q7" s="129">
        <v>0</v>
      </c>
      <c r="R7" s="129">
        <v>0</v>
      </c>
      <c r="S7" s="143">
        <v>0</v>
      </c>
      <c r="T7" s="242">
        <v>0</v>
      </c>
      <c r="U7" s="242">
        <v>0</v>
      </c>
      <c r="V7" s="144">
        <f>SUM(C7:S7)</f>
        <v>0</v>
      </c>
    </row>
    <row r="8" spans="1:22" s="130" customFormat="1">
      <c r="A8" s="141">
        <v>2</v>
      </c>
      <c r="B8" s="1" t="s">
        <v>96</v>
      </c>
      <c r="C8" s="142">
        <v>0</v>
      </c>
      <c r="D8" s="129">
        <v>0</v>
      </c>
      <c r="E8" s="129">
        <v>0</v>
      </c>
      <c r="F8" s="129">
        <v>0</v>
      </c>
      <c r="G8" s="129">
        <v>0</v>
      </c>
      <c r="H8" s="129">
        <v>0</v>
      </c>
      <c r="I8" s="129">
        <v>0</v>
      </c>
      <c r="J8" s="129">
        <v>0</v>
      </c>
      <c r="K8" s="129">
        <v>0</v>
      </c>
      <c r="L8" s="143">
        <v>0</v>
      </c>
      <c r="M8" s="142">
        <v>0</v>
      </c>
      <c r="N8" s="129">
        <v>0</v>
      </c>
      <c r="O8" s="129">
        <v>0</v>
      </c>
      <c r="P8" s="129">
        <v>0</v>
      </c>
      <c r="Q8" s="129">
        <v>0</v>
      </c>
      <c r="R8" s="129">
        <v>0</v>
      </c>
      <c r="S8" s="143">
        <v>0</v>
      </c>
      <c r="T8" s="242">
        <v>0</v>
      </c>
      <c r="U8" s="242">
        <v>0</v>
      </c>
      <c r="V8" s="144">
        <f t="shared" ref="V8:V20" si="0">SUM(C8:S8)</f>
        <v>0</v>
      </c>
    </row>
    <row r="9" spans="1:22" s="130" customFormat="1">
      <c r="A9" s="141">
        <v>3</v>
      </c>
      <c r="B9" s="1" t="s">
        <v>269</v>
      </c>
      <c r="C9" s="142">
        <v>0</v>
      </c>
      <c r="D9" s="129">
        <v>0</v>
      </c>
      <c r="E9" s="129">
        <v>0</v>
      </c>
      <c r="F9" s="129">
        <v>0</v>
      </c>
      <c r="G9" s="129">
        <v>0</v>
      </c>
      <c r="H9" s="129">
        <v>0</v>
      </c>
      <c r="I9" s="129">
        <v>0</v>
      </c>
      <c r="J9" s="129">
        <v>0</v>
      </c>
      <c r="K9" s="129">
        <v>0</v>
      </c>
      <c r="L9" s="143">
        <v>0</v>
      </c>
      <c r="M9" s="142">
        <v>0</v>
      </c>
      <c r="N9" s="129">
        <v>0</v>
      </c>
      <c r="O9" s="129">
        <v>0</v>
      </c>
      <c r="P9" s="129">
        <v>0</v>
      </c>
      <c r="Q9" s="129">
        <v>0</v>
      </c>
      <c r="R9" s="129">
        <v>0</v>
      </c>
      <c r="S9" s="143">
        <v>0</v>
      </c>
      <c r="T9" s="242">
        <v>0</v>
      </c>
      <c r="U9" s="242">
        <v>0</v>
      </c>
      <c r="V9" s="144">
        <f t="shared" si="0"/>
        <v>0</v>
      </c>
    </row>
    <row r="10" spans="1:22" s="130" customFormat="1">
      <c r="A10" s="141">
        <v>4</v>
      </c>
      <c r="B10" s="1" t="s">
        <v>97</v>
      </c>
      <c r="C10" s="142">
        <v>0</v>
      </c>
      <c r="D10" s="129">
        <v>0</v>
      </c>
      <c r="E10" s="129">
        <v>0</v>
      </c>
      <c r="F10" s="129">
        <v>0</v>
      </c>
      <c r="G10" s="129">
        <v>0</v>
      </c>
      <c r="H10" s="129">
        <v>0</v>
      </c>
      <c r="I10" s="129">
        <v>0</v>
      </c>
      <c r="J10" s="129">
        <v>0</v>
      </c>
      <c r="K10" s="129">
        <v>0</v>
      </c>
      <c r="L10" s="143">
        <v>0</v>
      </c>
      <c r="M10" s="142">
        <v>0</v>
      </c>
      <c r="N10" s="129">
        <v>0</v>
      </c>
      <c r="O10" s="129">
        <v>0</v>
      </c>
      <c r="P10" s="129">
        <v>0</v>
      </c>
      <c r="Q10" s="129">
        <v>0</v>
      </c>
      <c r="R10" s="129">
        <v>0</v>
      </c>
      <c r="S10" s="143">
        <v>0</v>
      </c>
      <c r="T10" s="242">
        <v>0</v>
      </c>
      <c r="U10" s="242">
        <v>0</v>
      </c>
      <c r="V10" s="144">
        <f t="shared" si="0"/>
        <v>0</v>
      </c>
    </row>
    <row r="11" spans="1:22" s="130" customFormat="1">
      <c r="A11" s="141">
        <v>5</v>
      </c>
      <c r="B11" s="1" t="s">
        <v>98</v>
      </c>
      <c r="C11" s="142">
        <v>0</v>
      </c>
      <c r="D11" s="129">
        <v>0</v>
      </c>
      <c r="E11" s="129">
        <v>0</v>
      </c>
      <c r="F11" s="129">
        <v>0</v>
      </c>
      <c r="G11" s="129">
        <v>0</v>
      </c>
      <c r="H11" s="129">
        <v>0</v>
      </c>
      <c r="I11" s="129">
        <v>0</v>
      </c>
      <c r="J11" s="129">
        <v>0</v>
      </c>
      <c r="K11" s="129">
        <v>0</v>
      </c>
      <c r="L11" s="143">
        <v>0</v>
      </c>
      <c r="M11" s="142">
        <v>0</v>
      </c>
      <c r="N11" s="129">
        <v>0</v>
      </c>
      <c r="O11" s="129">
        <v>0</v>
      </c>
      <c r="P11" s="129">
        <v>0</v>
      </c>
      <c r="Q11" s="129">
        <v>0</v>
      </c>
      <c r="R11" s="129">
        <v>0</v>
      </c>
      <c r="S11" s="143">
        <v>0</v>
      </c>
      <c r="T11" s="242">
        <v>0</v>
      </c>
      <c r="U11" s="242">
        <v>0</v>
      </c>
      <c r="V11" s="144">
        <f t="shared" si="0"/>
        <v>0</v>
      </c>
    </row>
    <row r="12" spans="1:22" s="130" customFormat="1">
      <c r="A12" s="141">
        <v>6</v>
      </c>
      <c r="B12" s="1" t="s">
        <v>99</v>
      </c>
      <c r="C12" s="142">
        <v>0</v>
      </c>
      <c r="D12" s="129">
        <v>14751993.011510005</v>
      </c>
      <c r="E12" s="129">
        <v>0</v>
      </c>
      <c r="F12" s="129">
        <v>0</v>
      </c>
      <c r="G12" s="129">
        <v>0</v>
      </c>
      <c r="H12" s="129">
        <v>0</v>
      </c>
      <c r="I12" s="129">
        <v>0</v>
      </c>
      <c r="J12" s="129">
        <v>0</v>
      </c>
      <c r="K12" s="129">
        <v>0</v>
      </c>
      <c r="L12" s="143">
        <v>0</v>
      </c>
      <c r="M12" s="142">
        <v>0</v>
      </c>
      <c r="N12" s="129">
        <v>0</v>
      </c>
      <c r="O12" s="129">
        <v>0</v>
      </c>
      <c r="P12" s="129">
        <v>0</v>
      </c>
      <c r="Q12" s="129">
        <v>0</v>
      </c>
      <c r="R12" s="129">
        <v>4001807.1757</v>
      </c>
      <c r="S12" s="143">
        <v>0</v>
      </c>
      <c r="T12" s="242">
        <v>14751993.011510005</v>
      </c>
      <c r="U12" s="242">
        <v>4001807.1757</v>
      </c>
      <c r="V12" s="144">
        <f t="shared" si="0"/>
        <v>18753800.187210005</v>
      </c>
    </row>
    <row r="13" spans="1:22" s="130" customFormat="1">
      <c r="A13" s="141">
        <v>7</v>
      </c>
      <c r="B13" s="1" t="s">
        <v>100</v>
      </c>
      <c r="C13" s="142">
        <v>0</v>
      </c>
      <c r="D13" s="129">
        <v>162119329.77850002</v>
      </c>
      <c r="E13" s="129">
        <v>0</v>
      </c>
      <c r="F13" s="129">
        <v>0</v>
      </c>
      <c r="G13" s="129">
        <v>0</v>
      </c>
      <c r="H13" s="129">
        <v>0</v>
      </c>
      <c r="I13" s="129">
        <v>0</v>
      </c>
      <c r="J13" s="129">
        <v>0</v>
      </c>
      <c r="K13" s="129">
        <v>0</v>
      </c>
      <c r="L13" s="143">
        <v>0</v>
      </c>
      <c r="M13" s="142">
        <v>11668529.379699999</v>
      </c>
      <c r="N13" s="129">
        <v>0</v>
      </c>
      <c r="O13" s="129">
        <v>46953329.750600003</v>
      </c>
      <c r="P13" s="129">
        <v>0</v>
      </c>
      <c r="Q13" s="129">
        <v>0</v>
      </c>
      <c r="R13" s="129">
        <v>103278408.17839999</v>
      </c>
      <c r="S13" s="143">
        <v>0</v>
      </c>
      <c r="T13" s="242">
        <v>169420943.3854</v>
      </c>
      <c r="U13" s="242">
        <v>154598653.70179999</v>
      </c>
      <c r="V13" s="144">
        <f t="shared" si="0"/>
        <v>324019597.08720005</v>
      </c>
    </row>
    <row r="14" spans="1:22" s="130" customFormat="1">
      <c r="A14" s="141">
        <v>8</v>
      </c>
      <c r="B14" s="1" t="s">
        <v>101</v>
      </c>
      <c r="C14" s="142">
        <v>0</v>
      </c>
      <c r="D14" s="129">
        <v>53865376.723900005</v>
      </c>
      <c r="E14" s="129">
        <v>0</v>
      </c>
      <c r="F14" s="129">
        <v>0</v>
      </c>
      <c r="G14" s="129">
        <v>0</v>
      </c>
      <c r="H14" s="129">
        <v>0</v>
      </c>
      <c r="I14" s="129">
        <v>0</v>
      </c>
      <c r="J14" s="129">
        <v>0</v>
      </c>
      <c r="K14" s="129">
        <v>0</v>
      </c>
      <c r="L14" s="143">
        <v>0</v>
      </c>
      <c r="M14" s="142">
        <v>0</v>
      </c>
      <c r="N14" s="129">
        <v>0</v>
      </c>
      <c r="O14" s="129">
        <v>2475571.4070000001</v>
      </c>
      <c r="P14" s="129">
        <v>0</v>
      </c>
      <c r="Q14" s="129">
        <v>0</v>
      </c>
      <c r="R14" s="129">
        <v>0</v>
      </c>
      <c r="S14" s="143">
        <v>0</v>
      </c>
      <c r="T14" s="242">
        <v>46888214.150300004</v>
      </c>
      <c r="U14" s="242">
        <v>9761467.7073999997</v>
      </c>
      <c r="V14" s="144">
        <f t="shared" si="0"/>
        <v>56340948.130900003</v>
      </c>
    </row>
    <row r="15" spans="1:22" s="130" customFormat="1" ht="25.5">
      <c r="A15" s="141">
        <v>9</v>
      </c>
      <c r="B15" s="1" t="s">
        <v>102</v>
      </c>
      <c r="C15" s="142">
        <v>0</v>
      </c>
      <c r="D15" s="129">
        <v>5315697.2326000007</v>
      </c>
      <c r="E15" s="129">
        <v>0</v>
      </c>
      <c r="F15" s="129">
        <v>0</v>
      </c>
      <c r="G15" s="129">
        <v>0</v>
      </c>
      <c r="H15" s="129">
        <v>0</v>
      </c>
      <c r="I15" s="129">
        <v>0</v>
      </c>
      <c r="J15" s="129">
        <v>0</v>
      </c>
      <c r="K15" s="129">
        <v>0</v>
      </c>
      <c r="L15" s="143">
        <v>0</v>
      </c>
      <c r="M15" s="142">
        <v>308733.7268</v>
      </c>
      <c r="N15" s="129">
        <v>0</v>
      </c>
      <c r="O15" s="129">
        <v>107384.1682</v>
      </c>
      <c r="P15" s="129">
        <v>0</v>
      </c>
      <c r="Q15" s="129">
        <v>0</v>
      </c>
      <c r="R15" s="129">
        <v>0</v>
      </c>
      <c r="S15" s="143">
        <v>0</v>
      </c>
      <c r="T15" s="242">
        <v>4938617.3582000006</v>
      </c>
      <c r="U15" s="242">
        <v>497722.0552</v>
      </c>
      <c r="V15" s="144">
        <f t="shared" si="0"/>
        <v>5731815.1276000012</v>
      </c>
    </row>
    <row r="16" spans="1:22" s="130" customFormat="1">
      <c r="A16" s="141">
        <v>10</v>
      </c>
      <c r="B16" s="1" t="s">
        <v>103</v>
      </c>
      <c r="C16" s="142">
        <v>0</v>
      </c>
      <c r="D16" s="129">
        <v>544512.50650000002</v>
      </c>
      <c r="E16" s="129">
        <v>0</v>
      </c>
      <c r="F16" s="129">
        <v>0</v>
      </c>
      <c r="G16" s="129">
        <v>0</v>
      </c>
      <c r="H16" s="129">
        <v>0</v>
      </c>
      <c r="I16" s="129">
        <v>0</v>
      </c>
      <c r="J16" s="129">
        <v>0</v>
      </c>
      <c r="K16" s="129">
        <v>0</v>
      </c>
      <c r="L16" s="143">
        <v>0</v>
      </c>
      <c r="M16" s="142">
        <v>0</v>
      </c>
      <c r="N16" s="129">
        <v>0</v>
      </c>
      <c r="O16" s="129">
        <v>0</v>
      </c>
      <c r="P16" s="129">
        <v>0</v>
      </c>
      <c r="Q16" s="129">
        <v>0</v>
      </c>
      <c r="R16" s="129">
        <v>0</v>
      </c>
      <c r="S16" s="143">
        <v>0</v>
      </c>
      <c r="T16" s="242">
        <v>66513.415599999993</v>
      </c>
      <c r="U16" s="242">
        <v>487294.48050000001</v>
      </c>
      <c r="V16" s="144">
        <f t="shared" si="0"/>
        <v>544512.50650000002</v>
      </c>
    </row>
    <row r="17" spans="1:22" s="130" customFormat="1">
      <c r="A17" s="141">
        <v>11</v>
      </c>
      <c r="B17" s="1" t="s">
        <v>104</v>
      </c>
      <c r="C17" s="142">
        <v>0</v>
      </c>
      <c r="D17" s="129">
        <v>48298533.928499997</v>
      </c>
      <c r="E17" s="129">
        <v>0</v>
      </c>
      <c r="F17" s="129">
        <v>0</v>
      </c>
      <c r="G17" s="129">
        <v>0</v>
      </c>
      <c r="H17" s="129">
        <v>0</v>
      </c>
      <c r="I17" s="129">
        <v>0</v>
      </c>
      <c r="J17" s="129">
        <v>0</v>
      </c>
      <c r="K17" s="129">
        <v>0</v>
      </c>
      <c r="L17" s="143">
        <v>0</v>
      </c>
      <c r="M17" s="142">
        <v>13258.0126</v>
      </c>
      <c r="N17" s="129">
        <v>0</v>
      </c>
      <c r="O17" s="129">
        <v>0</v>
      </c>
      <c r="P17" s="129">
        <v>0</v>
      </c>
      <c r="Q17" s="129">
        <v>0</v>
      </c>
      <c r="R17" s="129">
        <v>0</v>
      </c>
      <c r="S17" s="143">
        <v>0</v>
      </c>
      <c r="T17" s="242">
        <v>48298533.928499997</v>
      </c>
      <c r="U17" s="242">
        <v>0</v>
      </c>
      <c r="V17" s="144">
        <f t="shared" si="0"/>
        <v>48311791.941099994</v>
      </c>
    </row>
    <row r="18" spans="1:22" s="130" customFormat="1">
      <c r="A18" s="141">
        <v>12</v>
      </c>
      <c r="B18" s="1" t="s">
        <v>105</v>
      </c>
      <c r="C18" s="142">
        <v>0</v>
      </c>
      <c r="D18" s="129">
        <v>0</v>
      </c>
      <c r="E18" s="129">
        <v>0</v>
      </c>
      <c r="F18" s="129">
        <v>0</v>
      </c>
      <c r="G18" s="129">
        <v>0</v>
      </c>
      <c r="H18" s="129">
        <v>0</v>
      </c>
      <c r="I18" s="129">
        <v>0</v>
      </c>
      <c r="J18" s="129">
        <v>0</v>
      </c>
      <c r="K18" s="129">
        <v>0</v>
      </c>
      <c r="L18" s="143">
        <v>0</v>
      </c>
      <c r="M18" s="142">
        <v>9295.3896000000004</v>
      </c>
      <c r="N18" s="129">
        <v>0</v>
      </c>
      <c r="O18" s="129">
        <v>0</v>
      </c>
      <c r="P18" s="129">
        <v>0</v>
      </c>
      <c r="Q18" s="129">
        <v>0</v>
      </c>
      <c r="R18" s="129">
        <v>0</v>
      </c>
      <c r="S18" s="143">
        <v>0</v>
      </c>
      <c r="T18" s="242">
        <v>0</v>
      </c>
      <c r="U18" s="242">
        <v>0</v>
      </c>
      <c r="V18" s="144">
        <f t="shared" si="0"/>
        <v>9295.3896000000004</v>
      </c>
    </row>
    <row r="19" spans="1:22" s="130" customFormat="1">
      <c r="A19" s="141">
        <v>13</v>
      </c>
      <c r="B19" s="1" t="s">
        <v>106</v>
      </c>
      <c r="C19" s="142">
        <v>0</v>
      </c>
      <c r="D19" s="129">
        <v>0</v>
      </c>
      <c r="E19" s="129">
        <v>0</v>
      </c>
      <c r="F19" s="129">
        <v>0</v>
      </c>
      <c r="G19" s="129">
        <v>0</v>
      </c>
      <c r="H19" s="129">
        <v>0</v>
      </c>
      <c r="I19" s="129">
        <v>0</v>
      </c>
      <c r="J19" s="129">
        <v>0</v>
      </c>
      <c r="K19" s="129">
        <v>0</v>
      </c>
      <c r="L19" s="143">
        <v>0</v>
      </c>
      <c r="M19" s="142">
        <v>0</v>
      </c>
      <c r="N19" s="129">
        <v>0</v>
      </c>
      <c r="O19" s="129">
        <v>0</v>
      </c>
      <c r="P19" s="129">
        <v>0</v>
      </c>
      <c r="Q19" s="129">
        <v>0</v>
      </c>
      <c r="R19" s="129">
        <v>0</v>
      </c>
      <c r="S19" s="143">
        <v>0</v>
      </c>
      <c r="T19" s="242">
        <v>0</v>
      </c>
      <c r="U19" s="242">
        <v>0</v>
      </c>
      <c r="V19" s="144">
        <f t="shared" si="0"/>
        <v>0</v>
      </c>
    </row>
    <row r="20" spans="1:22" s="130" customFormat="1">
      <c r="A20" s="141">
        <v>14</v>
      </c>
      <c r="B20" s="1" t="s">
        <v>107</v>
      </c>
      <c r="C20" s="142">
        <v>0</v>
      </c>
      <c r="D20" s="129">
        <v>149803403.66330001</v>
      </c>
      <c r="E20" s="129">
        <v>0</v>
      </c>
      <c r="F20" s="129">
        <v>0</v>
      </c>
      <c r="G20" s="129">
        <v>0</v>
      </c>
      <c r="H20" s="129">
        <v>0</v>
      </c>
      <c r="I20" s="129">
        <v>0</v>
      </c>
      <c r="J20" s="129">
        <v>0</v>
      </c>
      <c r="K20" s="129">
        <v>0</v>
      </c>
      <c r="L20" s="143">
        <v>0</v>
      </c>
      <c r="M20" s="142">
        <v>22487595.689800002</v>
      </c>
      <c r="N20" s="129">
        <v>0</v>
      </c>
      <c r="O20" s="129">
        <v>11307861.1052</v>
      </c>
      <c r="P20" s="129">
        <v>0</v>
      </c>
      <c r="Q20" s="129">
        <v>0</v>
      </c>
      <c r="R20" s="129">
        <v>0</v>
      </c>
      <c r="S20" s="143">
        <v>0</v>
      </c>
      <c r="T20" s="242">
        <v>181336428.66820002</v>
      </c>
      <c r="U20" s="242">
        <v>2262431.7900999999</v>
      </c>
      <c r="V20" s="144">
        <f t="shared" si="0"/>
        <v>183598860.45829999</v>
      </c>
    </row>
    <row r="21" spans="1:22" ht="13.5" thickBot="1">
      <c r="A21" s="131"/>
      <c r="B21" s="145" t="s">
        <v>108</v>
      </c>
      <c r="C21" s="146">
        <f>SUM(C7:C20)</f>
        <v>0</v>
      </c>
      <c r="D21" s="133">
        <f t="shared" ref="D21:V21" si="1">SUM(D7:D20)</f>
        <v>434698846.84481013</v>
      </c>
      <c r="E21" s="133">
        <f t="shared" si="1"/>
        <v>0</v>
      </c>
      <c r="F21" s="133">
        <f t="shared" si="1"/>
        <v>0</v>
      </c>
      <c r="G21" s="133">
        <f t="shared" si="1"/>
        <v>0</v>
      </c>
      <c r="H21" s="133">
        <f t="shared" si="1"/>
        <v>0</v>
      </c>
      <c r="I21" s="133">
        <f t="shared" si="1"/>
        <v>0</v>
      </c>
      <c r="J21" s="133">
        <f t="shared" si="1"/>
        <v>0</v>
      </c>
      <c r="K21" s="133">
        <f t="shared" si="1"/>
        <v>0</v>
      </c>
      <c r="L21" s="147">
        <f t="shared" si="1"/>
        <v>0</v>
      </c>
      <c r="M21" s="146">
        <f t="shared" si="1"/>
        <v>34487412.1985</v>
      </c>
      <c r="N21" s="133">
        <f t="shared" si="1"/>
        <v>0</v>
      </c>
      <c r="O21" s="133">
        <f t="shared" si="1"/>
        <v>60844146.431000002</v>
      </c>
      <c r="P21" s="133">
        <f t="shared" si="1"/>
        <v>0</v>
      </c>
      <c r="Q21" s="133">
        <f t="shared" si="1"/>
        <v>0</v>
      </c>
      <c r="R21" s="133">
        <f t="shared" si="1"/>
        <v>107280215.35409999</v>
      </c>
      <c r="S21" s="147">
        <f>SUM(S7:S20)</f>
        <v>0</v>
      </c>
      <c r="T21" s="147">
        <f>SUM(T7:T20)</f>
        <v>465701243.91771007</v>
      </c>
      <c r="U21" s="147">
        <f t="shared" ref="U21" si="2">SUM(U7:U20)</f>
        <v>171609376.91070002</v>
      </c>
      <c r="V21" s="148">
        <f t="shared" si="1"/>
        <v>637310620.82841015</v>
      </c>
    </row>
    <row r="24" spans="1:22">
      <c r="A24" s="7"/>
      <c r="B24" s="7"/>
      <c r="C24" s="47"/>
      <c r="D24" s="47"/>
      <c r="E24" s="47"/>
    </row>
    <row r="25" spans="1:22">
      <c r="A25" s="149"/>
      <c r="B25" s="149"/>
      <c r="C25" s="7"/>
      <c r="D25" s="47"/>
      <c r="E25" s="47"/>
    </row>
    <row r="26" spans="1:22">
      <c r="A26" s="149"/>
      <c r="B26" s="48"/>
      <c r="C26" s="7"/>
      <c r="D26" s="47"/>
      <c r="E26" s="47"/>
    </row>
    <row r="27" spans="1:22">
      <c r="A27" s="149"/>
      <c r="B27" s="149"/>
      <c r="C27" s="7"/>
      <c r="D27" s="47"/>
      <c r="E27" s="47"/>
    </row>
    <row r="28" spans="1:22">
      <c r="A28" s="149"/>
      <c r="B28" s="48"/>
      <c r="C28" s="7"/>
      <c r="D28" s="47"/>
      <c r="E28" s="4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85" zoomScaleNormal="85" workbookViewId="0">
      <pane xSplit="1" ySplit="7" topLeftCell="B8" activePane="bottomRight" state="frozen"/>
      <selection activeCell="B20" sqref="B20"/>
      <selection pane="topRight" activeCell="B20" sqref="B20"/>
      <selection pane="bottomLeft" activeCell="B20" sqref="B20"/>
      <selection pane="bottomRight" activeCell="C22" sqref="C22"/>
    </sheetView>
  </sheetViews>
  <sheetFormatPr defaultColWidth="9.140625" defaultRowHeight="12.75"/>
  <cols>
    <col min="1" max="1" width="10.5703125" style="4" bestFit="1" customWidth="1"/>
    <col min="2" max="2" width="101.85546875" style="4" customWidth="1"/>
    <col min="3" max="3" width="13.5703125" style="243" customWidth="1"/>
    <col min="4" max="4" width="14.85546875" style="243" bestFit="1" customWidth="1"/>
    <col min="5" max="5" width="17.5703125" style="243" customWidth="1"/>
    <col min="6" max="6" width="15.85546875" style="243" customWidth="1"/>
    <col min="7" max="7" width="17.42578125" style="243" customWidth="1"/>
    <col min="8" max="8" width="15.42578125" style="243" customWidth="1"/>
    <col min="9" max="16384" width="9.140625" style="30"/>
  </cols>
  <sheetData>
    <row r="1" spans="1:9" s="644" customFormat="1">
      <c r="A1" s="634" t="s">
        <v>30</v>
      </c>
      <c r="B1" s="643" t="str">
        <f>'Info '!C2</f>
        <v>JSC TBC Bank</v>
      </c>
      <c r="C1" s="630"/>
      <c r="D1" s="641"/>
      <c r="E1" s="641"/>
      <c r="F1" s="641"/>
      <c r="G1" s="641"/>
      <c r="H1" s="641"/>
    </row>
    <row r="2" spans="1:9" s="644" customFormat="1">
      <c r="A2" s="634" t="s">
        <v>31</v>
      </c>
      <c r="B2" s="584">
        <f>'12. CRM'!B2</f>
        <v>44651</v>
      </c>
      <c r="D2" s="641"/>
      <c r="E2" s="641"/>
      <c r="F2" s="641"/>
      <c r="G2" s="641"/>
      <c r="H2" s="641"/>
    </row>
    <row r="4" spans="1:9" ht="13.5" thickBot="1">
      <c r="A4" s="2" t="s">
        <v>252</v>
      </c>
      <c r="B4" s="134" t="s">
        <v>375</v>
      </c>
    </row>
    <row r="5" spans="1:9">
      <c r="A5" s="135"/>
      <c r="B5" s="150"/>
      <c r="C5" s="244" t="s">
        <v>0</v>
      </c>
      <c r="D5" s="244" t="s">
        <v>1</v>
      </c>
      <c r="E5" s="244" t="s">
        <v>2</v>
      </c>
      <c r="F5" s="244" t="s">
        <v>3</v>
      </c>
      <c r="G5" s="245" t="s">
        <v>4</v>
      </c>
      <c r="H5" s="246" t="s">
        <v>5</v>
      </c>
      <c r="I5" s="151"/>
    </row>
    <row r="6" spans="1:9" s="151" customFormat="1" ht="12.75" customHeight="1">
      <c r="A6" s="152"/>
      <c r="B6" s="746" t="s">
        <v>251</v>
      </c>
      <c r="C6" s="748" t="s">
        <v>367</v>
      </c>
      <c r="D6" s="750" t="s">
        <v>366</v>
      </c>
      <c r="E6" s="751"/>
      <c r="F6" s="748" t="s">
        <v>371</v>
      </c>
      <c r="G6" s="748" t="s">
        <v>372</v>
      </c>
      <c r="H6" s="744" t="s">
        <v>370</v>
      </c>
    </row>
    <row r="7" spans="1:9" ht="38.25">
      <c r="A7" s="154"/>
      <c r="B7" s="747"/>
      <c r="C7" s="749"/>
      <c r="D7" s="247" t="s">
        <v>369</v>
      </c>
      <c r="E7" s="247" t="s">
        <v>368</v>
      </c>
      <c r="F7" s="749"/>
      <c r="G7" s="749"/>
      <c r="H7" s="745"/>
      <c r="I7" s="151"/>
    </row>
    <row r="8" spans="1:9">
      <c r="A8" s="152">
        <v>1</v>
      </c>
      <c r="B8" s="1" t="s">
        <v>95</v>
      </c>
      <c r="C8" s="248">
        <v>3845216522.1032</v>
      </c>
      <c r="D8" s="249">
        <v>0</v>
      </c>
      <c r="E8" s="248">
        <v>0</v>
      </c>
      <c r="F8" s="248">
        <v>2256420690.6231999</v>
      </c>
      <c r="G8" s="250">
        <v>2256420690.6231999</v>
      </c>
      <c r="H8" s="252">
        <v>0.586812388236857</v>
      </c>
    </row>
    <row r="9" spans="1:9" ht="15" customHeight="1">
      <c r="A9" s="152">
        <v>2</v>
      </c>
      <c r="B9" s="1" t="s">
        <v>96</v>
      </c>
      <c r="C9" s="248">
        <v>0</v>
      </c>
      <c r="D9" s="249">
        <v>0</v>
      </c>
      <c r="E9" s="248">
        <v>0</v>
      </c>
      <c r="F9" s="248">
        <v>0</v>
      </c>
      <c r="G9" s="250">
        <v>0</v>
      </c>
      <c r="H9" s="252" t="s">
        <v>739</v>
      </c>
    </row>
    <row r="10" spans="1:9">
      <c r="A10" s="152">
        <v>3</v>
      </c>
      <c r="B10" s="1" t="s">
        <v>269</v>
      </c>
      <c r="C10" s="248">
        <v>104177034.38</v>
      </c>
      <c r="D10" s="249">
        <v>0</v>
      </c>
      <c r="E10" s="248">
        <v>0</v>
      </c>
      <c r="F10" s="248">
        <v>0</v>
      </c>
      <c r="G10" s="250">
        <v>0</v>
      </c>
      <c r="H10" s="252">
        <v>0</v>
      </c>
    </row>
    <row r="11" spans="1:9">
      <c r="A11" s="152">
        <v>4</v>
      </c>
      <c r="B11" s="1" t="s">
        <v>97</v>
      </c>
      <c r="C11" s="248">
        <v>351579979.82600009</v>
      </c>
      <c r="D11" s="249">
        <v>0</v>
      </c>
      <c r="E11" s="248">
        <v>0</v>
      </c>
      <c r="F11" s="248">
        <v>0</v>
      </c>
      <c r="G11" s="250">
        <v>0</v>
      </c>
      <c r="H11" s="252">
        <v>0</v>
      </c>
    </row>
    <row r="12" spans="1:9">
      <c r="A12" s="152">
        <v>5</v>
      </c>
      <c r="B12" s="1" t="s">
        <v>98</v>
      </c>
      <c r="C12" s="248">
        <v>0</v>
      </c>
      <c r="D12" s="249">
        <v>0</v>
      </c>
      <c r="E12" s="248">
        <v>0</v>
      </c>
      <c r="F12" s="248">
        <v>0</v>
      </c>
      <c r="G12" s="250">
        <v>0</v>
      </c>
      <c r="H12" s="252" t="s">
        <v>739</v>
      </c>
    </row>
    <row r="13" spans="1:9">
      <c r="A13" s="152">
        <v>6</v>
      </c>
      <c r="B13" s="1" t="s">
        <v>99</v>
      </c>
      <c r="C13" s="248">
        <v>896422476.33109999</v>
      </c>
      <c r="D13" s="249">
        <v>452160334.82245803</v>
      </c>
      <c r="E13" s="248">
        <v>244288955.67665803</v>
      </c>
      <c r="F13" s="248">
        <v>360948475.00184798</v>
      </c>
      <c r="G13" s="250">
        <v>342194674.81463802</v>
      </c>
      <c r="H13" s="252">
        <v>0.29998355869226589</v>
      </c>
    </row>
    <row r="14" spans="1:9">
      <c r="A14" s="152">
        <v>7</v>
      </c>
      <c r="B14" s="1" t="s">
        <v>100</v>
      </c>
      <c r="C14" s="248">
        <v>6310797330.9907007</v>
      </c>
      <c r="D14" s="249">
        <v>2724558152.9040494</v>
      </c>
      <c r="E14" s="248">
        <v>980742781.71480012</v>
      </c>
      <c r="F14" s="248">
        <v>7291540112.7055006</v>
      </c>
      <c r="G14" s="250">
        <v>6967520515.6183014</v>
      </c>
      <c r="H14" s="252">
        <v>0.95556225542494166</v>
      </c>
    </row>
    <row r="15" spans="1:9">
      <c r="A15" s="152">
        <v>8</v>
      </c>
      <c r="B15" s="1" t="s">
        <v>101</v>
      </c>
      <c r="C15" s="248">
        <v>4077266882.6581001</v>
      </c>
      <c r="D15" s="249">
        <v>356693199.98328471</v>
      </c>
      <c r="E15" s="248">
        <v>104451029.54740001</v>
      </c>
      <c r="F15" s="248">
        <v>3136288434.1541252</v>
      </c>
      <c r="G15" s="250">
        <v>3079638752.2964249</v>
      </c>
      <c r="H15" s="252">
        <v>0.73645301212395209</v>
      </c>
    </row>
    <row r="16" spans="1:9">
      <c r="A16" s="152">
        <v>9</v>
      </c>
      <c r="B16" s="1" t="s">
        <v>102</v>
      </c>
      <c r="C16" s="248">
        <v>3295721396.7157989</v>
      </c>
      <c r="D16" s="249">
        <v>34539853.271567889</v>
      </c>
      <c r="E16" s="248">
        <v>18436508.330800001</v>
      </c>
      <c r="F16" s="248">
        <v>1159955266.7663095</v>
      </c>
      <c r="G16" s="250">
        <v>1154518927.3529093</v>
      </c>
      <c r="H16" s="252">
        <v>0.34835966192041662</v>
      </c>
    </row>
    <row r="17" spans="1:8">
      <c r="A17" s="152">
        <v>10</v>
      </c>
      <c r="B17" s="1" t="s">
        <v>103</v>
      </c>
      <c r="C17" s="248">
        <v>130592841.18559998</v>
      </c>
      <c r="D17" s="249">
        <v>3540379.8467999999</v>
      </c>
      <c r="E17" s="248">
        <v>1270883.1825999999</v>
      </c>
      <c r="F17" s="248">
        <v>119824698.66934998</v>
      </c>
      <c r="G17" s="250">
        <v>119270890.77324998</v>
      </c>
      <c r="H17" s="252">
        <v>0.90450115332866432</v>
      </c>
    </row>
    <row r="18" spans="1:8">
      <c r="A18" s="152">
        <v>11</v>
      </c>
      <c r="B18" s="1" t="s">
        <v>104</v>
      </c>
      <c r="C18" s="248">
        <v>1294913177.0975001</v>
      </c>
      <c r="D18" s="249">
        <v>3978260.371999999</v>
      </c>
      <c r="E18" s="248">
        <v>0</v>
      </c>
      <c r="F18" s="248">
        <v>1569230286.5007</v>
      </c>
      <c r="G18" s="250">
        <v>1520931752.5722001</v>
      </c>
      <c r="H18" s="252">
        <v>1.174543420726718</v>
      </c>
    </row>
    <row r="19" spans="1:8">
      <c r="A19" s="152">
        <v>12</v>
      </c>
      <c r="B19" s="1" t="s">
        <v>105</v>
      </c>
      <c r="C19" s="248">
        <v>0</v>
      </c>
      <c r="D19" s="249">
        <v>0</v>
      </c>
      <c r="E19" s="248">
        <v>0</v>
      </c>
      <c r="F19" s="248">
        <v>0</v>
      </c>
      <c r="G19" s="250">
        <v>0</v>
      </c>
      <c r="H19" s="252" t="s">
        <v>739</v>
      </c>
    </row>
    <row r="20" spans="1:8">
      <c r="A20" s="152">
        <v>13</v>
      </c>
      <c r="B20" s="1" t="s">
        <v>246</v>
      </c>
      <c r="C20" s="248">
        <v>0</v>
      </c>
      <c r="D20" s="249">
        <v>0</v>
      </c>
      <c r="E20" s="248">
        <v>0</v>
      </c>
      <c r="F20" s="248">
        <v>0</v>
      </c>
      <c r="G20" s="250">
        <v>0</v>
      </c>
      <c r="H20" s="252" t="s">
        <v>739</v>
      </c>
    </row>
    <row r="21" spans="1:8">
      <c r="A21" s="152">
        <v>14</v>
      </c>
      <c r="B21" s="1" t="s">
        <v>107</v>
      </c>
      <c r="C21" s="248">
        <v>3577850374.1496878</v>
      </c>
      <c r="D21" s="249">
        <v>159139775.7338973</v>
      </c>
      <c r="E21" s="248">
        <v>41830315.521148868</v>
      </c>
      <c r="F21" s="248">
        <v>2912099284.3333516</v>
      </c>
      <c r="G21" s="250">
        <v>2728500423.875052</v>
      </c>
      <c r="H21" s="252">
        <v>0.75379588914047946</v>
      </c>
    </row>
    <row r="22" spans="1:8" ht="13.5" thickBot="1">
      <c r="A22" s="155"/>
      <c r="B22" s="156" t="s">
        <v>108</v>
      </c>
      <c r="C22" s="251">
        <f>SUM(C8:C21)</f>
        <v>23884538015.437687</v>
      </c>
      <c r="D22" s="251">
        <f>SUM(D8:D21)</f>
        <v>3734609956.9340572</v>
      </c>
      <c r="E22" s="251">
        <f>SUM(E8:E21)</f>
        <v>1391020473.973407</v>
      </c>
      <c r="F22" s="251">
        <f>SUM(F8:F21)</f>
        <v>18806307248.754383</v>
      </c>
      <c r="G22" s="251">
        <f>SUM(G8:G21)</f>
        <v>18168996627.925976</v>
      </c>
      <c r="H22" s="253">
        <f>G22/(C22+E22)</f>
        <v>0.71883660396812477</v>
      </c>
    </row>
    <row r="27" spans="1:8">
      <c r="C27" s="635"/>
      <c r="D27" s="635"/>
      <c r="E27" s="635"/>
      <c r="F27" s="635"/>
      <c r="G27" s="635"/>
      <c r="H27" s="635"/>
    </row>
    <row r="28" spans="1:8">
      <c r="C28" s="635"/>
      <c r="D28" s="635"/>
      <c r="E28" s="635"/>
      <c r="F28" s="635"/>
      <c r="G28" s="635"/>
      <c r="H28" s="635"/>
    </row>
    <row r="29" spans="1:8">
      <c r="C29" s="635"/>
      <c r="D29" s="635"/>
      <c r="E29" s="635"/>
      <c r="F29" s="635"/>
      <c r="G29" s="635"/>
      <c r="H29" s="635"/>
    </row>
    <row r="30" spans="1:8">
      <c r="C30" s="635"/>
      <c r="D30" s="635"/>
      <c r="E30" s="635"/>
      <c r="F30" s="635"/>
      <c r="G30" s="635"/>
      <c r="H30" s="635"/>
    </row>
    <row r="31" spans="1:8">
      <c r="C31" s="635"/>
      <c r="D31" s="635"/>
      <c r="E31" s="635"/>
      <c r="F31" s="635"/>
      <c r="G31" s="635"/>
      <c r="H31" s="635"/>
    </row>
    <row r="32" spans="1:8">
      <c r="C32" s="635"/>
      <c r="D32" s="635"/>
      <c r="E32" s="635"/>
      <c r="F32" s="635"/>
      <c r="G32" s="635"/>
      <c r="H32" s="635"/>
    </row>
    <row r="33" spans="3:8">
      <c r="C33" s="635"/>
      <c r="D33" s="635"/>
      <c r="E33" s="635"/>
      <c r="F33" s="635"/>
      <c r="G33" s="635"/>
      <c r="H33" s="635"/>
    </row>
    <row r="34" spans="3:8">
      <c r="C34" s="635"/>
      <c r="D34" s="635"/>
      <c r="E34" s="635"/>
      <c r="F34" s="635"/>
      <c r="G34" s="635"/>
      <c r="H34" s="635"/>
    </row>
    <row r="35" spans="3:8">
      <c r="C35" s="635"/>
      <c r="D35" s="635"/>
      <c r="E35" s="635"/>
      <c r="F35" s="635"/>
      <c r="G35" s="635"/>
      <c r="H35" s="635"/>
    </row>
    <row r="36" spans="3:8">
      <c r="C36" s="635"/>
      <c r="D36" s="635"/>
      <c r="E36" s="635"/>
      <c r="F36" s="635"/>
      <c r="G36" s="635"/>
      <c r="H36" s="635"/>
    </row>
    <row r="37" spans="3:8">
      <c r="C37" s="635"/>
      <c r="D37" s="635"/>
      <c r="E37" s="635"/>
      <c r="F37" s="635"/>
      <c r="G37" s="635"/>
      <c r="H37" s="635"/>
    </row>
    <row r="38" spans="3:8">
      <c r="C38" s="635"/>
      <c r="D38" s="635"/>
      <c r="E38" s="635"/>
      <c r="F38" s="635"/>
      <c r="G38" s="635"/>
      <c r="H38" s="635"/>
    </row>
    <row r="39" spans="3:8">
      <c r="C39" s="635"/>
      <c r="D39" s="635"/>
      <c r="E39" s="635"/>
      <c r="F39" s="635"/>
      <c r="G39" s="635"/>
      <c r="H39" s="635"/>
    </row>
    <row r="40" spans="3:8">
      <c r="C40" s="635"/>
      <c r="D40" s="635"/>
      <c r="E40" s="635"/>
      <c r="F40" s="635"/>
      <c r="G40" s="635"/>
      <c r="H40" s="635"/>
    </row>
    <row r="41" spans="3:8">
      <c r="C41" s="635"/>
      <c r="D41" s="635"/>
      <c r="E41" s="635"/>
      <c r="F41" s="635"/>
      <c r="G41" s="635"/>
      <c r="H41" s="635"/>
    </row>
    <row r="42" spans="3:8">
      <c r="C42" s="635"/>
      <c r="D42" s="635"/>
      <c r="E42" s="635"/>
      <c r="F42" s="635"/>
      <c r="G42" s="635"/>
      <c r="H42" s="635"/>
    </row>
    <row r="43" spans="3:8">
      <c r="C43" s="635"/>
      <c r="D43" s="635"/>
      <c r="E43" s="635"/>
      <c r="F43" s="635"/>
      <c r="G43" s="635"/>
      <c r="H43" s="635"/>
    </row>
    <row r="44" spans="3:8">
      <c r="C44" s="635"/>
      <c r="D44" s="635"/>
      <c r="E44" s="635"/>
      <c r="F44" s="635"/>
      <c r="G44" s="635"/>
      <c r="H44" s="635"/>
    </row>
    <row r="45" spans="3:8">
      <c r="C45" s="635"/>
      <c r="D45" s="635"/>
      <c r="E45" s="635"/>
      <c r="F45" s="635"/>
      <c r="G45" s="635"/>
      <c r="H45" s="635"/>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0" zoomScaleNormal="80" workbookViewId="0">
      <pane xSplit="2" ySplit="6" topLeftCell="C7" activePane="bottomRight" state="frozen"/>
      <selection activeCell="B20" sqref="B20"/>
      <selection pane="topRight" activeCell="B20" sqref="B20"/>
      <selection pane="bottomLeft" activeCell="B20" sqref="B20"/>
      <selection pane="bottomRight" activeCell="C23" sqref="C23:K25"/>
    </sheetView>
  </sheetViews>
  <sheetFormatPr defaultColWidth="9.140625" defaultRowHeight="12.75"/>
  <cols>
    <col min="1" max="1" width="10.5703125" style="243" bestFit="1" customWidth="1"/>
    <col min="2" max="2" width="104.140625" style="243" customWidth="1"/>
    <col min="3" max="3" width="13.5703125" style="243" bestFit="1" customWidth="1"/>
    <col min="4" max="5" width="14.5703125" style="243" bestFit="1" customWidth="1"/>
    <col min="6" max="11" width="13.5703125" style="243" bestFit="1" customWidth="1"/>
    <col min="12" max="16384" width="9.140625" style="243"/>
  </cols>
  <sheetData>
    <row r="1" spans="1:11" s="641" customFormat="1">
      <c r="A1" s="641" t="s">
        <v>30</v>
      </c>
      <c r="B1" s="630" t="str">
        <f>'Info '!C2</f>
        <v>JSC TBC Bank</v>
      </c>
    </row>
    <row r="2" spans="1:11" s="641" customFormat="1">
      <c r="A2" s="641" t="s">
        <v>31</v>
      </c>
      <c r="B2" s="584">
        <f>'13. CRME '!B2</f>
        <v>44651</v>
      </c>
      <c r="C2" s="645"/>
      <c r="D2" s="645"/>
    </row>
    <row r="3" spans="1:11">
      <c r="B3" s="265"/>
      <c r="C3" s="265"/>
      <c r="D3" s="265"/>
    </row>
    <row r="4" spans="1:11" ht="13.5" thickBot="1">
      <c r="A4" s="243" t="s">
        <v>248</v>
      </c>
      <c r="B4" s="291" t="s">
        <v>376</v>
      </c>
      <c r="C4" s="265"/>
      <c r="D4" s="265"/>
    </row>
    <row r="5" spans="1:11" ht="30" customHeight="1">
      <c r="A5" s="752"/>
      <c r="B5" s="753"/>
      <c r="C5" s="754" t="s">
        <v>428</v>
      </c>
      <c r="D5" s="754"/>
      <c r="E5" s="754"/>
      <c r="F5" s="754" t="s">
        <v>429</v>
      </c>
      <c r="G5" s="754"/>
      <c r="H5" s="754"/>
      <c r="I5" s="754" t="s">
        <v>430</v>
      </c>
      <c r="J5" s="754"/>
      <c r="K5" s="755"/>
    </row>
    <row r="6" spans="1:11">
      <c r="A6" s="266"/>
      <c r="B6" s="267"/>
      <c r="C6" s="36" t="s">
        <v>69</v>
      </c>
      <c r="D6" s="36" t="s">
        <v>70</v>
      </c>
      <c r="E6" s="36" t="s">
        <v>71</v>
      </c>
      <c r="F6" s="36" t="s">
        <v>69</v>
      </c>
      <c r="G6" s="36" t="s">
        <v>70</v>
      </c>
      <c r="H6" s="36" t="s">
        <v>71</v>
      </c>
      <c r="I6" s="36" t="s">
        <v>69</v>
      </c>
      <c r="J6" s="36" t="s">
        <v>70</v>
      </c>
      <c r="K6" s="36" t="s">
        <v>71</v>
      </c>
    </row>
    <row r="7" spans="1:11">
      <c r="A7" s="268" t="s">
        <v>379</v>
      </c>
      <c r="B7" s="269"/>
      <c r="C7" s="269"/>
      <c r="D7" s="269"/>
      <c r="E7" s="269"/>
      <c r="F7" s="269"/>
      <c r="G7" s="269"/>
      <c r="H7" s="269"/>
      <c r="I7" s="269"/>
      <c r="J7" s="269"/>
      <c r="K7" s="270"/>
    </row>
    <row r="8" spans="1:11">
      <c r="A8" s="271">
        <v>1</v>
      </c>
      <c r="B8" s="272" t="s">
        <v>377</v>
      </c>
      <c r="C8" s="496"/>
      <c r="D8" s="496"/>
      <c r="E8" s="496"/>
      <c r="F8" s="497">
        <v>1746440647.4733014</v>
      </c>
      <c r="G8" s="497">
        <v>3141129688.7524538</v>
      </c>
      <c r="H8" s="497">
        <v>4887570336.2257557</v>
      </c>
      <c r="I8" s="497">
        <v>1743128188.885802</v>
      </c>
      <c r="J8" s="497">
        <v>2528984026.6177592</v>
      </c>
      <c r="K8" s="498">
        <v>4272112215.503561</v>
      </c>
    </row>
    <row r="9" spans="1:11">
      <c r="A9" s="268" t="s">
        <v>380</v>
      </c>
      <c r="B9" s="269"/>
      <c r="C9" s="499"/>
      <c r="D9" s="499"/>
      <c r="E9" s="499"/>
      <c r="F9" s="499"/>
      <c r="G9" s="499"/>
      <c r="H9" s="499"/>
      <c r="I9" s="499"/>
      <c r="J9" s="499"/>
      <c r="K9" s="500"/>
    </row>
    <row r="10" spans="1:11">
      <c r="A10" s="273">
        <v>2</v>
      </c>
      <c r="B10" s="274" t="s">
        <v>388</v>
      </c>
      <c r="C10" s="501">
        <v>1564428255.7805104</v>
      </c>
      <c r="D10" s="502">
        <v>6081042611.6320133</v>
      </c>
      <c r="E10" s="502">
        <v>7645470867.4125233</v>
      </c>
      <c r="F10" s="502">
        <v>249728360.04329455</v>
      </c>
      <c r="G10" s="502">
        <v>1148207504.1591091</v>
      </c>
      <c r="H10" s="502">
        <v>1397935864.2024035</v>
      </c>
      <c r="I10" s="502">
        <v>1186409394.8951318</v>
      </c>
      <c r="J10" s="502">
        <v>1309686945.717011</v>
      </c>
      <c r="K10" s="503">
        <v>2496096340.6121426</v>
      </c>
    </row>
    <row r="11" spans="1:11">
      <c r="A11" s="273">
        <v>3</v>
      </c>
      <c r="B11" s="274" t="s">
        <v>382</v>
      </c>
      <c r="C11" s="501">
        <v>4079103021.4069638</v>
      </c>
      <c r="D11" s="502">
        <v>6190421543.0576191</v>
      </c>
      <c r="E11" s="502">
        <v>10269524564.464582</v>
      </c>
      <c r="F11" s="502">
        <v>1275331306.4367089</v>
      </c>
      <c r="G11" s="502">
        <v>1273536860.3144555</v>
      </c>
      <c r="H11" s="502">
        <v>2548868166.7511644</v>
      </c>
      <c r="I11" s="502">
        <v>63869249.4160254</v>
      </c>
      <c r="J11" s="502">
        <v>72807852.077703476</v>
      </c>
      <c r="K11" s="503">
        <v>136677101.49372888</v>
      </c>
    </row>
    <row r="12" spans="1:11">
      <c r="A12" s="273">
        <v>4</v>
      </c>
      <c r="B12" s="274" t="s">
        <v>383</v>
      </c>
      <c r="C12" s="501">
        <v>1189861500</v>
      </c>
      <c r="D12" s="502">
        <v>0</v>
      </c>
      <c r="E12" s="502">
        <v>1189861500</v>
      </c>
      <c r="F12" s="502">
        <v>0</v>
      </c>
      <c r="G12" s="502">
        <v>0</v>
      </c>
      <c r="H12" s="502">
        <v>0</v>
      </c>
      <c r="I12" s="502">
        <v>0</v>
      </c>
      <c r="J12" s="502">
        <v>0</v>
      </c>
      <c r="K12" s="503">
        <v>0</v>
      </c>
    </row>
    <row r="13" spans="1:11">
      <c r="A13" s="273">
        <v>5</v>
      </c>
      <c r="B13" s="274" t="s">
        <v>391</v>
      </c>
      <c r="C13" s="501">
        <v>1871719109.67976</v>
      </c>
      <c r="D13" s="502">
        <v>5800545616.0185928</v>
      </c>
      <c r="E13" s="502">
        <v>7672264725.6983528</v>
      </c>
      <c r="F13" s="502">
        <v>378617221.36943054</v>
      </c>
      <c r="G13" s="502">
        <v>1402991744.2941144</v>
      </c>
      <c r="H13" s="502">
        <v>1781608965.6635449</v>
      </c>
      <c r="I13" s="502">
        <v>272278006.38454866</v>
      </c>
      <c r="J13" s="502">
        <v>1223482062.1439226</v>
      </c>
      <c r="K13" s="503">
        <v>1495760068.5284712</v>
      </c>
    </row>
    <row r="14" spans="1:11">
      <c r="A14" s="273">
        <v>6</v>
      </c>
      <c r="B14" s="274" t="s">
        <v>423</v>
      </c>
      <c r="C14" s="501">
        <v>0</v>
      </c>
      <c r="D14" s="502">
        <v>0</v>
      </c>
      <c r="E14" s="502">
        <v>0</v>
      </c>
      <c r="F14" s="502">
        <v>0</v>
      </c>
      <c r="G14" s="502">
        <v>0</v>
      </c>
      <c r="H14" s="502">
        <v>0</v>
      </c>
      <c r="I14" s="502">
        <v>0</v>
      </c>
      <c r="J14" s="502">
        <v>0</v>
      </c>
      <c r="K14" s="503">
        <v>0</v>
      </c>
    </row>
    <row r="15" spans="1:11">
      <c r="A15" s="273">
        <v>7</v>
      </c>
      <c r="B15" s="274" t="s">
        <v>424</v>
      </c>
      <c r="C15" s="501">
        <v>59940733.993666671</v>
      </c>
      <c r="D15" s="502">
        <v>77411185.19327648</v>
      </c>
      <c r="E15" s="502">
        <v>137351919.18694314</v>
      </c>
      <c r="F15" s="502">
        <v>59940733.993666768</v>
      </c>
      <c r="G15" s="502">
        <v>77411185.193276405</v>
      </c>
      <c r="H15" s="502">
        <v>137351919.18694317</v>
      </c>
      <c r="I15" s="502">
        <v>65288563.6553334</v>
      </c>
      <c r="J15" s="502">
        <v>76767175.715246201</v>
      </c>
      <c r="K15" s="503">
        <v>142055739.3705796</v>
      </c>
    </row>
    <row r="16" spans="1:11">
      <c r="A16" s="273">
        <v>8</v>
      </c>
      <c r="B16" s="275" t="s">
        <v>384</v>
      </c>
      <c r="C16" s="501">
        <v>8765052620.8609009</v>
      </c>
      <c r="D16" s="502">
        <v>18149420955.901501</v>
      </c>
      <c r="E16" s="502">
        <v>26914473576.762402</v>
      </c>
      <c r="F16" s="502">
        <v>1963617621.8431005</v>
      </c>
      <c r="G16" s="502">
        <v>3902147293.9609556</v>
      </c>
      <c r="H16" s="502">
        <v>5865764915.8040562</v>
      </c>
      <c r="I16" s="502">
        <v>1587845214.3510394</v>
      </c>
      <c r="J16" s="502">
        <v>2682744035.653883</v>
      </c>
      <c r="K16" s="503">
        <v>4270589250.0049219</v>
      </c>
    </row>
    <row r="17" spans="1:11">
      <c r="A17" s="268" t="s">
        <v>381</v>
      </c>
      <c r="B17" s="269"/>
      <c r="C17" s="499"/>
      <c r="D17" s="499"/>
      <c r="E17" s="499"/>
      <c r="F17" s="499"/>
      <c r="G17" s="499"/>
      <c r="H17" s="499"/>
      <c r="I17" s="499"/>
      <c r="J17" s="499"/>
      <c r="K17" s="500"/>
    </row>
    <row r="18" spans="1:11">
      <c r="A18" s="273">
        <v>9</v>
      </c>
      <c r="B18" s="274" t="s">
        <v>387</v>
      </c>
      <c r="C18" s="501">
        <v>0</v>
      </c>
      <c r="D18" s="502">
        <v>0</v>
      </c>
      <c r="E18" s="502">
        <v>0</v>
      </c>
      <c r="F18" s="502">
        <v>0</v>
      </c>
      <c r="G18" s="502">
        <v>0</v>
      </c>
      <c r="H18" s="502">
        <v>0</v>
      </c>
      <c r="I18" s="502">
        <v>0</v>
      </c>
      <c r="J18" s="502">
        <v>0</v>
      </c>
      <c r="K18" s="503">
        <v>0</v>
      </c>
    </row>
    <row r="19" spans="1:11">
      <c r="A19" s="273">
        <v>10</v>
      </c>
      <c r="B19" s="274" t="s">
        <v>425</v>
      </c>
      <c r="C19" s="501">
        <v>6601477718.4432945</v>
      </c>
      <c r="D19" s="502">
        <v>8378942539.6913109</v>
      </c>
      <c r="E19" s="502">
        <v>14980420258.134605</v>
      </c>
      <c r="F19" s="502">
        <v>195603247.38795498</v>
      </c>
      <c r="G19" s="502">
        <v>108929510.46874909</v>
      </c>
      <c r="H19" s="502">
        <v>304532757.85670406</v>
      </c>
      <c r="I19" s="502">
        <v>203913638.80628833</v>
      </c>
      <c r="J19" s="502">
        <v>725723064.61632752</v>
      </c>
      <c r="K19" s="503">
        <v>929636703.42261589</v>
      </c>
    </row>
    <row r="20" spans="1:11">
      <c r="A20" s="273">
        <v>11</v>
      </c>
      <c r="B20" s="274" t="s">
        <v>386</v>
      </c>
      <c r="C20" s="501">
        <v>2114030.0330699999</v>
      </c>
      <c r="D20" s="502">
        <v>2253619.5600456772</v>
      </c>
      <c r="E20" s="502">
        <v>4367649.5931156771</v>
      </c>
      <c r="F20" s="502">
        <v>176790049.76743335</v>
      </c>
      <c r="G20" s="502">
        <v>1076483627.7025194</v>
      </c>
      <c r="H20" s="502">
        <v>1253273677.4699528</v>
      </c>
      <c r="I20" s="502">
        <v>177657862.93706837</v>
      </c>
      <c r="J20" s="502">
        <v>1110235177.3156686</v>
      </c>
      <c r="K20" s="503">
        <v>1287893040.252737</v>
      </c>
    </row>
    <row r="21" spans="1:11" ht="13.5" thickBot="1">
      <c r="A21" s="276">
        <v>12</v>
      </c>
      <c r="B21" s="277" t="s">
        <v>385</v>
      </c>
      <c r="C21" s="504">
        <v>6603591748.4763641</v>
      </c>
      <c r="D21" s="505">
        <v>8381196159.2513561</v>
      </c>
      <c r="E21" s="504">
        <v>14984787907.72772</v>
      </c>
      <c r="F21" s="505">
        <v>372393297.15538836</v>
      </c>
      <c r="G21" s="505">
        <v>1185413138.1712685</v>
      </c>
      <c r="H21" s="505">
        <v>1557806435.3266568</v>
      </c>
      <c r="I21" s="505">
        <v>381571501.7433567</v>
      </c>
      <c r="J21" s="505">
        <v>1835958241.9319961</v>
      </c>
      <c r="K21" s="506">
        <v>2217529743.6753531</v>
      </c>
    </row>
    <row r="22" spans="1:11" ht="38.25" customHeight="1" thickBot="1">
      <c r="A22" s="278"/>
      <c r="B22" s="279"/>
      <c r="C22" s="279"/>
      <c r="D22" s="279"/>
      <c r="E22" s="279"/>
      <c r="F22" s="756" t="s">
        <v>427</v>
      </c>
      <c r="G22" s="754"/>
      <c r="H22" s="754"/>
      <c r="I22" s="756" t="s">
        <v>392</v>
      </c>
      <c r="J22" s="754"/>
      <c r="K22" s="755"/>
    </row>
    <row r="23" spans="1:11">
      <c r="A23" s="280">
        <v>13</v>
      </c>
      <c r="B23" s="281" t="s">
        <v>377</v>
      </c>
      <c r="C23" s="282"/>
      <c r="D23" s="282"/>
      <c r="E23" s="282"/>
      <c r="F23" s="510">
        <v>1746440647.4733014</v>
      </c>
      <c r="G23" s="510">
        <v>3141129688.7524538</v>
      </c>
      <c r="H23" s="510">
        <v>4887570336.2257557</v>
      </c>
      <c r="I23" s="510">
        <v>1743128188.885802</v>
      </c>
      <c r="J23" s="510">
        <v>2528984026.6177592</v>
      </c>
      <c r="K23" s="511">
        <v>4272112215.503561</v>
      </c>
    </row>
    <row r="24" spans="1:11" ht="13.5" thickBot="1">
      <c r="A24" s="283">
        <v>14</v>
      </c>
      <c r="B24" s="284" t="s">
        <v>389</v>
      </c>
      <c r="C24" s="285"/>
      <c r="D24" s="286"/>
      <c r="E24" s="287"/>
      <c r="F24" s="512">
        <v>1591224324.6877122</v>
      </c>
      <c r="G24" s="512">
        <v>2716734155.7896872</v>
      </c>
      <c r="H24" s="512">
        <v>4307958480.4773998</v>
      </c>
      <c r="I24" s="512">
        <v>1206273712.6076827</v>
      </c>
      <c r="J24" s="512">
        <v>846785793.72188687</v>
      </c>
      <c r="K24" s="513">
        <v>2053059506.3295689</v>
      </c>
    </row>
    <row r="25" spans="1:11" ht="13.5" thickBot="1">
      <c r="A25" s="288">
        <v>15</v>
      </c>
      <c r="B25" s="289" t="s">
        <v>390</v>
      </c>
      <c r="C25" s="290"/>
      <c r="D25" s="290"/>
      <c r="E25" s="290"/>
      <c r="F25" s="507">
        <v>1.0975452174639495</v>
      </c>
      <c r="G25" s="507">
        <v>1.1562153337890382</v>
      </c>
      <c r="H25" s="507">
        <v>1.134544438711518</v>
      </c>
      <c r="I25" s="507">
        <v>1.4450519568378599</v>
      </c>
      <c r="J25" s="507">
        <v>2.9865687938647247</v>
      </c>
      <c r="K25" s="508">
        <v>2.0808516276964535</v>
      </c>
    </row>
    <row r="26" spans="1:11">
      <c r="F26" s="509"/>
      <c r="G26" s="509"/>
      <c r="H26" s="509"/>
      <c r="I26" s="509"/>
      <c r="J26" s="509"/>
      <c r="K26" s="509"/>
    </row>
    <row r="27" spans="1:11" ht="25.5">
      <c r="B27" s="264" t="s">
        <v>426</v>
      </c>
    </row>
    <row r="29" spans="1:11">
      <c r="C29" s="636"/>
      <c r="D29" s="636"/>
      <c r="E29" s="636"/>
      <c r="F29" s="636"/>
      <c r="G29" s="636"/>
      <c r="H29" s="636"/>
      <c r="I29" s="636"/>
      <c r="J29" s="636"/>
      <c r="K29" s="636"/>
    </row>
    <row r="30" spans="1:11">
      <c r="C30" s="636"/>
      <c r="D30" s="636"/>
      <c r="E30" s="636"/>
      <c r="F30" s="636"/>
      <c r="G30" s="636"/>
      <c r="H30" s="636"/>
      <c r="I30" s="636"/>
      <c r="J30" s="636"/>
      <c r="K30" s="636"/>
    </row>
    <row r="31" spans="1:11">
      <c r="C31" s="636"/>
      <c r="D31" s="636"/>
      <c r="E31" s="636"/>
      <c r="F31" s="636"/>
      <c r="G31" s="636"/>
      <c r="H31" s="636"/>
      <c r="I31" s="636"/>
      <c r="J31" s="636"/>
      <c r="K31" s="636"/>
    </row>
    <row r="32" spans="1:11">
      <c r="C32" s="636"/>
      <c r="D32" s="636"/>
      <c r="E32" s="636"/>
      <c r="F32" s="636"/>
      <c r="G32" s="636"/>
      <c r="H32" s="636"/>
      <c r="I32" s="636"/>
      <c r="J32" s="636"/>
      <c r="K32" s="636"/>
    </row>
    <row r="33" spans="3:11">
      <c r="C33" s="636"/>
      <c r="D33" s="636"/>
      <c r="E33" s="636"/>
      <c r="F33" s="636"/>
      <c r="G33" s="636"/>
      <c r="H33" s="636"/>
      <c r="I33" s="636"/>
      <c r="J33" s="636"/>
      <c r="K33" s="636"/>
    </row>
    <row r="34" spans="3:11">
      <c r="C34" s="636"/>
      <c r="D34" s="636"/>
      <c r="E34" s="636"/>
      <c r="F34" s="636"/>
      <c r="G34" s="636"/>
      <c r="H34" s="636"/>
      <c r="I34" s="636"/>
      <c r="J34" s="636"/>
      <c r="K34" s="636"/>
    </row>
    <row r="35" spans="3:11">
      <c r="C35" s="636"/>
      <c r="D35" s="636"/>
      <c r="E35" s="636"/>
      <c r="F35" s="636"/>
      <c r="G35" s="636"/>
      <c r="H35" s="636"/>
      <c r="I35" s="636"/>
      <c r="J35" s="636"/>
      <c r="K35" s="636"/>
    </row>
    <row r="36" spans="3:11">
      <c r="C36" s="636"/>
      <c r="D36" s="636"/>
      <c r="E36" s="636"/>
      <c r="F36" s="636"/>
      <c r="G36" s="636"/>
      <c r="H36" s="636"/>
      <c r="I36" s="636"/>
      <c r="J36" s="636"/>
      <c r="K36" s="636"/>
    </row>
    <row r="37" spans="3:11">
      <c r="C37" s="636"/>
      <c r="D37" s="636"/>
      <c r="E37" s="636"/>
      <c r="F37" s="636"/>
      <c r="G37" s="636"/>
      <c r="H37" s="636"/>
      <c r="I37" s="636"/>
      <c r="J37" s="636"/>
      <c r="K37" s="636"/>
    </row>
    <row r="38" spans="3:11">
      <c r="C38" s="636"/>
      <c r="D38" s="636"/>
      <c r="E38" s="636"/>
      <c r="F38" s="636"/>
      <c r="G38" s="636"/>
      <c r="H38" s="636"/>
      <c r="I38" s="636"/>
      <c r="J38" s="636"/>
      <c r="K38" s="636"/>
    </row>
    <row r="39" spans="3:11">
      <c r="C39" s="636"/>
      <c r="D39" s="636"/>
      <c r="E39" s="636"/>
      <c r="F39" s="636"/>
      <c r="G39" s="636"/>
      <c r="H39" s="636"/>
      <c r="I39" s="636"/>
      <c r="J39" s="636"/>
      <c r="K39" s="636"/>
    </row>
    <row r="40" spans="3:11">
      <c r="C40" s="636"/>
      <c r="D40" s="636"/>
      <c r="E40" s="636"/>
      <c r="F40" s="636"/>
      <c r="G40" s="636"/>
      <c r="H40" s="636"/>
      <c r="I40" s="636"/>
      <c r="J40" s="636"/>
      <c r="K40" s="636"/>
    </row>
    <row r="41" spans="3:11">
      <c r="C41" s="636"/>
      <c r="D41" s="636"/>
      <c r="E41" s="636"/>
      <c r="F41" s="636"/>
      <c r="G41" s="636"/>
      <c r="H41" s="636"/>
      <c r="I41" s="636"/>
      <c r="J41" s="636"/>
      <c r="K41" s="636"/>
    </row>
    <row r="42" spans="3:11">
      <c r="C42" s="636"/>
      <c r="D42" s="636"/>
      <c r="E42" s="636"/>
      <c r="F42" s="636"/>
      <c r="G42" s="636"/>
      <c r="H42" s="636"/>
      <c r="I42" s="636"/>
      <c r="J42" s="636"/>
      <c r="K42" s="636"/>
    </row>
    <row r="43" spans="3:11">
      <c r="C43" s="636"/>
      <c r="D43" s="636"/>
      <c r="E43" s="636"/>
      <c r="F43" s="636"/>
      <c r="G43" s="636"/>
      <c r="H43" s="636"/>
      <c r="I43" s="636"/>
      <c r="J43" s="636"/>
      <c r="K43" s="636"/>
    </row>
    <row r="44" spans="3:11">
      <c r="C44" s="636"/>
      <c r="D44" s="636"/>
      <c r="E44" s="636"/>
      <c r="F44" s="636"/>
      <c r="G44" s="636"/>
      <c r="H44" s="636"/>
      <c r="I44" s="636"/>
      <c r="J44" s="636"/>
      <c r="K44" s="636"/>
    </row>
    <row r="45" spans="3:11">
      <c r="C45" s="636"/>
      <c r="D45" s="636"/>
      <c r="E45" s="636"/>
      <c r="F45" s="636"/>
      <c r="G45" s="636"/>
      <c r="H45" s="636"/>
      <c r="I45" s="636"/>
      <c r="J45" s="636"/>
      <c r="K45" s="636"/>
    </row>
    <row r="46" spans="3:11">
      <c r="C46" s="636"/>
      <c r="D46" s="636"/>
      <c r="E46" s="636"/>
      <c r="F46" s="636"/>
      <c r="G46" s="636"/>
      <c r="H46" s="636"/>
      <c r="I46" s="636"/>
      <c r="J46" s="636"/>
      <c r="K46" s="636"/>
    </row>
    <row r="47" spans="3:11">
      <c r="C47" s="636"/>
      <c r="D47" s="636"/>
      <c r="E47" s="636"/>
      <c r="F47" s="636"/>
      <c r="G47" s="636"/>
      <c r="H47" s="636"/>
      <c r="I47" s="636"/>
      <c r="J47" s="636"/>
      <c r="K47" s="636"/>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C6" activePane="bottomRight" state="frozen"/>
      <selection activeCell="B20" sqref="B20"/>
      <selection pane="topRight" activeCell="B20" sqref="B20"/>
      <selection pane="bottomLeft" activeCell="B20" sqref="B20"/>
      <selection pane="bottomRight" activeCell="C7" sqref="C7:N21"/>
    </sheetView>
  </sheetViews>
  <sheetFormatPr defaultColWidth="9.140625" defaultRowHeight="12.75"/>
  <cols>
    <col min="1" max="1" width="10.5703125" style="4" bestFit="1" customWidth="1"/>
    <col min="2" max="2" width="95" style="4" customWidth="1"/>
    <col min="3" max="3" width="13.140625" style="4" bestFit="1" customWidth="1"/>
    <col min="4" max="4" width="11.42578125" style="4" customWidth="1"/>
    <col min="5" max="5" width="18.42578125" style="4" bestFit="1" customWidth="1"/>
    <col min="6" max="13" width="12.5703125" style="4" customWidth="1"/>
    <col min="14" max="14" width="31" style="4" bestFit="1" customWidth="1"/>
    <col min="15" max="16384" width="9.140625" style="30"/>
  </cols>
  <sheetData>
    <row r="1" spans="1:14" s="644" customFormat="1">
      <c r="A1" s="643" t="s">
        <v>30</v>
      </c>
      <c r="B1" s="630" t="str">
        <f>'Info '!C2</f>
        <v>JSC TBC Bank</v>
      </c>
      <c r="C1" s="643"/>
      <c r="D1" s="643"/>
      <c r="E1" s="643"/>
      <c r="F1" s="643"/>
      <c r="G1" s="643"/>
      <c r="H1" s="643"/>
      <c r="I1" s="643"/>
      <c r="J1" s="643"/>
      <c r="K1" s="643"/>
      <c r="L1" s="643"/>
      <c r="M1" s="643"/>
      <c r="N1" s="643"/>
    </row>
    <row r="2" spans="1:14" s="644" customFormat="1" ht="14.25" customHeight="1">
      <c r="A2" s="643" t="s">
        <v>31</v>
      </c>
      <c r="B2" s="584">
        <f>'14. LCR'!B2</f>
        <v>44651</v>
      </c>
      <c r="C2" s="643"/>
      <c r="D2" s="643"/>
      <c r="E2" s="643"/>
      <c r="F2" s="643"/>
      <c r="G2" s="643"/>
      <c r="H2" s="643"/>
      <c r="I2" s="643"/>
      <c r="J2" s="643"/>
      <c r="K2" s="643"/>
      <c r="L2" s="643"/>
      <c r="M2" s="643"/>
      <c r="N2" s="643"/>
    </row>
    <row r="3" spans="1:14" ht="14.25" customHeight="1"/>
    <row r="4" spans="1:14" ht="13.5" thickBot="1">
      <c r="A4" s="4" t="s">
        <v>264</v>
      </c>
      <c r="B4" s="212" t="s">
        <v>28</v>
      </c>
    </row>
    <row r="5" spans="1:14" s="161" customFormat="1">
      <c r="A5" s="157"/>
      <c r="B5" s="158"/>
      <c r="C5" s="159" t="s">
        <v>0</v>
      </c>
      <c r="D5" s="159" t="s">
        <v>1</v>
      </c>
      <c r="E5" s="159" t="s">
        <v>2</v>
      </c>
      <c r="F5" s="159" t="s">
        <v>3</v>
      </c>
      <c r="G5" s="159" t="s">
        <v>4</v>
      </c>
      <c r="H5" s="159" t="s">
        <v>5</v>
      </c>
      <c r="I5" s="159" t="s">
        <v>8</v>
      </c>
      <c r="J5" s="159" t="s">
        <v>9</v>
      </c>
      <c r="K5" s="159" t="s">
        <v>10</v>
      </c>
      <c r="L5" s="159" t="s">
        <v>11</v>
      </c>
      <c r="M5" s="159" t="s">
        <v>12</v>
      </c>
      <c r="N5" s="160" t="s">
        <v>13</v>
      </c>
    </row>
    <row r="6" spans="1:14" ht="25.5">
      <c r="A6" s="162"/>
      <c r="B6" s="163"/>
      <c r="C6" s="164" t="s">
        <v>263</v>
      </c>
      <c r="D6" s="165" t="s">
        <v>262</v>
      </c>
      <c r="E6" s="166" t="s">
        <v>261</v>
      </c>
      <c r="F6" s="167">
        <v>0</v>
      </c>
      <c r="G6" s="167">
        <v>0.2</v>
      </c>
      <c r="H6" s="167">
        <v>0.35</v>
      </c>
      <c r="I6" s="167">
        <v>0.5</v>
      </c>
      <c r="J6" s="167">
        <v>0.75</v>
      </c>
      <c r="K6" s="167">
        <v>1</v>
      </c>
      <c r="L6" s="167">
        <v>1.5</v>
      </c>
      <c r="M6" s="167">
        <v>2.5</v>
      </c>
      <c r="N6" s="211" t="s">
        <v>275</v>
      </c>
    </row>
    <row r="7" spans="1:14" ht="15.75">
      <c r="A7" s="168">
        <v>1</v>
      </c>
      <c r="B7" s="169" t="s">
        <v>260</v>
      </c>
      <c r="C7" s="658">
        <f>SUM(C8:C13)</f>
        <v>4209677115.8627009</v>
      </c>
      <c r="D7" s="699"/>
      <c r="E7" s="700">
        <f>SUM(E8:E12)</f>
        <v>116493916.13659902</v>
      </c>
      <c r="F7" s="658">
        <f>SUM(F8:F13)</f>
        <v>6520082.4380000001</v>
      </c>
      <c r="G7" s="658">
        <f t="shared" ref="G7:M7" si="0">SUM(G8:G13)</f>
        <v>1942446.0526000001</v>
      </c>
      <c r="H7" s="658">
        <f t="shared" si="0"/>
        <v>0</v>
      </c>
      <c r="I7" s="658">
        <f t="shared" si="0"/>
        <v>83920629.673799977</v>
      </c>
      <c r="J7" s="658">
        <f t="shared" si="0"/>
        <v>0</v>
      </c>
      <c r="K7" s="658">
        <f t="shared" si="0"/>
        <v>24110757.9723</v>
      </c>
      <c r="L7" s="658">
        <f t="shared" si="0"/>
        <v>0</v>
      </c>
      <c r="M7" s="658">
        <f t="shared" si="0"/>
        <v>0</v>
      </c>
      <c r="N7" s="701">
        <f>SUM(N8:N13)</f>
        <v>66459562.019719981</v>
      </c>
    </row>
    <row r="8" spans="1:14" ht="15">
      <c r="A8" s="168">
        <v>1.1000000000000001</v>
      </c>
      <c r="B8" s="170" t="s">
        <v>258</v>
      </c>
      <c r="C8" s="702">
        <v>3589026521.1241012</v>
      </c>
      <c r="D8" s="703">
        <v>0.02</v>
      </c>
      <c r="E8" s="700">
        <f>C8*D8</f>
        <v>71780530.422482029</v>
      </c>
      <c r="F8" s="702">
        <v>0</v>
      </c>
      <c r="G8" s="702">
        <v>1942446.0526000001</v>
      </c>
      <c r="H8" s="702">
        <v>0</v>
      </c>
      <c r="I8" s="702">
        <v>63591608.173799977</v>
      </c>
      <c r="J8" s="702">
        <v>0</v>
      </c>
      <c r="K8" s="702">
        <v>6246476.1961999992</v>
      </c>
      <c r="L8" s="702">
        <v>0</v>
      </c>
      <c r="M8" s="702">
        <v>0</v>
      </c>
      <c r="N8" s="701">
        <f t="shared" ref="N8:N13" si="1">SUMPRODUCT($F$6:$M$6,F8:M8)</f>
        <v>38430769.493619986</v>
      </c>
    </row>
    <row r="9" spans="1:14" ht="15">
      <c r="A9" s="168">
        <v>1.2</v>
      </c>
      <c r="B9" s="170" t="s">
        <v>257</v>
      </c>
      <c r="C9" s="702">
        <v>257766096.9941</v>
      </c>
      <c r="D9" s="703">
        <v>0.05</v>
      </c>
      <c r="E9" s="700">
        <f>C9*D9</f>
        <v>12888304.849705001</v>
      </c>
      <c r="F9" s="702">
        <v>0</v>
      </c>
      <c r="G9" s="702">
        <v>0</v>
      </c>
      <c r="H9" s="702">
        <v>0</v>
      </c>
      <c r="I9" s="702">
        <v>3333897.5</v>
      </c>
      <c r="J9" s="702">
        <v>0</v>
      </c>
      <c r="K9" s="702">
        <v>9554407.3497000001</v>
      </c>
      <c r="L9" s="702">
        <v>0</v>
      </c>
      <c r="M9" s="702">
        <v>0</v>
      </c>
      <c r="N9" s="701">
        <f t="shared" si="1"/>
        <v>11221356.0997</v>
      </c>
    </row>
    <row r="10" spans="1:14" ht="15">
      <c r="A10" s="168">
        <v>1.3</v>
      </c>
      <c r="B10" s="170" t="s">
        <v>256</v>
      </c>
      <c r="C10" s="702">
        <v>316312480.33029997</v>
      </c>
      <c r="D10" s="703">
        <v>0.08</v>
      </c>
      <c r="E10" s="700">
        <f>C10*D10</f>
        <v>25304998.426423997</v>
      </c>
      <c r="F10" s="702">
        <v>0</v>
      </c>
      <c r="G10" s="702">
        <v>0</v>
      </c>
      <c r="H10" s="702">
        <v>0</v>
      </c>
      <c r="I10" s="702">
        <v>16995124</v>
      </c>
      <c r="J10" s="702">
        <v>0</v>
      </c>
      <c r="K10" s="702">
        <v>8309874.4264000002</v>
      </c>
      <c r="L10" s="702">
        <v>0</v>
      </c>
      <c r="M10" s="702">
        <v>0</v>
      </c>
      <c r="N10" s="701">
        <f t="shared" si="1"/>
        <v>16807436.426399998</v>
      </c>
    </row>
    <row r="11" spans="1:14" ht="15">
      <c r="A11" s="168">
        <v>1.4</v>
      </c>
      <c r="B11" s="170" t="s">
        <v>255</v>
      </c>
      <c r="C11" s="702">
        <v>0</v>
      </c>
      <c r="D11" s="703">
        <v>0.11</v>
      </c>
      <c r="E11" s="700">
        <f>C11*D11</f>
        <v>0</v>
      </c>
      <c r="F11" s="702">
        <v>0</v>
      </c>
      <c r="G11" s="702">
        <v>0</v>
      </c>
      <c r="H11" s="702">
        <v>0</v>
      </c>
      <c r="I11" s="702">
        <v>0</v>
      </c>
      <c r="J11" s="702">
        <v>0</v>
      </c>
      <c r="K11" s="702">
        <v>0</v>
      </c>
      <c r="L11" s="702">
        <v>0</v>
      </c>
      <c r="M11" s="702">
        <v>0</v>
      </c>
      <c r="N11" s="701">
        <f t="shared" si="1"/>
        <v>0</v>
      </c>
    </row>
    <row r="12" spans="1:14" ht="15">
      <c r="A12" s="168">
        <v>1.5</v>
      </c>
      <c r="B12" s="170" t="s">
        <v>254</v>
      </c>
      <c r="C12" s="702">
        <v>46572017.4142</v>
      </c>
      <c r="D12" s="703">
        <v>0.14000000000000001</v>
      </c>
      <c r="E12" s="700">
        <f>C12*D12</f>
        <v>6520082.4379880009</v>
      </c>
      <c r="F12" s="702">
        <v>6520082.4380000001</v>
      </c>
      <c r="G12" s="702">
        <v>0</v>
      </c>
      <c r="H12" s="702">
        <v>0</v>
      </c>
      <c r="I12" s="702">
        <v>0</v>
      </c>
      <c r="J12" s="702">
        <v>0</v>
      </c>
      <c r="K12" s="702">
        <v>0</v>
      </c>
      <c r="L12" s="702">
        <v>0</v>
      </c>
      <c r="M12" s="702">
        <v>0</v>
      </c>
      <c r="N12" s="701">
        <f t="shared" si="1"/>
        <v>0</v>
      </c>
    </row>
    <row r="13" spans="1:14" ht="15">
      <c r="A13" s="168">
        <v>1.6</v>
      </c>
      <c r="B13" s="171" t="s">
        <v>253</v>
      </c>
      <c r="C13" s="702">
        <v>0</v>
      </c>
      <c r="D13" s="704"/>
      <c r="E13" s="702"/>
      <c r="F13" s="702">
        <v>0</v>
      </c>
      <c r="G13" s="702">
        <v>0</v>
      </c>
      <c r="H13" s="702">
        <v>0</v>
      </c>
      <c r="I13" s="702">
        <v>0</v>
      </c>
      <c r="J13" s="702">
        <v>0</v>
      </c>
      <c r="K13" s="702">
        <v>0</v>
      </c>
      <c r="L13" s="702">
        <v>0</v>
      </c>
      <c r="M13" s="702">
        <v>0</v>
      </c>
      <c r="N13" s="701">
        <f t="shared" si="1"/>
        <v>0</v>
      </c>
    </row>
    <row r="14" spans="1:14" ht="15.75">
      <c r="A14" s="168">
        <v>2</v>
      </c>
      <c r="B14" s="172" t="s">
        <v>259</v>
      </c>
      <c r="C14" s="658">
        <f>SUM(C15:C20)</f>
        <v>22767360</v>
      </c>
      <c r="D14" s="699"/>
      <c r="E14" s="700">
        <f>SUM(E15:E20)</f>
        <v>717516.79999999993</v>
      </c>
      <c r="F14" s="702">
        <v>0</v>
      </c>
      <c r="G14" s="702">
        <v>0</v>
      </c>
      <c r="H14" s="702">
        <v>0</v>
      </c>
      <c r="I14" s="702">
        <v>717516.79999999993</v>
      </c>
      <c r="J14" s="702">
        <v>0</v>
      </c>
      <c r="K14" s="702">
        <v>0</v>
      </c>
      <c r="L14" s="702">
        <v>0</v>
      </c>
      <c r="M14" s="702">
        <v>0</v>
      </c>
      <c r="N14" s="701">
        <f>SUM(N15:N20)</f>
        <v>358758.39999999997</v>
      </c>
    </row>
    <row r="15" spans="1:14" ht="15">
      <c r="A15" s="168">
        <v>2.1</v>
      </c>
      <c r="B15" s="171" t="s">
        <v>258</v>
      </c>
      <c r="C15" s="702">
        <v>0</v>
      </c>
      <c r="D15" s="703">
        <v>5.0000000000000001E-3</v>
      </c>
      <c r="E15" s="700">
        <f>D15*C15</f>
        <v>0</v>
      </c>
      <c r="F15" s="702">
        <v>0</v>
      </c>
      <c r="G15" s="702">
        <v>0</v>
      </c>
      <c r="H15" s="702">
        <v>0</v>
      </c>
      <c r="I15" s="702">
        <v>0</v>
      </c>
      <c r="J15" s="702">
        <v>0</v>
      </c>
      <c r="K15" s="702">
        <v>0</v>
      </c>
      <c r="L15" s="702">
        <v>0</v>
      </c>
      <c r="M15" s="702">
        <v>0</v>
      </c>
      <c r="N15" s="701">
        <f t="shared" ref="N15:N20" si="2">SUMPRODUCT($F$6:$M$6,F15:M15)</f>
        <v>0</v>
      </c>
    </row>
    <row r="16" spans="1:14" ht="15">
      <c r="A16" s="168">
        <v>2.2000000000000002</v>
      </c>
      <c r="B16" s="171" t="s">
        <v>257</v>
      </c>
      <c r="C16" s="702">
        <v>0</v>
      </c>
      <c r="D16" s="703">
        <v>0.01</v>
      </c>
      <c r="E16" s="700">
        <f>D16*C16</f>
        <v>0</v>
      </c>
      <c r="F16" s="702">
        <v>0</v>
      </c>
      <c r="G16" s="702">
        <v>0</v>
      </c>
      <c r="H16" s="702">
        <v>0</v>
      </c>
      <c r="I16" s="702">
        <v>0</v>
      </c>
      <c r="J16" s="702">
        <v>0</v>
      </c>
      <c r="K16" s="702">
        <v>0</v>
      </c>
      <c r="L16" s="702">
        <v>0</v>
      </c>
      <c r="M16" s="702">
        <v>0</v>
      </c>
      <c r="N16" s="701">
        <f t="shared" si="2"/>
        <v>0</v>
      </c>
    </row>
    <row r="17" spans="1:14" ht="15">
      <c r="A17" s="168">
        <v>2.2999999999999998</v>
      </c>
      <c r="B17" s="171" t="s">
        <v>256</v>
      </c>
      <c r="C17" s="702">
        <v>9658880</v>
      </c>
      <c r="D17" s="703">
        <v>0.02</v>
      </c>
      <c r="E17" s="700">
        <f>D17*C17</f>
        <v>193177.60000000001</v>
      </c>
      <c r="F17" s="702">
        <v>0</v>
      </c>
      <c r="G17" s="702">
        <v>0</v>
      </c>
      <c r="H17" s="702">
        <v>0</v>
      </c>
      <c r="I17" s="702">
        <v>193177.60000000001</v>
      </c>
      <c r="J17" s="702">
        <v>0</v>
      </c>
      <c r="K17" s="702">
        <v>0</v>
      </c>
      <c r="L17" s="702">
        <v>0</v>
      </c>
      <c r="M17" s="702">
        <v>0</v>
      </c>
      <c r="N17" s="701">
        <f t="shared" si="2"/>
        <v>96588.800000000003</v>
      </c>
    </row>
    <row r="18" spans="1:14" ht="15">
      <c r="A18" s="168">
        <v>2.4</v>
      </c>
      <c r="B18" s="171" t="s">
        <v>255</v>
      </c>
      <c r="C18" s="702">
        <v>0</v>
      </c>
      <c r="D18" s="703">
        <v>0.03</v>
      </c>
      <c r="E18" s="700">
        <f>D18*C18</f>
        <v>0</v>
      </c>
      <c r="F18" s="702">
        <v>0</v>
      </c>
      <c r="G18" s="702">
        <v>0</v>
      </c>
      <c r="H18" s="702">
        <v>0</v>
      </c>
      <c r="I18" s="702">
        <v>0</v>
      </c>
      <c r="J18" s="702">
        <v>0</v>
      </c>
      <c r="K18" s="702">
        <v>0</v>
      </c>
      <c r="L18" s="702">
        <v>0</v>
      </c>
      <c r="M18" s="702">
        <v>0</v>
      </c>
      <c r="N18" s="701">
        <f t="shared" si="2"/>
        <v>0</v>
      </c>
    </row>
    <row r="19" spans="1:14" ht="15">
      <c r="A19" s="168">
        <v>2.5</v>
      </c>
      <c r="B19" s="171" t="s">
        <v>254</v>
      </c>
      <c r="C19" s="702">
        <v>13108480</v>
      </c>
      <c r="D19" s="703">
        <v>0.04</v>
      </c>
      <c r="E19" s="700">
        <f>D19*C19</f>
        <v>524339.19999999995</v>
      </c>
      <c r="F19" s="702">
        <v>0</v>
      </c>
      <c r="G19" s="702">
        <v>0</v>
      </c>
      <c r="H19" s="702">
        <v>0</v>
      </c>
      <c r="I19" s="702">
        <v>524339.19999999995</v>
      </c>
      <c r="J19" s="702">
        <v>0</v>
      </c>
      <c r="K19" s="702">
        <v>0</v>
      </c>
      <c r="L19" s="702">
        <v>0</v>
      </c>
      <c r="M19" s="702">
        <v>0</v>
      </c>
      <c r="N19" s="701">
        <f t="shared" si="2"/>
        <v>262169.59999999998</v>
      </c>
    </row>
    <row r="20" spans="1:14" ht="15">
      <c r="A20" s="168">
        <v>2.6</v>
      </c>
      <c r="B20" s="171" t="s">
        <v>253</v>
      </c>
      <c r="C20" s="702">
        <v>0</v>
      </c>
      <c r="D20" s="704"/>
      <c r="E20" s="702">
        <v>0</v>
      </c>
      <c r="F20" s="702">
        <v>0</v>
      </c>
      <c r="G20" s="702">
        <v>0</v>
      </c>
      <c r="H20" s="702">
        <v>0</v>
      </c>
      <c r="I20" s="702">
        <v>0</v>
      </c>
      <c r="J20" s="702">
        <v>0</v>
      </c>
      <c r="K20" s="702">
        <v>0</v>
      </c>
      <c r="L20" s="702">
        <v>0</v>
      </c>
      <c r="M20" s="702">
        <v>0</v>
      </c>
      <c r="N20" s="701">
        <f t="shared" si="2"/>
        <v>0</v>
      </c>
    </row>
    <row r="21" spans="1:14" ht="16.5" thickBot="1">
      <c r="A21" s="173"/>
      <c r="B21" s="174" t="s">
        <v>108</v>
      </c>
      <c r="C21" s="705">
        <f>C7+C14</f>
        <v>4232444475.8627009</v>
      </c>
      <c r="D21" s="706"/>
      <c r="E21" s="707">
        <f>SUM(E7+E14)</f>
        <v>117211432.93659902</v>
      </c>
      <c r="F21" s="702">
        <v>0</v>
      </c>
      <c r="G21" s="702">
        <v>0</v>
      </c>
      <c r="H21" s="702">
        <v>0</v>
      </c>
      <c r="I21" s="702">
        <v>0</v>
      </c>
      <c r="J21" s="702">
        <v>0</v>
      </c>
      <c r="K21" s="702">
        <v>0</v>
      </c>
      <c r="L21" s="702">
        <v>0</v>
      </c>
      <c r="M21" s="702">
        <v>0</v>
      </c>
      <c r="N21" s="701">
        <f>N14+N7</f>
        <v>66818320.419719979</v>
      </c>
    </row>
    <row r="22" spans="1:14">
      <c r="E22" s="175"/>
      <c r="F22" s="175"/>
      <c r="G22" s="175"/>
      <c r="H22" s="175"/>
      <c r="I22" s="175"/>
      <c r="J22" s="175"/>
      <c r="K22" s="175"/>
      <c r="L22" s="175"/>
      <c r="M22" s="175"/>
    </row>
  </sheetData>
  <conditionalFormatting sqref="E8:E12">
    <cfRule type="expression" dxfId="19" priority="2">
      <formula>(C8*D8)&lt;&gt;SUM(#REF!)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5" sqref="C5:C38"/>
    </sheetView>
  </sheetViews>
  <sheetFormatPr defaultRowHeight="15"/>
  <cols>
    <col min="1" max="1" width="11.42578125" customWidth="1"/>
    <col min="2" max="2" width="76.85546875" style="325" customWidth="1"/>
    <col min="3" max="3" width="22.85546875" customWidth="1"/>
  </cols>
  <sheetData>
    <row r="1" spans="1:3" s="642" customFormat="1">
      <c r="A1" s="634" t="s">
        <v>30</v>
      </c>
      <c r="B1" s="630" t="str">
        <f>'Info '!C2</f>
        <v>JSC TBC Bank</v>
      </c>
    </row>
    <row r="2" spans="1:3" s="642" customFormat="1">
      <c r="A2" s="634" t="s">
        <v>31</v>
      </c>
      <c r="B2" s="584">
        <f>'15. CCR '!B2</f>
        <v>44651</v>
      </c>
    </row>
    <row r="3" spans="1:3">
      <c r="A3" s="4"/>
      <c r="B3"/>
    </row>
    <row r="4" spans="1:3">
      <c r="A4" s="4" t="s">
        <v>431</v>
      </c>
      <c r="B4" t="s">
        <v>432</v>
      </c>
    </row>
    <row r="5" spans="1:3">
      <c r="A5" s="326" t="s">
        <v>433</v>
      </c>
      <c r="B5" s="327"/>
      <c r="C5" s="328"/>
    </row>
    <row r="6" spans="1:3" ht="24">
      <c r="A6" s="329">
        <v>1</v>
      </c>
      <c r="B6" s="330" t="s">
        <v>484</v>
      </c>
      <c r="C6" s="331">
        <v>24174141111.377686</v>
      </c>
    </row>
    <row r="7" spans="1:3">
      <c r="A7" s="329">
        <v>2</v>
      </c>
      <c r="B7" s="330" t="s">
        <v>434</v>
      </c>
      <c r="C7" s="331">
        <v>-289603095.93999994</v>
      </c>
    </row>
    <row r="8" spans="1:3" ht="24">
      <c r="A8" s="332">
        <v>3</v>
      </c>
      <c r="B8" s="333" t="s">
        <v>435</v>
      </c>
      <c r="C8" s="331">
        <v>23884538015.437687</v>
      </c>
    </row>
    <row r="9" spans="1:3">
      <c r="A9" s="326" t="s">
        <v>436</v>
      </c>
      <c r="B9" s="327"/>
      <c r="C9" s="334"/>
    </row>
    <row r="10" spans="1:3" ht="24">
      <c r="A10" s="335">
        <v>4</v>
      </c>
      <c r="B10" s="336" t="s">
        <v>437</v>
      </c>
      <c r="C10" s="331"/>
    </row>
    <row r="11" spans="1:3">
      <c r="A11" s="335">
        <v>5</v>
      </c>
      <c r="B11" s="337" t="s">
        <v>438</v>
      </c>
      <c r="C11" s="331"/>
    </row>
    <row r="12" spans="1:3">
      <c r="A12" s="335" t="s">
        <v>439</v>
      </c>
      <c r="B12" s="337" t="s">
        <v>440</v>
      </c>
      <c r="C12" s="331">
        <v>117211432.93659902</v>
      </c>
    </row>
    <row r="13" spans="1:3" ht="24">
      <c r="A13" s="338">
        <v>6</v>
      </c>
      <c r="B13" s="336" t="s">
        <v>441</v>
      </c>
      <c r="C13" s="331"/>
    </row>
    <row r="14" spans="1:3">
      <c r="A14" s="338">
        <v>7</v>
      </c>
      <c r="B14" s="339" t="s">
        <v>442</v>
      </c>
      <c r="C14" s="331"/>
    </row>
    <row r="15" spans="1:3">
      <c r="A15" s="340">
        <v>8</v>
      </c>
      <c r="B15" s="341" t="s">
        <v>443</v>
      </c>
      <c r="C15" s="331"/>
    </row>
    <row r="16" spans="1:3">
      <c r="A16" s="338">
        <v>9</v>
      </c>
      <c r="B16" s="339" t="s">
        <v>444</v>
      </c>
      <c r="C16" s="331"/>
    </row>
    <row r="17" spans="1:3">
      <c r="A17" s="338">
        <v>10</v>
      </c>
      <c r="B17" s="339" t="s">
        <v>445</v>
      </c>
      <c r="C17" s="331"/>
    </row>
    <row r="18" spans="1:3">
      <c r="A18" s="342">
        <v>11</v>
      </c>
      <c r="B18" s="343" t="s">
        <v>446</v>
      </c>
      <c r="C18" s="344">
        <v>117211432.93659902</v>
      </c>
    </row>
    <row r="19" spans="1:3">
      <c r="A19" s="345" t="s">
        <v>447</v>
      </c>
      <c r="B19" s="346"/>
      <c r="C19" s="347"/>
    </row>
    <row r="20" spans="1:3" ht="24">
      <c r="A20" s="348">
        <v>12</v>
      </c>
      <c r="B20" s="336" t="s">
        <v>448</v>
      </c>
      <c r="C20" s="331"/>
    </row>
    <row r="21" spans="1:3">
      <c r="A21" s="348">
        <v>13</v>
      </c>
      <c r="B21" s="336" t="s">
        <v>449</v>
      </c>
      <c r="C21" s="331"/>
    </row>
    <row r="22" spans="1:3">
      <c r="A22" s="348">
        <v>14</v>
      </c>
      <c r="B22" s="336" t="s">
        <v>450</v>
      </c>
      <c r="C22" s="331"/>
    </row>
    <row r="23" spans="1:3" ht="24">
      <c r="A23" s="348" t="s">
        <v>451</v>
      </c>
      <c r="B23" s="336" t="s">
        <v>452</v>
      </c>
      <c r="C23" s="331"/>
    </row>
    <row r="24" spans="1:3">
      <c r="A24" s="348">
        <v>15</v>
      </c>
      <c r="B24" s="336" t="s">
        <v>453</v>
      </c>
      <c r="C24" s="331"/>
    </row>
    <row r="25" spans="1:3">
      <c r="A25" s="348" t="s">
        <v>454</v>
      </c>
      <c r="B25" s="336" t="s">
        <v>455</v>
      </c>
      <c r="C25" s="331"/>
    </row>
    <row r="26" spans="1:3">
      <c r="A26" s="349">
        <v>16</v>
      </c>
      <c r="B26" s="350" t="s">
        <v>456</v>
      </c>
      <c r="C26" s="344">
        <v>0</v>
      </c>
    </row>
    <row r="27" spans="1:3">
      <c r="A27" s="326" t="s">
        <v>457</v>
      </c>
      <c r="B27" s="327"/>
      <c r="C27" s="334"/>
    </row>
    <row r="28" spans="1:3">
      <c r="A28" s="351">
        <v>17</v>
      </c>
      <c r="B28" s="337" t="s">
        <v>458</v>
      </c>
      <c r="C28" s="331">
        <v>3734609956.9344988</v>
      </c>
    </row>
    <row r="29" spans="1:3">
      <c r="A29" s="351">
        <v>18</v>
      </c>
      <c r="B29" s="337" t="s">
        <v>459</v>
      </c>
      <c r="C29" s="331">
        <v>-2211840691.9997592</v>
      </c>
    </row>
    <row r="30" spans="1:3">
      <c r="A30" s="349">
        <v>19</v>
      </c>
      <c r="B30" s="350" t="s">
        <v>460</v>
      </c>
      <c r="C30" s="344">
        <v>1522769264.9347396</v>
      </c>
    </row>
    <row r="31" spans="1:3">
      <c r="A31" s="326" t="s">
        <v>461</v>
      </c>
      <c r="B31" s="327"/>
      <c r="C31" s="334"/>
    </row>
    <row r="32" spans="1:3" ht="24">
      <c r="A32" s="351" t="s">
        <v>462</v>
      </c>
      <c r="B32" s="336" t="s">
        <v>463</v>
      </c>
      <c r="C32" s="352"/>
    </row>
    <row r="33" spans="1:3">
      <c r="A33" s="351" t="s">
        <v>464</v>
      </c>
      <c r="B33" s="337" t="s">
        <v>465</v>
      </c>
      <c r="C33" s="352"/>
    </row>
    <row r="34" spans="1:3">
      <c r="A34" s="326" t="s">
        <v>466</v>
      </c>
      <c r="B34" s="327"/>
      <c r="C34" s="334"/>
    </row>
    <row r="35" spans="1:3">
      <c r="A35" s="353">
        <v>20</v>
      </c>
      <c r="B35" s="354" t="s">
        <v>467</v>
      </c>
      <c r="C35" s="344">
        <v>3584908160.1507301</v>
      </c>
    </row>
    <row r="36" spans="1:3">
      <c r="A36" s="349">
        <v>21</v>
      </c>
      <c r="B36" s="350" t="s">
        <v>468</v>
      </c>
      <c r="C36" s="344">
        <v>25524518713.309025</v>
      </c>
    </row>
    <row r="37" spans="1:3">
      <c r="A37" s="326" t="s">
        <v>469</v>
      </c>
      <c r="B37" s="327"/>
      <c r="C37" s="334"/>
    </row>
    <row r="38" spans="1:3">
      <c r="A38" s="349">
        <v>22</v>
      </c>
      <c r="B38" s="350" t="s">
        <v>469</v>
      </c>
      <c r="C38" s="514">
        <v>0.14044958889984802</v>
      </c>
    </row>
    <row r="39" spans="1:3">
      <c r="A39" s="326" t="s">
        <v>470</v>
      </c>
      <c r="B39" s="327"/>
      <c r="C39" s="334"/>
    </row>
    <row r="40" spans="1:3">
      <c r="A40" s="355" t="s">
        <v>471</v>
      </c>
      <c r="B40" s="336" t="s">
        <v>472</v>
      </c>
      <c r="C40" s="352"/>
    </row>
    <row r="41" spans="1:3" ht="24">
      <c r="A41" s="356" t="s">
        <v>473</v>
      </c>
      <c r="B41" s="330" t="s">
        <v>474</v>
      </c>
      <c r="C41" s="352"/>
    </row>
    <row r="43" spans="1:3">
      <c r="B43" s="325"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60" zoomScaleNormal="60" workbookViewId="0">
      <pane xSplit="2" ySplit="6" topLeftCell="C13" activePane="bottomRight" state="frozen"/>
      <selection activeCell="B20" sqref="B20"/>
      <selection pane="topRight" activeCell="B20" sqref="B20"/>
      <selection pane="bottomLeft" activeCell="B20" sqref="B20"/>
      <selection pane="bottomRight" activeCell="C8" sqref="C8:G39"/>
    </sheetView>
  </sheetViews>
  <sheetFormatPr defaultRowHeight="15"/>
  <cols>
    <col min="1" max="1" width="8.5703125" style="243"/>
    <col min="2" max="2" width="82.5703125" style="401" customWidth="1"/>
    <col min="3" max="7" width="17.5703125" style="243" customWidth="1"/>
  </cols>
  <sheetData>
    <row r="1" spans="1:8" s="642" customFormat="1">
      <c r="A1" s="641" t="s">
        <v>30</v>
      </c>
      <c r="B1" s="630" t="s">
        <v>716</v>
      </c>
      <c r="C1" s="641"/>
      <c r="D1" s="641"/>
      <c r="E1" s="641"/>
      <c r="F1" s="641"/>
      <c r="G1" s="641"/>
    </row>
    <row r="2" spans="1:8" s="642" customFormat="1">
      <c r="A2" s="641" t="s">
        <v>31</v>
      </c>
      <c r="B2" s="584">
        <v>44377</v>
      </c>
      <c r="C2" s="641"/>
      <c r="D2" s="641"/>
      <c r="E2" s="641"/>
      <c r="F2" s="641"/>
      <c r="G2" s="641"/>
    </row>
    <row r="4" spans="1:8" ht="15.75" thickBot="1">
      <c r="A4" s="243" t="s">
        <v>535</v>
      </c>
      <c r="B4" s="402" t="s">
        <v>496</v>
      </c>
    </row>
    <row r="5" spans="1:8">
      <c r="A5" s="403"/>
      <c r="B5" s="404"/>
      <c r="C5" s="757" t="s">
        <v>497</v>
      </c>
      <c r="D5" s="757"/>
      <c r="E5" s="757"/>
      <c r="F5" s="757"/>
      <c r="G5" s="758" t="s">
        <v>498</v>
      </c>
    </row>
    <row r="6" spans="1:8">
      <c r="A6" s="405"/>
      <c r="B6" s="406"/>
      <c r="C6" s="585" t="s">
        <v>499</v>
      </c>
      <c r="D6" s="586" t="s">
        <v>500</v>
      </c>
      <c r="E6" s="586" t="s">
        <v>501</v>
      </c>
      <c r="F6" s="586" t="s">
        <v>502</v>
      </c>
      <c r="G6" s="759"/>
    </row>
    <row r="7" spans="1:8">
      <c r="A7" s="407"/>
      <c r="B7" s="408" t="s">
        <v>503</v>
      </c>
      <c r="C7" s="409"/>
      <c r="D7" s="409"/>
      <c r="E7" s="409"/>
      <c r="F7" s="409"/>
      <c r="G7" s="410"/>
    </row>
    <row r="8" spans="1:8">
      <c r="A8" s="411">
        <v>1</v>
      </c>
      <c r="B8" s="587" t="s">
        <v>504</v>
      </c>
      <c r="C8" s="588">
        <f>SUM(C9:C10)</f>
        <v>3584908160.04073</v>
      </c>
      <c r="D8" s="588">
        <f>SUM(D9:D10)</f>
        <v>0</v>
      </c>
      <c r="E8" s="588">
        <f>SUM(E9:E10)</f>
        <v>0</v>
      </c>
      <c r="F8" s="588">
        <f>SUM(F9:F10)</f>
        <v>4039153435.4599123</v>
      </c>
      <c r="G8" s="412">
        <f>SUM(G9:G10)</f>
        <v>7624061595.5006428</v>
      </c>
      <c r="H8" s="596"/>
    </row>
    <row r="9" spans="1:8">
      <c r="A9" s="411">
        <v>2</v>
      </c>
      <c r="B9" s="589" t="s">
        <v>505</v>
      </c>
      <c r="C9" s="588">
        <v>3584908160.04073</v>
      </c>
      <c r="D9" s="588"/>
      <c r="E9" s="588"/>
      <c r="F9" s="588">
        <v>466947234.5</v>
      </c>
      <c r="G9" s="412">
        <v>4051855394.54073</v>
      </c>
      <c r="H9" s="596"/>
    </row>
    <row r="10" spans="1:8">
      <c r="A10" s="411">
        <v>3</v>
      </c>
      <c r="B10" s="589" t="s">
        <v>506</v>
      </c>
      <c r="C10" s="590"/>
      <c r="D10" s="590"/>
      <c r="E10" s="590"/>
      <c r="F10" s="588">
        <v>3572206200.9599123</v>
      </c>
      <c r="G10" s="412">
        <v>3572206200.9599123</v>
      </c>
      <c r="H10" s="596"/>
    </row>
    <row r="11" spans="1:8" ht="14.45" customHeight="1">
      <c r="A11" s="411">
        <v>4</v>
      </c>
      <c r="B11" s="587" t="s">
        <v>507</v>
      </c>
      <c r="C11" s="588">
        <f t="shared" ref="C11:F11" si="0">SUM(C12:C13)</f>
        <v>2643196862.471807</v>
      </c>
      <c r="D11" s="588">
        <f t="shared" si="0"/>
        <v>3156213817.615325</v>
      </c>
      <c r="E11" s="588">
        <f t="shared" si="0"/>
        <v>1034964077.858152</v>
      </c>
      <c r="F11" s="588">
        <f t="shared" si="0"/>
        <v>406503954.66106606</v>
      </c>
      <c r="G11" s="412">
        <f>SUM(G12:G13)</f>
        <v>6114628960.7687826</v>
      </c>
      <c r="H11" s="596"/>
    </row>
    <row r="12" spans="1:8">
      <c r="A12" s="411">
        <v>5</v>
      </c>
      <c r="B12" s="589" t="s">
        <v>508</v>
      </c>
      <c r="C12" s="588">
        <v>1953298339.956424</v>
      </c>
      <c r="D12" s="588">
        <v>2465441524.0654249</v>
      </c>
      <c r="E12" s="588">
        <v>859468759.20035601</v>
      </c>
      <c r="F12" s="588">
        <v>264434942.25692502</v>
      </c>
      <c r="G12" s="412">
        <v>5265511387.2051725</v>
      </c>
      <c r="H12" s="596"/>
    </row>
    <row r="13" spans="1:8">
      <c r="A13" s="411">
        <v>6</v>
      </c>
      <c r="B13" s="589" t="s">
        <v>509</v>
      </c>
      <c r="C13" s="588">
        <v>689898522.51538301</v>
      </c>
      <c r="D13" s="591">
        <v>690772293.54990005</v>
      </c>
      <c r="E13" s="588">
        <v>175495318.657796</v>
      </c>
      <c r="F13" s="588">
        <v>142069012.40414101</v>
      </c>
      <c r="G13" s="412">
        <f>SUM(C13:F13)*0.5</f>
        <v>849117573.56360996</v>
      </c>
      <c r="H13" s="596"/>
    </row>
    <row r="14" spans="1:8">
      <c r="A14" s="411">
        <v>7</v>
      </c>
      <c r="B14" s="587" t="s">
        <v>510</v>
      </c>
      <c r="C14" s="588">
        <f t="shared" ref="C14:F14" si="1">SUM(C15:C16)</f>
        <v>5330231994.5880108</v>
      </c>
      <c r="D14" s="588">
        <f t="shared" si="1"/>
        <v>2192556222.4569483</v>
      </c>
      <c r="E14" s="588">
        <f t="shared" si="1"/>
        <v>503239160.51831901</v>
      </c>
      <c r="F14" s="588">
        <f t="shared" si="1"/>
        <v>30993777.75</v>
      </c>
      <c r="G14" s="412">
        <f>SUM(G15:G16)</f>
        <v>3041735177.3418946</v>
      </c>
      <c r="H14" s="596"/>
    </row>
    <row r="15" spans="1:8" ht="39">
      <c r="A15" s="411">
        <v>8</v>
      </c>
      <c r="B15" s="589" t="s">
        <v>511</v>
      </c>
      <c r="C15" s="591">
        <v>4978226231.7120304</v>
      </c>
      <c r="D15" s="591">
        <v>561952565.15365899</v>
      </c>
      <c r="E15" s="591">
        <v>340280977.78698897</v>
      </c>
      <c r="F15" s="591">
        <v>30933277.75</v>
      </c>
      <c r="G15" s="679">
        <v>2955696526.2013392</v>
      </c>
      <c r="H15" s="596"/>
    </row>
    <row r="16" spans="1:8" ht="26.25">
      <c r="A16" s="411">
        <v>9</v>
      </c>
      <c r="B16" s="589" t="s">
        <v>512</v>
      </c>
      <c r="C16" s="591">
        <v>352005762.87598002</v>
      </c>
      <c r="D16" s="591">
        <v>1630603657.3032892</v>
      </c>
      <c r="E16" s="591">
        <v>162958182.73133001</v>
      </c>
      <c r="F16" s="591">
        <v>60500</v>
      </c>
      <c r="G16" s="679">
        <v>86038651.140555501</v>
      </c>
      <c r="H16" s="596"/>
    </row>
    <row r="17" spans="1:8">
      <c r="A17" s="411">
        <v>10</v>
      </c>
      <c r="B17" s="587" t="s">
        <v>513</v>
      </c>
      <c r="C17" s="588"/>
      <c r="D17" s="591"/>
      <c r="E17" s="588"/>
      <c r="F17" s="588"/>
      <c r="G17" s="412">
        <v>0</v>
      </c>
      <c r="H17" s="596"/>
    </row>
    <row r="18" spans="1:8">
      <c r="A18" s="411">
        <v>11</v>
      </c>
      <c r="B18" s="587" t="s">
        <v>514</v>
      </c>
      <c r="C18" s="588">
        <f>SUM(C19:C20)</f>
        <v>227947686.85432673</v>
      </c>
      <c r="D18" s="591">
        <f>SUM(D19:D20)</f>
        <v>656545531.11704648</v>
      </c>
      <c r="E18" s="588">
        <f t="shared" ref="E18:G18" si="2">SUM(E19:E20)</f>
        <v>1855961.6610618399</v>
      </c>
      <c r="F18" s="588">
        <f t="shared" si="2"/>
        <v>18854932.589000002</v>
      </c>
      <c r="G18" s="412">
        <f t="shared" si="2"/>
        <v>0</v>
      </c>
      <c r="H18" s="596"/>
    </row>
    <row r="19" spans="1:8">
      <c r="A19" s="411">
        <v>12</v>
      </c>
      <c r="B19" s="589" t="s">
        <v>515</v>
      </c>
      <c r="C19" s="590"/>
      <c r="D19" s="591">
        <v>11365078.5736924</v>
      </c>
      <c r="E19" s="588">
        <v>1855961.6610618399</v>
      </c>
      <c r="F19" s="588">
        <v>18854932.589000002</v>
      </c>
      <c r="G19" s="412">
        <v>0</v>
      </c>
      <c r="H19" s="596"/>
    </row>
    <row r="20" spans="1:8">
      <c r="A20" s="411">
        <v>13</v>
      </c>
      <c r="B20" s="589" t="s">
        <v>516</v>
      </c>
      <c r="C20" s="588">
        <v>227947686.85432673</v>
      </c>
      <c r="D20" s="588">
        <v>645180452.54335403</v>
      </c>
      <c r="E20" s="588">
        <v>0</v>
      </c>
      <c r="F20" s="588">
        <v>0</v>
      </c>
      <c r="G20" s="412">
        <v>0</v>
      </c>
      <c r="H20" s="596"/>
    </row>
    <row r="21" spans="1:8">
      <c r="A21" s="413">
        <v>14</v>
      </c>
      <c r="B21" s="592" t="s">
        <v>517</v>
      </c>
      <c r="C21" s="590"/>
      <c r="D21" s="590"/>
      <c r="E21" s="590"/>
      <c r="F21" s="590"/>
      <c r="G21" s="414">
        <f>SUM(G8,G11,G14,G17,G18)</f>
        <v>16780425733.611319</v>
      </c>
      <c r="H21" s="596"/>
    </row>
    <row r="22" spans="1:8">
      <c r="A22" s="415"/>
      <c r="B22" s="416" t="s">
        <v>518</v>
      </c>
      <c r="C22" s="417"/>
      <c r="D22" s="418"/>
      <c r="E22" s="417"/>
      <c r="F22" s="417"/>
      <c r="G22" s="419"/>
      <c r="H22" s="596"/>
    </row>
    <row r="23" spans="1:8">
      <c r="A23" s="411">
        <v>15</v>
      </c>
      <c r="B23" s="587" t="s">
        <v>519</v>
      </c>
      <c r="C23" s="593">
        <v>4812957848.8204985</v>
      </c>
      <c r="D23" s="594">
        <v>1378868300</v>
      </c>
      <c r="E23" s="593">
        <v>0</v>
      </c>
      <c r="F23" s="593">
        <v>15506500</v>
      </c>
      <c r="G23" s="708">
        <v>143471347.31626001</v>
      </c>
      <c r="H23" s="596"/>
    </row>
    <row r="24" spans="1:8">
      <c r="A24" s="411">
        <v>16</v>
      </c>
      <c r="B24" s="587" t="s">
        <v>520</v>
      </c>
      <c r="C24" s="593">
        <v>6208609.0364999771</v>
      </c>
      <c r="D24" s="593">
        <v>2061350159.8730099</v>
      </c>
      <c r="E24" s="593">
        <v>1788829797.012866</v>
      </c>
      <c r="F24" s="593">
        <v>8297834413.5406742</v>
      </c>
      <c r="G24" s="593">
        <v>9214264269.9525146</v>
      </c>
      <c r="H24" s="596"/>
    </row>
    <row r="25" spans="1:8">
      <c r="A25" s="411">
        <v>17</v>
      </c>
      <c r="B25" s="589" t="s">
        <v>521</v>
      </c>
      <c r="C25" s="593">
        <v>0</v>
      </c>
      <c r="D25" s="594">
        <v>0</v>
      </c>
      <c r="E25" s="593">
        <v>0</v>
      </c>
      <c r="F25" s="593">
        <v>0</v>
      </c>
      <c r="G25" s="708">
        <v>0</v>
      </c>
      <c r="H25" s="596"/>
    </row>
    <row r="26" spans="1:8" ht="26.25">
      <c r="A26" s="411">
        <v>18</v>
      </c>
      <c r="B26" s="589" t="s">
        <v>522</v>
      </c>
      <c r="C26" s="593">
        <v>6208609.0364999771</v>
      </c>
      <c r="D26" s="593">
        <v>36896078.993051998</v>
      </c>
      <c r="E26" s="593">
        <v>53450021.579066001</v>
      </c>
      <c r="F26" s="593">
        <v>49151115.714461997</v>
      </c>
      <c r="G26" s="708">
        <v>81410538.352952808</v>
      </c>
      <c r="H26" s="596"/>
    </row>
    <row r="27" spans="1:8">
      <c r="A27" s="411">
        <v>19</v>
      </c>
      <c r="B27" s="589" t="s">
        <v>523</v>
      </c>
      <c r="C27" s="593">
        <v>0</v>
      </c>
      <c r="D27" s="594">
        <v>1690321010.8317239</v>
      </c>
      <c r="E27" s="593">
        <v>1424669037.4574254</v>
      </c>
      <c r="F27" s="593">
        <v>5719326722.2398157</v>
      </c>
      <c r="G27" s="708">
        <v>6726690020.9102926</v>
      </c>
      <c r="H27" s="596"/>
    </row>
    <row r="28" spans="1:8">
      <c r="A28" s="411">
        <v>20</v>
      </c>
      <c r="B28" s="595" t="s">
        <v>524</v>
      </c>
      <c r="C28" s="593">
        <v>0</v>
      </c>
      <c r="D28" s="594">
        <v>0</v>
      </c>
      <c r="E28" s="593">
        <v>0</v>
      </c>
      <c r="F28" s="593">
        <v>0</v>
      </c>
      <c r="G28" s="708">
        <v>0</v>
      </c>
      <c r="H28" s="596"/>
    </row>
    <row r="29" spans="1:8">
      <c r="A29" s="411">
        <v>21</v>
      </c>
      <c r="B29" s="589" t="s">
        <v>525</v>
      </c>
      <c r="C29" s="593">
        <v>0</v>
      </c>
      <c r="D29" s="594">
        <v>307518070.09813404</v>
      </c>
      <c r="E29" s="593">
        <v>310710737.97637451</v>
      </c>
      <c r="F29" s="593">
        <v>2328337518.4848862</v>
      </c>
      <c r="G29" s="708">
        <v>2221990012.1779351</v>
      </c>
      <c r="H29" s="596"/>
    </row>
    <row r="30" spans="1:8">
      <c r="A30" s="411">
        <v>22</v>
      </c>
      <c r="B30" s="595" t="s">
        <v>524</v>
      </c>
      <c r="C30" s="593">
        <v>0</v>
      </c>
      <c r="D30" s="594">
        <v>168203121.2154288</v>
      </c>
      <c r="E30" s="593">
        <v>175261138.07863617</v>
      </c>
      <c r="F30" s="593">
        <v>2328326988.2827463</v>
      </c>
      <c r="G30" s="708">
        <f>SUM(D30:F30)*0.35</f>
        <v>935126936.65188396</v>
      </c>
      <c r="H30" s="596"/>
    </row>
    <row r="31" spans="1:8">
      <c r="A31" s="411">
        <v>23</v>
      </c>
      <c r="B31" s="589" t="s">
        <v>526</v>
      </c>
      <c r="C31" s="593">
        <v>0</v>
      </c>
      <c r="D31" s="593">
        <v>26614999.950100001</v>
      </c>
      <c r="E31" s="593">
        <v>0</v>
      </c>
      <c r="F31" s="593">
        <v>201019057.10150981</v>
      </c>
      <c r="G31" s="708">
        <v>184173698.51133335</v>
      </c>
      <c r="H31" s="596"/>
    </row>
    <row r="32" spans="1:8">
      <c r="A32" s="411">
        <v>24</v>
      </c>
      <c r="B32" s="587" t="s">
        <v>527</v>
      </c>
      <c r="C32" s="593"/>
      <c r="D32" s="594"/>
      <c r="E32" s="593"/>
      <c r="F32" s="593"/>
      <c r="G32" s="708"/>
      <c r="H32" s="596"/>
    </row>
    <row r="33" spans="1:8">
      <c r="A33" s="411">
        <v>25</v>
      </c>
      <c r="B33" s="587" t="s">
        <v>528</v>
      </c>
      <c r="C33" s="593">
        <f>SUM(C34:C35)</f>
        <v>600348604.22167706</v>
      </c>
      <c r="D33" s="593">
        <f>SUM(D34:D35)</f>
        <v>2339633318.1248684</v>
      </c>
      <c r="E33" s="593">
        <f>SUM(E34:E35)</f>
        <v>303527598.71949285</v>
      </c>
      <c r="F33" s="593">
        <f>SUM(F34:F35)</f>
        <v>2080763917.7757497</v>
      </c>
      <c r="G33" s="708">
        <f>SUM(G34:G35)</f>
        <v>3526272276.1724143</v>
      </c>
      <c r="H33" s="596"/>
    </row>
    <row r="34" spans="1:8">
      <c r="A34" s="411">
        <v>26</v>
      </c>
      <c r="B34" s="589" t="s">
        <v>529</v>
      </c>
      <c r="C34" s="590"/>
      <c r="D34" s="591">
        <v>67505716.873972222</v>
      </c>
      <c r="E34" s="588">
        <v>43368958.016475551</v>
      </c>
      <c r="F34" s="588">
        <v>2186517.7114042798</v>
      </c>
      <c r="G34" s="708">
        <v>113061192.60185204</v>
      </c>
      <c r="H34" s="596"/>
    </row>
    <row r="35" spans="1:8">
      <c r="A35" s="411">
        <v>27</v>
      </c>
      <c r="B35" s="589" t="s">
        <v>530</v>
      </c>
      <c r="C35" s="593">
        <v>600348604.22167706</v>
      </c>
      <c r="D35" s="594">
        <v>2272127601.250896</v>
      </c>
      <c r="E35" s="593">
        <v>260158640.70301729</v>
      </c>
      <c r="F35" s="593">
        <v>2078577400.0643454</v>
      </c>
      <c r="G35" s="708">
        <v>3413211083.5705624</v>
      </c>
      <c r="H35" s="596"/>
    </row>
    <row r="36" spans="1:8">
      <c r="A36" s="411">
        <v>28</v>
      </c>
      <c r="B36" s="587" t="s">
        <v>531</v>
      </c>
      <c r="C36" s="588">
        <v>1619785280.7253566</v>
      </c>
      <c r="D36" s="591">
        <v>523451327.34918493</v>
      </c>
      <c r="E36" s="588">
        <v>610923282.68374491</v>
      </c>
      <c r="F36" s="588">
        <v>990826659.6392349</v>
      </c>
      <c r="G36" s="708">
        <v>343050723.9854461</v>
      </c>
      <c r="H36" s="596"/>
    </row>
    <row r="37" spans="1:8">
      <c r="A37" s="413">
        <v>29</v>
      </c>
      <c r="B37" s="592" t="s">
        <v>532</v>
      </c>
      <c r="C37" s="590"/>
      <c r="D37" s="590"/>
      <c r="E37" s="590"/>
      <c r="F37" s="590"/>
      <c r="G37" s="414">
        <f>SUM(G23:G24,G32:G33,G36)</f>
        <v>13227058617.426636</v>
      </c>
      <c r="H37" s="596"/>
    </row>
    <row r="38" spans="1:8">
      <c r="A38" s="407"/>
      <c r="B38" s="420"/>
      <c r="C38" s="421"/>
      <c r="D38" s="421"/>
      <c r="E38" s="421"/>
      <c r="F38" s="421"/>
      <c r="G38" s="422"/>
      <c r="H38" s="596"/>
    </row>
    <row r="39" spans="1:8" ht="15.75" thickBot="1">
      <c r="A39" s="423">
        <v>30</v>
      </c>
      <c r="B39" s="424" t="s">
        <v>533</v>
      </c>
      <c r="C39" s="285"/>
      <c r="D39" s="286"/>
      <c r="E39" s="286"/>
      <c r="F39" s="287"/>
      <c r="G39" s="425">
        <f>IFERROR(G21/G37,0)</f>
        <v>1.268643786873608</v>
      </c>
      <c r="H39" s="596"/>
    </row>
    <row r="42" spans="1:8" ht="39">
      <c r="B42" s="401"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70" zoomScaleNormal="70" workbookViewId="0">
      <pane xSplit="1" ySplit="5" topLeftCell="B6" activePane="bottomRight" state="frozen"/>
      <selection activeCell="B20" sqref="B20"/>
      <selection pane="topRight" activeCell="B20" sqref="B20"/>
      <selection pane="bottomLeft" activeCell="B20" sqref="B20"/>
      <selection pane="bottomRight" activeCell="F21" sqref="F21:G23"/>
    </sheetView>
  </sheetViews>
  <sheetFormatPr defaultColWidth="9.140625" defaultRowHeight="14.25"/>
  <cols>
    <col min="1" max="1" width="9.5703125" style="3" bestFit="1" customWidth="1"/>
    <col min="2" max="2" width="86" style="3" customWidth="1"/>
    <col min="3" max="3" width="18.85546875" style="3" bestFit="1" customWidth="1"/>
    <col min="4" max="7" width="18.85546875" style="4" bestFit="1" customWidth="1"/>
    <col min="8" max="8" width="6.5703125" style="5" customWidth="1"/>
    <col min="9" max="10" width="15.85546875" style="5" bestFit="1" customWidth="1"/>
    <col min="11" max="11" width="6.5703125" style="5" customWidth="1"/>
    <col min="12" max="12" width="13.5703125" style="5" bestFit="1" customWidth="1"/>
    <col min="13" max="13" width="6.5703125" style="5" customWidth="1"/>
    <col min="14" max="16384" width="9.140625" style="5"/>
  </cols>
  <sheetData>
    <row r="1" spans="1:13" s="633" customFormat="1">
      <c r="A1" s="634" t="s">
        <v>30</v>
      </c>
      <c r="B1" s="630" t="str">
        <f>'Info '!C2</f>
        <v>JSC TBC Bank</v>
      </c>
      <c r="C1" s="630"/>
      <c r="D1" s="643"/>
      <c r="E1" s="643"/>
      <c r="F1" s="643"/>
      <c r="G1" s="643"/>
    </row>
    <row r="2" spans="1:13" s="633" customFormat="1">
      <c r="A2" s="634" t="s">
        <v>31</v>
      </c>
      <c r="B2" s="584">
        <v>44651</v>
      </c>
      <c r="C2" s="647"/>
      <c r="D2" s="648"/>
      <c r="E2" s="648"/>
      <c r="F2" s="648"/>
      <c r="G2" s="648"/>
      <c r="H2" s="651"/>
    </row>
    <row r="3" spans="1:13">
      <c r="A3" s="2"/>
      <c r="B3" s="6"/>
      <c r="C3" s="6"/>
      <c r="D3" s="7"/>
      <c r="E3" s="7"/>
      <c r="F3" s="7"/>
      <c r="G3" s="7"/>
      <c r="H3" s="8"/>
    </row>
    <row r="4" spans="1:13" ht="15" thickBot="1">
      <c r="A4" s="9" t="s">
        <v>139</v>
      </c>
      <c r="B4" s="10" t="s">
        <v>138</v>
      </c>
      <c r="C4" s="10"/>
      <c r="D4" s="10"/>
      <c r="E4" s="10"/>
      <c r="F4" s="10"/>
      <c r="G4" s="10"/>
      <c r="H4" s="8"/>
    </row>
    <row r="5" spans="1:13">
      <c r="A5" s="11" t="s">
        <v>6</v>
      </c>
      <c r="B5" s="12"/>
      <c r="C5" s="395" t="s">
        <v>773</v>
      </c>
      <c r="D5" s="395" t="s">
        <v>767</v>
      </c>
      <c r="E5" s="395" t="s">
        <v>768</v>
      </c>
      <c r="F5" s="395" t="s">
        <v>769</v>
      </c>
      <c r="G5" s="396" t="s">
        <v>770</v>
      </c>
    </row>
    <row r="6" spans="1:13">
      <c r="B6" s="189" t="s">
        <v>137</v>
      </c>
      <c r="C6" s="597"/>
      <c r="D6" s="597"/>
      <c r="E6" s="597"/>
      <c r="F6" s="597"/>
      <c r="G6" s="598"/>
    </row>
    <row r="7" spans="1:13">
      <c r="A7" s="13"/>
      <c r="B7" s="190" t="s">
        <v>135</v>
      </c>
      <c r="C7" s="597"/>
      <c r="D7" s="597"/>
      <c r="E7" s="597"/>
      <c r="F7" s="597"/>
      <c r="G7" s="598"/>
      <c r="I7" s="579"/>
      <c r="J7" s="579"/>
      <c r="K7" s="579"/>
      <c r="L7" s="579"/>
      <c r="M7" s="579"/>
    </row>
    <row r="8" spans="1:13">
      <c r="A8" s="397">
        <v>1</v>
      </c>
      <c r="B8" s="14" t="s">
        <v>486</v>
      </c>
      <c r="C8" s="599">
        <v>2964648160.1507301</v>
      </c>
      <c r="D8" s="600">
        <v>2759894403.9200001</v>
      </c>
      <c r="E8" s="600">
        <v>2565560231.3100004</v>
      </c>
      <c r="F8" s="600">
        <v>2382595125.34481</v>
      </c>
      <c r="G8" s="601">
        <v>2059599051.9195499</v>
      </c>
      <c r="I8" s="579"/>
      <c r="J8" s="579"/>
      <c r="K8" s="579"/>
      <c r="L8" s="579"/>
      <c r="M8" s="579"/>
    </row>
    <row r="9" spans="1:13">
      <c r="A9" s="397">
        <v>2</v>
      </c>
      <c r="B9" s="14" t="s">
        <v>487</v>
      </c>
      <c r="C9" s="599">
        <v>3584908160.1507301</v>
      </c>
      <c r="D9" s="600">
        <v>3379414403.9200001</v>
      </c>
      <c r="E9" s="600">
        <v>2955910231.3100004</v>
      </c>
      <c r="F9" s="600">
        <v>2837805425.34481</v>
      </c>
      <c r="G9" s="601">
        <v>2550144451.9195499</v>
      </c>
      <c r="I9" s="579"/>
      <c r="J9" s="579"/>
      <c r="K9" s="579"/>
      <c r="L9" s="579"/>
      <c r="M9" s="579"/>
    </row>
    <row r="10" spans="1:13">
      <c r="A10" s="397">
        <v>3</v>
      </c>
      <c r="B10" s="14" t="s">
        <v>244</v>
      </c>
      <c r="C10" s="599">
        <v>4279803081.5050569</v>
      </c>
      <c r="D10" s="600">
        <v>4102927462.577383</v>
      </c>
      <c r="E10" s="600">
        <v>3693637215.8302498</v>
      </c>
      <c r="F10" s="600">
        <v>3575542751.4206161</v>
      </c>
      <c r="G10" s="601">
        <v>3327134195.2195749</v>
      </c>
      <c r="I10" s="579"/>
      <c r="J10" s="579"/>
      <c r="K10" s="579"/>
      <c r="L10" s="579"/>
      <c r="M10" s="579"/>
    </row>
    <row r="11" spans="1:13">
      <c r="A11" s="397">
        <v>4</v>
      </c>
      <c r="B11" s="14" t="s">
        <v>489</v>
      </c>
      <c r="C11" s="599">
        <v>2477465018.5955715</v>
      </c>
      <c r="D11" s="600">
        <v>2372447925.7896714</v>
      </c>
      <c r="E11" s="600">
        <v>2156458640.993402</v>
      </c>
      <c r="F11" s="600">
        <v>1441509488.6042976</v>
      </c>
      <c r="G11" s="601">
        <v>1477253555.6977777</v>
      </c>
      <c r="I11" s="579"/>
      <c r="J11" s="579"/>
      <c r="K11" s="579"/>
      <c r="L11" s="579"/>
      <c r="M11" s="579"/>
    </row>
    <row r="12" spans="1:13">
      <c r="A12" s="397">
        <v>5</v>
      </c>
      <c r="B12" s="14" t="s">
        <v>490</v>
      </c>
      <c r="C12" s="599">
        <v>2965623462.4561911</v>
      </c>
      <c r="D12" s="600">
        <v>2827914672.6413612</v>
      </c>
      <c r="E12" s="600">
        <v>2589673996.5855722</v>
      </c>
      <c r="F12" s="600">
        <v>1799473580.63975</v>
      </c>
      <c r="G12" s="601">
        <v>1844039362.1174757</v>
      </c>
      <c r="I12" s="579"/>
      <c r="J12" s="579"/>
      <c r="K12" s="579"/>
      <c r="L12" s="579"/>
      <c r="M12" s="579"/>
    </row>
    <row r="13" spans="1:13">
      <c r="A13" s="397">
        <v>6</v>
      </c>
      <c r="B13" s="14" t="s">
        <v>488</v>
      </c>
      <c r="C13" s="599">
        <v>3733944515.0546455</v>
      </c>
      <c r="D13" s="600">
        <v>3715274771.3850665</v>
      </c>
      <c r="E13" s="600">
        <v>3435725658.2512631</v>
      </c>
      <c r="F13" s="600">
        <v>2520327134.3006077</v>
      </c>
      <c r="G13" s="601">
        <v>2584233728.472764</v>
      </c>
      <c r="I13" s="579"/>
      <c r="J13" s="579"/>
      <c r="K13" s="579"/>
      <c r="L13" s="579"/>
      <c r="M13" s="579"/>
    </row>
    <row r="14" spans="1:13">
      <c r="A14" s="13"/>
      <c r="B14" s="189" t="s">
        <v>492</v>
      </c>
      <c r="C14" s="602"/>
      <c r="D14" s="602"/>
      <c r="E14" s="602"/>
      <c r="F14" s="602"/>
      <c r="G14" s="603"/>
      <c r="I14" s="579"/>
      <c r="J14" s="579"/>
      <c r="K14" s="579"/>
      <c r="L14" s="579"/>
      <c r="M14" s="579"/>
    </row>
    <row r="15" spans="1:13" ht="15" customHeight="1">
      <c r="A15" s="397">
        <v>7</v>
      </c>
      <c r="B15" s="14" t="s">
        <v>491</v>
      </c>
      <c r="C15" s="604">
        <v>20358186775.74052</v>
      </c>
      <c r="D15" s="600">
        <v>20217629285.010185</v>
      </c>
      <c r="E15" s="600">
        <v>19143450202.991592</v>
      </c>
      <c r="F15" s="600">
        <v>18456682654.523552</v>
      </c>
      <c r="G15" s="601">
        <v>18921230602.813911</v>
      </c>
      <c r="I15" s="579"/>
      <c r="J15" s="579"/>
      <c r="K15" s="579"/>
      <c r="L15" s="579"/>
      <c r="M15" s="579"/>
    </row>
    <row r="16" spans="1:13">
      <c r="A16" s="13"/>
      <c r="B16" s="189" t="s">
        <v>493</v>
      </c>
      <c r="C16" s="602"/>
      <c r="D16" s="602"/>
      <c r="E16" s="602"/>
      <c r="F16" s="602"/>
      <c r="G16" s="603"/>
      <c r="I16" s="579"/>
      <c r="J16" s="579"/>
      <c r="K16" s="579"/>
      <c r="L16" s="579"/>
      <c r="M16" s="579"/>
    </row>
    <row r="17" spans="1:13" s="15" customFormat="1">
      <c r="A17" s="397"/>
      <c r="B17" s="190" t="s">
        <v>477</v>
      </c>
      <c r="C17" s="605"/>
      <c r="D17" s="600"/>
      <c r="E17" s="600"/>
      <c r="F17" s="600"/>
      <c r="G17" s="601"/>
      <c r="H17" s="5"/>
      <c r="I17" s="579"/>
      <c r="J17" s="579"/>
      <c r="K17" s="579"/>
      <c r="L17" s="579"/>
      <c r="M17" s="579"/>
    </row>
    <row r="18" spans="1:13">
      <c r="A18" s="11">
        <v>8</v>
      </c>
      <c r="B18" s="14" t="s">
        <v>486</v>
      </c>
      <c r="C18" s="606">
        <v>0.14562437179736959</v>
      </c>
      <c r="D18" s="607">
        <v>0.13650929913757243</v>
      </c>
      <c r="E18" s="607">
        <v>0.13401765116034695</v>
      </c>
      <c r="F18" s="607">
        <v>0.12909118989272209</v>
      </c>
      <c r="G18" s="608">
        <v>0.10885122089327806</v>
      </c>
      <c r="I18" s="579"/>
      <c r="J18" s="579"/>
      <c r="K18" s="579"/>
      <c r="L18" s="579"/>
      <c r="M18" s="579"/>
    </row>
    <row r="19" spans="1:13" ht="15" customHeight="1">
      <c r="A19" s="11">
        <v>9</v>
      </c>
      <c r="B19" s="14" t="s">
        <v>487</v>
      </c>
      <c r="C19" s="606">
        <v>0.17609172170591458</v>
      </c>
      <c r="D19" s="607">
        <v>0.16715186317248262</v>
      </c>
      <c r="E19" s="607">
        <v>0.15440843734887838</v>
      </c>
      <c r="F19" s="607">
        <v>0.15375490159653862</v>
      </c>
      <c r="G19" s="608">
        <v>0.13477688134831461</v>
      </c>
      <c r="I19" s="579"/>
      <c r="J19" s="579"/>
      <c r="K19" s="579"/>
      <c r="L19" s="579"/>
      <c r="M19" s="579"/>
    </row>
    <row r="20" spans="1:13">
      <c r="A20" s="11">
        <v>10</v>
      </c>
      <c r="B20" s="14" t="s">
        <v>244</v>
      </c>
      <c r="C20" s="606">
        <v>0.21022516045510545</v>
      </c>
      <c r="D20" s="607">
        <v>0.20293810934694442</v>
      </c>
      <c r="E20" s="607">
        <v>0.19294522025361113</v>
      </c>
      <c r="F20" s="607">
        <v>0.19372618678819217</v>
      </c>
      <c r="G20" s="608">
        <v>0.17584132158532928</v>
      </c>
      <c r="I20" s="579"/>
      <c r="J20" s="579"/>
      <c r="K20" s="579"/>
      <c r="L20" s="579"/>
      <c r="M20" s="579"/>
    </row>
    <row r="21" spans="1:13">
      <c r="A21" s="11">
        <v>11</v>
      </c>
      <c r="B21" s="14" t="s">
        <v>489</v>
      </c>
      <c r="C21" s="606">
        <v>0.12169379551757525</v>
      </c>
      <c r="D21" s="607">
        <v>0.11734550536786521</v>
      </c>
      <c r="E21" s="607">
        <v>0.11264733463022289</v>
      </c>
      <c r="F21" s="607">
        <v>7.8102306659696391E-2</v>
      </c>
      <c r="G21" s="608">
        <v>7.8073862462100366E-2</v>
      </c>
      <c r="I21" s="579"/>
      <c r="J21" s="579"/>
      <c r="K21" s="579"/>
      <c r="L21" s="579"/>
      <c r="M21" s="579"/>
    </row>
    <row r="22" spans="1:13">
      <c r="A22" s="11">
        <v>12</v>
      </c>
      <c r="B22" s="14" t="s">
        <v>490</v>
      </c>
      <c r="C22" s="606">
        <v>0.14567227892761672</v>
      </c>
      <c r="D22" s="607">
        <v>0.13987370293400533</v>
      </c>
      <c r="E22" s="607">
        <v>0.13527728644133741</v>
      </c>
      <c r="F22" s="607">
        <v>9.749712959380144E-2</v>
      </c>
      <c r="G22" s="608">
        <v>9.7458743610642079E-2</v>
      </c>
      <c r="I22" s="579"/>
      <c r="J22" s="579"/>
      <c r="K22" s="579"/>
      <c r="L22" s="579"/>
      <c r="M22" s="579"/>
    </row>
    <row r="23" spans="1:13">
      <c r="A23" s="11">
        <v>13</v>
      </c>
      <c r="B23" s="14" t="s">
        <v>488</v>
      </c>
      <c r="C23" s="606">
        <v>0.18341243039896538</v>
      </c>
      <c r="D23" s="607">
        <v>0.1837641159114366</v>
      </c>
      <c r="E23" s="607">
        <v>0.17947264583028791</v>
      </c>
      <c r="F23" s="607">
        <v>0.13655363650536084</v>
      </c>
      <c r="G23" s="608">
        <v>0.13657852296818601</v>
      </c>
      <c r="I23" s="579"/>
      <c r="J23" s="579"/>
      <c r="K23" s="579"/>
      <c r="L23" s="579"/>
      <c r="M23" s="579"/>
    </row>
    <row r="24" spans="1:13">
      <c r="A24" s="13"/>
      <c r="B24" s="189" t="s">
        <v>134</v>
      </c>
      <c r="C24" s="609"/>
      <c r="D24" s="609"/>
      <c r="E24" s="609"/>
      <c r="F24" s="609"/>
      <c r="G24" s="610"/>
      <c r="I24" s="579"/>
      <c r="J24" s="579"/>
      <c r="K24" s="579"/>
      <c r="L24" s="579"/>
      <c r="M24" s="579"/>
    </row>
    <row r="25" spans="1:13" ht="15" customHeight="1">
      <c r="A25" s="398">
        <v>14</v>
      </c>
      <c r="B25" s="14" t="s">
        <v>133</v>
      </c>
      <c r="C25" s="611">
        <v>7.8550374716210902E-2</v>
      </c>
      <c r="D25" s="612">
        <v>7.6213303683416764E-2</v>
      </c>
      <c r="E25" s="612">
        <v>7.5472918063993893E-2</v>
      </c>
      <c r="F25" s="612">
        <v>7.5067965837580811E-2</v>
      </c>
      <c r="G25" s="613">
        <v>7.417333842283072E-2</v>
      </c>
      <c r="I25" s="579"/>
      <c r="J25" s="579"/>
      <c r="K25" s="579"/>
      <c r="L25" s="579"/>
      <c r="M25" s="579"/>
    </row>
    <row r="26" spans="1:13">
      <c r="A26" s="398">
        <v>15</v>
      </c>
      <c r="B26" s="14" t="s">
        <v>132</v>
      </c>
      <c r="C26" s="611">
        <v>3.8939007205109247E-2</v>
      </c>
      <c r="D26" s="612">
        <v>3.8921732485210664E-2</v>
      </c>
      <c r="E26" s="612">
        <v>3.8641340915080931E-2</v>
      </c>
      <c r="F26" s="612">
        <v>3.886506878130945E-2</v>
      </c>
      <c r="G26" s="613">
        <v>3.8739866943781204E-2</v>
      </c>
      <c r="I26" s="579"/>
      <c r="J26" s="579"/>
      <c r="K26" s="579"/>
      <c r="L26" s="579"/>
      <c r="M26" s="579"/>
    </row>
    <row r="27" spans="1:13">
      <c r="A27" s="398">
        <v>16</v>
      </c>
      <c r="B27" s="14" t="s">
        <v>131</v>
      </c>
      <c r="C27" s="611">
        <v>4.3232335934909133E-2</v>
      </c>
      <c r="D27" s="612">
        <v>3.7919610391211979E-2</v>
      </c>
      <c r="E27" s="612">
        <v>3.6714213686904786E-2</v>
      </c>
      <c r="F27" s="612">
        <v>3.3261956473097418E-2</v>
      </c>
      <c r="G27" s="613">
        <v>2.0716582007172815E-2</v>
      </c>
      <c r="I27" s="579"/>
      <c r="J27" s="579"/>
      <c r="K27" s="579"/>
      <c r="L27" s="579"/>
      <c r="M27" s="579"/>
    </row>
    <row r="28" spans="1:13">
      <c r="A28" s="398">
        <v>17</v>
      </c>
      <c r="B28" s="14" t="s">
        <v>130</v>
      </c>
      <c r="C28" s="611">
        <v>3.9611367511101656E-2</v>
      </c>
      <c r="D28" s="612">
        <v>3.72915711982061E-2</v>
      </c>
      <c r="E28" s="612">
        <v>3.6831577148912942E-2</v>
      </c>
      <c r="F28" s="612">
        <v>3.6202897056271367E-2</v>
      </c>
      <c r="G28" s="613">
        <v>3.5433471479049523E-2</v>
      </c>
      <c r="I28" s="579"/>
      <c r="J28" s="579"/>
      <c r="K28" s="579"/>
      <c r="L28" s="579"/>
      <c r="M28" s="579"/>
    </row>
    <row r="29" spans="1:13">
      <c r="A29" s="398">
        <v>18</v>
      </c>
      <c r="B29" s="14" t="s">
        <v>270</v>
      </c>
      <c r="C29" s="611">
        <v>3.5390165702328197E-2</v>
      </c>
      <c r="D29" s="612">
        <v>4.2050247712113138E-2</v>
      </c>
      <c r="E29" s="612">
        <v>4.4261720106789033E-2</v>
      </c>
      <c r="F29" s="612">
        <v>4.4167598821485514E-2</v>
      </c>
      <c r="G29" s="613">
        <v>2.8871699057090177E-2</v>
      </c>
      <c r="I29" s="579"/>
      <c r="J29" s="579"/>
      <c r="K29" s="579"/>
      <c r="L29" s="579"/>
      <c r="M29" s="579"/>
    </row>
    <row r="30" spans="1:13">
      <c r="A30" s="398">
        <v>19</v>
      </c>
      <c r="B30" s="14" t="s">
        <v>271</v>
      </c>
      <c r="C30" s="611">
        <v>0.26120353288399356</v>
      </c>
      <c r="D30" s="612">
        <v>0.36115406009618917</v>
      </c>
      <c r="E30" s="612">
        <v>0.39342671685917985</v>
      </c>
      <c r="F30" s="612">
        <v>0.41125068228915068</v>
      </c>
      <c r="G30" s="613">
        <v>0.28454478073593387</v>
      </c>
      <c r="I30" s="579"/>
      <c r="J30" s="579"/>
      <c r="K30" s="579"/>
      <c r="L30" s="579"/>
      <c r="M30" s="579"/>
    </row>
    <row r="31" spans="1:13">
      <c r="A31" s="13"/>
      <c r="B31" s="189" t="s">
        <v>350</v>
      </c>
      <c r="C31" s="609"/>
      <c r="D31" s="609"/>
      <c r="E31" s="609"/>
      <c r="F31" s="609"/>
      <c r="G31" s="610"/>
      <c r="I31" s="579"/>
      <c r="J31" s="579"/>
      <c r="K31" s="579"/>
      <c r="L31" s="579"/>
      <c r="M31" s="579"/>
    </row>
    <row r="32" spans="1:13">
      <c r="A32" s="398">
        <v>20</v>
      </c>
      <c r="B32" s="14" t="s">
        <v>129</v>
      </c>
      <c r="C32" s="611">
        <v>3.9342598566344492E-2</v>
      </c>
      <c r="D32" s="612">
        <v>3.8778049708739513E-2</v>
      </c>
      <c r="E32" s="612">
        <v>5.195814989292092E-2</v>
      </c>
      <c r="F32" s="612">
        <v>5.9977806053455318E-2</v>
      </c>
      <c r="G32" s="613">
        <v>7.8112042669359644E-2</v>
      </c>
      <c r="I32" s="579"/>
      <c r="J32" s="579"/>
      <c r="K32" s="579"/>
      <c r="L32" s="579"/>
      <c r="M32" s="579"/>
    </row>
    <row r="33" spans="1:13" ht="15" customHeight="1">
      <c r="A33" s="398">
        <v>21</v>
      </c>
      <c r="B33" s="14" t="s">
        <v>128</v>
      </c>
      <c r="C33" s="611">
        <v>4.0316810534445316E-2</v>
      </c>
      <c r="D33" s="612">
        <v>4.1747377070381307E-2</v>
      </c>
      <c r="E33" s="612">
        <v>4.7327722802421687E-2</v>
      </c>
      <c r="F33" s="612">
        <v>5.0815297134892412E-2</v>
      </c>
      <c r="G33" s="613">
        <v>5.9418019571526912E-2</v>
      </c>
      <c r="I33" s="579"/>
      <c r="J33" s="579"/>
      <c r="K33" s="579"/>
      <c r="L33" s="579"/>
      <c r="M33" s="579"/>
    </row>
    <row r="34" spans="1:13">
      <c r="A34" s="398">
        <v>22</v>
      </c>
      <c r="B34" s="14" t="s">
        <v>127</v>
      </c>
      <c r="C34" s="611">
        <v>0.53770318170032572</v>
      </c>
      <c r="D34" s="612">
        <v>0.53543089626322471</v>
      </c>
      <c r="E34" s="612">
        <v>0.54716153085896657</v>
      </c>
      <c r="F34" s="612">
        <v>0.56330594689590363</v>
      </c>
      <c r="G34" s="613">
        <v>0.59280919028781098</v>
      </c>
      <c r="I34" s="579"/>
      <c r="J34" s="579"/>
      <c r="K34" s="579"/>
      <c r="L34" s="579"/>
      <c r="M34" s="579"/>
    </row>
    <row r="35" spans="1:13" ht="15" customHeight="1">
      <c r="A35" s="398">
        <v>23</v>
      </c>
      <c r="B35" s="14" t="s">
        <v>126</v>
      </c>
      <c r="C35" s="611">
        <v>0.52571292886407706</v>
      </c>
      <c r="D35" s="612">
        <v>0.51803561004442622</v>
      </c>
      <c r="E35" s="612">
        <v>0.53641454248949483</v>
      </c>
      <c r="F35" s="612">
        <v>0.53560694089961314</v>
      </c>
      <c r="G35" s="613">
        <v>0.57848589203160738</v>
      </c>
      <c r="I35" s="579"/>
      <c r="J35" s="579"/>
      <c r="K35" s="579"/>
      <c r="L35" s="579"/>
      <c r="M35" s="579"/>
    </row>
    <row r="36" spans="1:13">
      <c r="A36" s="398">
        <v>24</v>
      </c>
      <c r="B36" s="14" t="s">
        <v>125</v>
      </c>
      <c r="C36" s="611">
        <v>7.9259430496535707E-3</v>
      </c>
      <c r="D36" s="612">
        <v>0.12253030523267486</v>
      </c>
      <c r="E36" s="612">
        <v>5.4553826509223052E-2</v>
      </c>
      <c r="F36" s="612">
        <v>3.4253359410007589E-3</v>
      </c>
      <c r="G36" s="613">
        <v>7.5326646741140282E-3</v>
      </c>
      <c r="I36" s="579"/>
      <c r="J36" s="579"/>
      <c r="K36" s="579"/>
      <c r="L36" s="579"/>
      <c r="M36" s="579"/>
    </row>
    <row r="37" spans="1:13" ht="15" customHeight="1">
      <c r="A37" s="13"/>
      <c r="B37" s="189" t="s">
        <v>351</v>
      </c>
      <c r="C37" s="609"/>
      <c r="D37" s="609"/>
      <c r="E37" s="609"/>
      <c r="F37" s="609"/>
      <c r="G37" s="610"/>
      <c r="I37" s="579"/>
      <c r="J37" s="579"/>
      <c r="K37" s="579"/>
      <c r="L37" s="579"/>
      <c r="M37" s="579"/>
    </row>
    <row r="38" spans="1:13" ht="15" customHeight="1">
      <c r="A38" s="398">
        <v>25</v>
      </c>
      <c r="B38" s="14" t="s">
        <v>124</v>
      </c>
      <c r="C38" s="614">
        <v>0.20752156896625917</v>
      </c>
      <c r="D38" s="615">
        <v>0.20387313326897655</v>
      </c>
      <c r="E38" s="615">
        <v>0.19468094170677719</v>
      </c>
      <c r="F38" s="615">
        <v>0.20866715989119572</v>
      </c>
      <c r="G38" s="616">
        <v>0.23825641760917263</v>
      </c>
      <c r="I38" s="579"/>
      <c r="J38" s="579"/>
      <c r="K38" s="579"/>
      <c r="L38" s="579"/>
      <c r="M38" s="579"/>
    </row>
    <row r="39" spans="1:13" ht="15" customHeight="1">
      <c r="A39" s="398">
        <v>26</v>
      </c>
      <c r="B39" s="14" t="s">
        <v>123</v>
      </c>
      <c r="C39" s="614">
        <v>0.63758477577743855</v>
      </c>
      <c r="D39" s="615">
        <v>0.62833188161545617</v>
      </c>
      <c r="E39" s="615">
        <v>0.62257864069307478</v>
      </c>
      <c r="F39" s="615">
        <v>0.63528472051006712</v>
      </c>
      <c r="G39" s="616">
        <v>0.68249209098745989</v>
      </c>
      <c r="I39" s="579"/>
      <c r="J39" s="579"/>
      <c r="K39" s="579"/>
      <c r="L39" s="579"/>
      <c r="M39" s="579"/>
    </row>
    <row r="40" spans="1:13" ht="15" customHeight="1">
      <c r="A40" s="398">
        <v>27</v>
      </c>
      <c r="B40" s="14" t="s">
        <v>122</v>
      </c>
      <c r="C40" s="614">
        <v>0.41785734041399519</v>
      </c>
      <c r="D40" s="615">
        <v>0.42920080019589141</v>
      </c>
      <c r="E40" s="615">
        <v>0.39820830089321446</v>
      </c>
      <c r="F40" s="615">
        <v>0.38080354024350738</v>
      </c>
      <c r="G40" s="616">
        <v>0.38303573582885181</v>
      </c>
      <c r="I40" s="579"/>
      <c r="J40" s="579"/>
      <c r="K40" s="579"/>
      <c r="L40" s="579"/>
      <c r="M40" s="579"/>
    </row>
    <row r="41" spans="1:13" ht="15" customHeight="1">
      <c r="A41" s="399"/>
      <c r="B41" s="189" t="s">
        <v>394</v>
      </c>
      <c r="C41" s="602"/>
      <c r="D41" s="602"/>
      <c r="E41" s="602"/>
      <c r="F41" s="602"/>
      <c r="G41" s="603"/>
      <c r="I41" s="579"/>
      <c r="J41" s="579"/>
      <c r="K41" s="579"/>
      <c r="L41" s="579"/>
      <c r="M41" s="579"/>
    </row>
    <row r="42" spans="1:13">
      <c r="A42" s="398">
        <v>28</v>
      </c>
      <c r="B42" s="14" t="s">
        <v>377</v>
      </c>
      <c r="C42" s="617">
        <v>4887570336.2257557</v>
      </c>
      <c r="D42" s="618">
        <v>4927455401.0810204</v>
      </c>
      <c r="E42" s="618">
        <v>4914953741</v>
      </c>
      <c r="F42" s="618">
        <v>4848580890.0532522</v>
      </c>
      <c r="G42" s="619">
        <v>4897144595.0385437</v>
      </c>
      <c r="I42" s="579"/>
      <c r="J42" s="579"/>
      <c r="K42" s="579"/>
      <c r="L42" s="579"/>
      <c r="M42" s="579"/>
    </row>
    <row r="43" spans="1:13" ht="15" customHeight="1">
      <c r="A43" s="398">
        <v>29</v>
      </c>
      <c r="B43" s="14" t="s">
        <v>389</v>
      </c>
      <c r="C43" s="617">
        <v>4307958480.4773998</v>
      </c>
      <c r="D43" s="618">
        <v>4254005621.6900392</v>
      </c>
      <c r="E43" s="618">
        <v>3888397448</v>
      </c>
      <c r="F43" s="618">
        <v>3820629986.0560265</v>
      </c>
      <c r="G43" s="619">
        <v>3637316697.7147493</v>
      </c>
      <c r="I43" s="579"/>
      <c r="J43" s="579"/>
      <c r="K43" s="579"/>
      <c r="L43" s="579"/>
      <c r="M43" s="579"/>
    </row>
    <row r="44" spans="1:13" ht="15" customHeight="1">
      <c r="A44" s="426">
        <v>30</v>
      </c>
      <c r="B44" s="427" t="s">
        <v>378</v>
      </c>
      <c r="C44" s="620">
        <v>1.134544438711518</v>
      </c>
      <c r="D44" s="621">
        <v>1.1583095649797077</v>
      </c>
      <c r="E44" s="621">
        <v>1.2640049806451781</v>
      </c>
      <c r="F44" s="621">
        <v>1.2690527236997275</v>
      </c>
      <c r="G44" s="622">
        <v>1.3463618931272381</v>
      </c>
      <c r="I44" s="579"/>
      <c r="J44" s="579"/>
      <c r="K44" s="579"/>
      <c r="L44" s="579"/>
      <c r="M44" s="579"/>
    </row>
    <row r="45" spans="1:13" ht="15" customHeight="1">
      <c r="A45" s="426"/>
      <c r="B45" s="189" t="s">
        <v>496</v>
      </c>
      <c r="C45" s="623"/>
      <c r="D45" s="624"/>
      <c r="E45" s="624"/>
      <c r="F45" s="624"/>
      <c r="G45" s="625"/>
      <c r="I45" s="579"/>
      <c r="J45" s="579"/>
      <c r="K45" s="579"/>
      <c r="L45" s="579"/>
      <c r="M45" s="579"/>
    </row>
    <row r="46" spans="1:13" ht="15" customHeight="1">
      <c r="A46" s="426">
        <v>31</v>
      </c>
      <c r="B46" s="427" t="s">
        <v>503</v>
      </c>
      <c r="C46" s="623">
        <v>16780425733.721352</v>
      </c>
      <c r="D46" s="624">
        <v>16800168490.662302</v>
      </c>
      <c r="E46" s="624">
        <v>15801937585.688618</v>
      </c>
      <c r="F46" s="624">
        <v>15211829718.015596</v>
      </c>
      <c r="G46" s="625">
        <v>15612804828.715546</v>
      </c>
      <c r="I46" s="579"/>
      <c r="J46" s="579"/>
      <c r="K46" s="579"/>
      <c r="L46" s="579"/>
      <c r="M46" s="579"/>
    </row>
    <row r="47" spans="1:13" ht="15" customHeight="1">
      <c r="A47" s="426">
        <v>32</v>
      </c>
      <c r="B47" s="427" t="s">
        <v>518</v>
      </c>
      <c r="C47" s="623">
        <v>13227058617.426636</v>
      </c>
      <c r="D47" s="624">
        <v>13198030730.374672</v>
      </c>
      <c r="E47" s="624">
        <v>12434602911.729895</v>
      </c>
      <c r="F47" s="624">
        <v>11651330461.87318</v>
      </c>
      <c r="G47" s="625">
        <v>11880535934.461479</v>
      </c>
      <c r="I47" s="579"/>
      <c r="J47" s="579"/>
      <c r="K47" s="579"/>
      <c r="L47" s="579"/>
      <c r="M47" s="579"/>
    </row>
    <row r="48" spans="1:13" ht="15" thickBot="1">
      <c r="A48" s="400">
        <v>33</v>
      </c>
      <c r="B48" s="191" t="s">
        <v>536</v>
      </c>
      <c r="C48" s="626">
        <v>1.2686437868819269</v>
      </c>
      <c r="D48" s="627">
        <v>1.2729299418887905</v>
      </c>
      <c r="E48" s="627">
        <v>1.2708035550361021</v>
      </c>
      <c r="F48" s="627">
        <v>1.305587354834153</v>
      </c>
      <c r="G48" s="628">
        <v>1.3141498763054953</v>
      </c>
      <c r="I48" s="579"/>
      <c r="J48" s="579"/>
      <c r="K48" s="579"/>
      <c r="L48" s="579"/>
      <c r="M48" s="579"/>
    </row>
    <row r="49" spans="1:2">
      <c r="A49" s="16"/>
    </row>
    <row r="50" spans="1:2" ht="38.25">
      <c r="B50" s="264" t="s">
        <v>478</v>
      </c>
    </row>
    <row r="51" spans="1:2" ht="51">
      <c r="B51" s="264" t="s">
        <v>393</v>
      </c>
    </row>
    <row r="53" spans="1:2">
      <c r="B53" s="26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C8" sqref="C8:G21"/>
    </sheetView>
  </sheetViews>
  <sheetFormatPr defaultColWidth="9.140625" defaultRowHeight="12.75"/>
  <cols>
    <col min="1" max="1" width="11.85546875" style="438" bestFit="1" customWidth="1"/>
    <col min="2" max="2" width="105.140625" style="438" bestFit="1" customWidth="1"/>
    <col min="3" max="3" width="16.5703125" style="438" bestFit="1" customWidth="1"/>
    <col min="4" max="4" width="16.42578125" style="438" bestFit="1" customWidth="1"/>
    <col min="5" max="6" width="16.5703125" style="438" bestFit="1" customWidth="1"/>
    <col min="7" max="7" width="18.5703125" style="438" bestFit="1" customWidth="1"/>
    <col min="8" max="8" width="17.85546875" style="438" bestFit="1" customWidth="1"/>
    <col min="9" max="16384" width="9.140625" style="438"/>
  </cols>
  <sheetData>
    <row r="1" spans="1:8" s="638" customFormat="1" ht="13.5">
      <c r="A1" s="637" t="s">
        <v>30</v>
      </c>
      <c r="B1" s="630" t="str">
        <f>'Info '!C2</f>
        <v>JSC TBC Bank</v>
      </c>
    </row>
    <row r="2" spans="1:8" s="638" customFormat="1" ht="13.5">
      <c r="A2" s="637" t="s">
        <v>31</v>
      </c>
      <c r="B2" s="639">
        <f>'1. key ratios '!B2</f>
        <v>44651</v>
      </c>
    </row>
    <row r="3" spans="1:8">
      <c r="A3" s="430" t="s">
        <v>543</v>
      </c>
    </row>
    <row r="5" spans="1:8" ht="15" customHeight="1">
      <c r="A5" s="760" t="s">
        <v>544</v>
      </c>
      <c r="B5" s="761"/>
      <c r="C5" s="766" t="s">
        <v>545</v>
      </c>
      <c r="D5" s="767"/>
      <c r="E5" s="767"/>
      <c r="F5" s="767"/>
      <c r="G5" s="767"/>
      <c r="H5" s="768"/>
    </row>
    <row r="6" spans="1:8">
      <c r="A6" s="762"/>
      <c r="B6" s="763"/>
      <c r="C6" s="769"/>
      <c r="D6" s="770"/>
      <c r="E6" s="770"/>
      <c r="F6" s="770"/>
      <c r="G6" s="770"/>
      <c r="H6" s="771"/>
    </row>
    <row r="7" spans="1:8">
      <c r="A7" s="764"/>
      <c r="B7" s="765"/>
      <c r="C7" s="462" t="s">
        <v>546</v>
      </c>
      <c r="D7" s="462" t="s">
        <v>547</v>
      </c>
      <c r="E7" s="462" t="s">
        <v>548</v>
      </c>
      <c r="F7" s="462" t="s">
        <v>549</v>
      </c>
      <c r="G7" s="462" t="s">
        <v>550</v>
      </c>
      <c r="H7" s="462" t="s">
        <v>108</v>
      </c>
    </row>
    <row r="8" spans="1:8">
      <c r="A8" s="432">
        <v>1</v>
      </c>
      <c r="B8" s="431" t="s">
        <v>95</v>
      </c>
      <c r="C8" s="516">
        <v>2587147324.3119998</v>
      </c>
      <c r="D8" s="516">
        <v>327664590.40289998</v>
      </c>
      <c r="E8" s="516">
        <v>681863670.35339999</v>
      </c>
      <c r="F8" s="516">
        <v>248540937.06670001</v>
      </c>
      <c r="G8" s="516">
        <v>0</v>
      </c>
      <c r="H8" s="515">
        <f>SUM(C8:G8)</f>
        <v>3845216522.1350002</v>
      </c>
    </row>
    <row r="9" spans="1:8">
      <c r="A9" s="432">
        <v>2</v>
      </c>
      <c r="B9" s="431" t="s">
        <v>96</v>
      </c>
      <c r="C9" s="516">
        <v>0</v>
      </c>
      <c r="D9" s="516">
        <v>0</v>
      </c>
      <c r="E9" s="516">
        <v>0</v>
      </c>
      <c r="F9" s="516">
        <v>0</v>
      </c>
      <c r="G9" s="516">
        <v>0</v>
      </c>
      <c r="H9" s="515">
        <f t="shared" ref="H9:H21" si="0">SUM(C9:G9)</f>
        <v>0</v>
      </c>
    </row>
    <row r="10" spans="1:8">
      <c r="A10" s="432">
        <v>3</v>
      </c>
      <c r="B10" s="431" t="s">
        <v>268</v>
      </c>
      <c r="C10" s="516">
        <v>0</v>
      </c>
      <c r="D10" s="516">
        <v>0</v>
      </c>
      <c r="E10" s="516">
        <v>104177034.38</v>
      </c>
      <c r="F10" s="516">
        <v>0</v>
      </c>
      <c r="G10" s="516">
        <v>0</v>
      </c>
      <c r="H10" s="515">
        <f t="shared" si="0"/>
        <v>104177034.38</v>
      </c>
    </row>
    <row r="11" spans="1:8">
      <c r="A11" s="432">
        <v>4</v>
      </c>
      <c r="B11" s="431" t="s">
        <v>97</v>
      </c>
      <c r="C11" s="516">
        <v>0</v>
      </c>
      <c r="D11" s="516">
        <v>216358308.50100002</v>
      </c>
      <c r="E11" s="516">
        <v>135221671.31999999</v>
      </c>
      <c r="F11" s="516">
        <v>0</v>
      </c>
      <c r="G11" s="516">
        <v>0</v>
      </c>
      <c r="H11" s="515">
        <f t="shared" si="0"/>
        <v>351579979.82099998</v>
      </c>
    </row>
    <row r="12" spans="1:8">
      <c r="A12" s="432">
        <v>5</v>
      </c>
      <c r="B12" s="431" t="s">
        <v>98</v>
      </c>
      <c r="C12" s="516">
        <v>0</v>
      </c>
      <c r="D12" s="516">
        <v>0</v>
      </c>
      <c r="E12" s="516">
        <v>0</v>
      </c>
      <c r="F12" s="516">
        <v>0</v>
      </c>
      <c r="G12" s="516">
        <v>0</v>
      </c>
      <c r="H12" s="515">
        <f t="shared" si="0"/>
        <v>0</v>
      </c>
    </row>
    <row r="13" spans="1:8">
      <c r="A13" s="432">
        <v>6</v>
      </c>
      <c r="B13" s="431" t="s">
        <v>99</v>
      </c>
      <c r="C13" s="516">
        <v>531885667.99070001</v>
      </c>
      <c r="D13" s="516">
        <v>343117709.93740004</v>
      </c>
      <c r="E13" s="516">
        <v>4840668.1836999999</v>
      </c>
      <c r="F13" s="516">
        <v>16440917.1326</v>
      </c>
      <c r="G13" s="516">
        <v>137513.0686</v>
      </c>
      <c r="H13" s="515">
        <f t="shared" si="0"/>
        <v>896422476.31300008</v>
      </c>
    </row>
    <row r="14" spans="1:8">
      <c r="A14" s="432">
        <v>7</v>
      </c>
      <c r="B14" s="431" t="s">
        <v>100</v>
      </c>
      <c r="C14" s="516">
        <v>348.83170000000001</v>
      </c>
      <c r="D14" s="516">
        <v>1604655244.1985004</v>
      </c>
      <c r="E14" s="516">
        <v>1874250639.1350994</v>
      </c>
      <c r="F14" s="516">
        <v>2843138276.8310995</v>
      </c>
      <c r="G14" s="516">
        <v>19141608.218199998</v>
      </c>
      <c r="H14" s="515">
        <f t="shared" si="0"/>
        <v>6341186117.2145987</v>
      </c>
    </row>
    <row r="15" spans="1:8">
      <c r="A15" s="432">
        <v>8</v>
      </c>
      <c r="B15" s="431" t="s">
        <v>101</v>
      </c>
      <c r="C15" s="516">
        <v>474917.94840000011</v>
      </c>
      <c r="D15" s="516">
        <v>316801883.35390013</v>
      </c>
      <c r="E15" s="516">
        <v>2096441389.1645989</v>
      </c>
      <c r="F15" s="516">
        <v>1625256166.1489015</v>
      </c>
      <c r="G15" s="516">
        <v>110272630.92799994</v>
      </c>
      <c r="H15" s="515">
        <f t="shared" si="0"/>
        <v>4149246987.5438004</v>
      </c>
    </row>
    <row r="16" spans="1:8">
      <c r="A16" s="432">
        <v>9</v>
      </c>
      <c r="B16" s="431" t="s">
        <v>102</v>
      </c>
      <c r="C16" s="516">
        <v>0</v>
      </c>
      <c r="D16" s="516">
        <v>79115519.677700013</v>
      </c>
      <c r="E16" s="516">
        <v>589395600.67339981</v>
      </c>
      <c r="F16" s="516">
        <v>2627066513.214601</v>
      </c>
      <c r="G16" s="516">
        <v>143763.13909999997</v>
      </c>
      <c r="H16" s="515">
        <f t="shared" si="0"/>
        <v>3295721396.7048011</v>
      </c>
    </row>
    <row r="17" spans="1:8">
      <c r="A17" s="432">
        <v>10</v>
      </c>
      <c r="B17" s="465" t="s">
        <v>562</v>
      </c>
      <c r="C17" s="516">
        <v>3831.4863999999993</v>
      </c>
      <c r="D17" s="516">
        <v>7623671.2522999989</v>
      </c>
      <c r="E17" s="516">
        <v>44075540.93159999</v>
      </c>
      <c r="F17" s="516">
        <v>53918725.515200011</v>
      </c>
      <c r="G17" s="516">
        <v>24971072.000000007</v>
      </c>
      <c r="H17" s="515">
        <f t="shared" si="0"/>
        <v>130592841.1855</v>
      </c>
    </row>
    <row r="18" spans="1:8">
      <c r="A18" s="432">
        <v>11</v>
      </c>
      <c r="B18" s="431" t="s">
        <v>104</v>
      </c>
      <c r="C18" s="516">
        <v>1469080.8346000002</v>
      </c>
      <c r="D18" s="516">
        <v>77182124.418500036</v>
      </c>
      <c r="E18" s="516">
        <v>394261912.87050003</v>
      </c>
      <c r="F18" s="516">
        <v>788783672.06480014</v>
      </c>
      <c r="G18" s="516">
        <v>33246844.724600006</v>
      </c>
      <c r="H18" s="515">
        <f t="shared" si="0"/>
        <v>1294943634.9130003</v>
      </c>
    </row>
    <row r="19" spans="1:8">
      <c r="A19" s="432">
        <v>12</v>
      </c>
      <c r="B19" s="431" t="s">
        <v>105</v>
      </c>
      <c r="C19" s="516">
        <v>0</v>
      </c>
      <c r="D19" s="516">
        <v>0</v>
      </c>
      <c r="E19" s="516">
        <v>0</v>
      </c>
      <c r="F19" s="516">
        <v>0</v>
      </c>
      <c r="G19" s="516">
        <v>0</v>
      </c>
      <c r="H19" s="515">
        <f t="shared" si="0"/>
        <v>0</v>
      </c>
    </row>
    <row r="20" spans="1:8">
      <c r="A20" s="432">
        <v>13</v>
      </c>
      <c r="B20" s="431" t="s">
        <v>246</v>
      </c>
      <c r="C20" s="516">
        <v>0</v>
      </c>
      <c r="D20" s="516">
        <v>0</v>
      </c>
      <c r="E20" s="516">
        <v>0</v>
      </c>
      <c r="F20" s="516">
        <v>0</v>
      </c>
      <c r="G20" s="516">
        <v>0</v>
      </c>
      <c r="H20" s="515">
        <f t="shared" si="0"/>
        <v>0</v>
      </c>
    </row>
    <row r="21" spans="1:8">
      <c r="A21" s="432">
        <v>14</v>
      </c>
      <c r="B21" s="431" t="s">
        <v>107</v>
      </c>
      <c r="C21" s="516">
        <v>750875468.28470194</v>
      </c>
      <c r="D21" s="516">
        <v>356999778.73440009</v>
      </c>
      <c r="E21" s="516">
        <v>370730736.01350009</v>
      </c>
      <c r="F21" s="516">
        <v>1250293509.5462005</v>
      </c>
      <c r="G21" s="516">
        <v>877144373.37368524</v>
      </c>
      <c r="H21" s="515">
        <f t="shared" si="0"/>
        <v>3606043865.9524884</v>
      </c>
    </row>
    <row r="22" spans="1:8">
      <c r="A22" s="433">
        <v>15</v>
      </c>
      <c r="B22" s="440" t="s">
        <v>108</v>
      </c>
      <c r="C22" s="515">
        <f>+SUM(C8:C16)+SUM(C18:C21)</f>
        <v>3871852808.2021017</v>
      </c>
      <c r="D22" s="515">
        <f t="shared" ref="D22:G22" si="1">+SUM(D8:D16)+SUM(D18:D21)</f>
        <v>3321895159.2243009</v>
      </c>
      <c r="E22" s="515">
        <f t="shared" si="1"/>
        <v>6251183322.0941982</v>
      </c>
      <c r="F22" s="515">
        <f t="shared" si="1"/>
        <v>9399519992.0049019</v>
      </c>
      <c r="G22" s="515">
        <f t="shared" si="1"/>
        <v>1040086733.4521852</v>
      </c>
      <c r="H22" s="515">
        <f>+SUM(H8:H16)+SUM(H18:H21)</f>
        <v>23884538014.977688</v>
      </c>
    </row>
    <row r="26" spans="1:8" ht="25.5">
      <c r="B26" s="466"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topLeftCell="B1" zoomScale="85" zoomScaleNormal="85" workbookViewId="0">
      <selection activeCell="H21" sqref="H21"/>
    </sheetView>
  </sheetViews>
  <sheetFormatPr defaultColWidth="9.140625" defaultRowHeight="12.75"/>
  <cols>
    <col min="1" max="1" width="11.85546875" style="467" bestFit="1" customWidth="1"/>
    <col min="2" max="2" width="114.5703125" style="438" customWidth="1"/>
    <col min="3" max="3" width="21.85546875" style="438" bestFit="1" customWidth="1"/>
    <col min="4" max="4" width="27.5703125" style="438" bestFit="1" customWidth="1"/>
    <col min="5" max="5" width="14.5703125" style="438" bestFit="1" customWidth="1"/>
    <col min="6" max="6" width="15" style="438" bestFit="1" customWidth="1"/>
    <col min="7" max="7" width="22.5703125" style="438" bestFit="1" customWidth="1"/>
    <col min="8" max="8" width="24.5703125" style="438" bestFit="1" customWidth="1"/>
    <col min="9" max="9" width="14.42578125" style="438" bestFit="1" customWidth="1"/>
    <col min="10" max="16384" width="9.140625" style="438"/>
  </cols>
  <sheetData>
    <row r="1" spans="1:9" s="638" customFormat="1" ht="13.5">
      <c r="A1" s="637" t="s">
        <v>30</v>
      </c>
      <c r="B1" s="630" t="str">
        <f>'Info '!C2</f>
        <v>JSC TBC Bank</v>
      </c>
    </row>
    <row r="2" spans="1:9" s="638" customFormat="1" ht="13.5">
      <c r="A2" s="637" t="s">
        <v>31</v>
      </c>
      <c r="B2" s="639">
        <f>'1. key ratios '!B2</f>
        <v>44651</v>
      </c>
    </row>
    <row r="3" spans="1:9">
      <c r="A3" s="430" t="s">
        <v>551</v>
      </c>
    </row>
    <row r="4" spans="1:9">
      <c r="C4" s="468" t="s">
        <v>0</v>
      </c>
      <c r="D4" s="468" t="s">
        <v>1</v>
      </c>
      <c r="E4" s="468" t="s">
        <v>2</v>
      </c>
      <c r="F4" s="468" t="s">
        <v>3</v>
      </c>
      <c r="G4" s="468" t="s">
        <v>4</v>
      </c>
      <c r="H4" s="468" t="s">
        <v>5</v>
      </c>
      <c r="I4" s="468" t="s">
        <v>8</v>
      </c>
    </row>
    <row r="5" spans="1:9" ht="44.25" customHeight="1">
      <c r="A5" s="760" t="s">
        <v>552</v>
      </c>
      <c r="B5" s="761"/>
      <c r="C5" s="774" t="s">
        <v>553</v>
      </c>
      <c r="D5" s="774"/>
      <c r="E5" s="774" t="s">
        <v>554</v>
      </c>
      <c r="F5" s="774" t="s">
        <v>555</v>
      </c>
      <c r="G5" s="772" t="s">
        <v>556</v>
      </c>
      <c r="H5" s="772" t="s">
        <v>557</v>
      </c>
      <c r="I5" s="469" t="s">
        <v>558</v>
      </c>
    </row>
    <row r="6" spans="1:9" ht="60" customHeight="1">
      <c r="A6" s="764"/>
      <c r="B6" s="765"/>
      <c r="C6" s="458" t="s">
        <v>559</v>
      </c>
      <c r="D6" s="458" t="s">
        <v>560</v>
      </c>
      <c r="E6" s="774"/>
      <c r="F6" s="774"/>
      <c r="G6" s="773"/>
      <c r="H6" s="773"/>
      <c r="I6" s="469" t="s">
        <v>561</v>
      </c>
    </row>
    <row r="7" spans="1:9">
      <c r="A7" s="436">
        <v>1</v>
      </c>
      <c r="B7" s="431" t="s">
        <v>95</v>
      </c>
      <c r="C7" s="516">
        <v>0</v>
      </c>
      <c r="D7" s="516">
        <v>3852983047.10464</v>
      </c>
      <c r="E7" s="516">
        <v>0</v>
      </c>
      <c r="F7" s="516">
        <v>0</v>
      </c>
      <c r="G7" s="516"/>
      <c r="H7" s="516"/>
      <c r="I7" s="517">
        <f t="shared" ref="I7:I23" si="0">C7+D7-E7-F7-G7</f>
        <v>3852983047.10464</v>
      </c>
    </row>
    <row r="8" spans="1:9">
      <c r="A8" s="436">
        <v>2</v>
      </c>
      <c r="B8" s="431" t="s">
        <v>96</v>
      </c>
      <c r="C8" s="516">
        <v>0</v>
      </c>
      <c r="D8" s="516">
        <v>0</v>
      </c>
      <c r="E8" s="516">
        <v>0</v>
      </c>
      <c r="F8" s="516">
        <v>0</v>
      </c>
      <c r="G8" s="516"/>
      <c r="H8" s="516"/>
      <c r="I8" s="517">
        <f t="shared" si="0"/>
        <v>0</v>
      </c>
    </row>
    <row r="9" spans="1:9">
      <c r="A9" s="436">
        <v>3</v>
      </c>
      <c r="B9" s="431" t="s">
        <v>268</v>
      </c>
      <c r="C9" s="516">
        <v>0</v>
      </c>
      <c r="D9" s="516">
        <v>104177034.38</v>
      </c>
      <c r="E9" s="516">
        <v>0</v>
      </c>
      <c r="F9" s="516">
        <v>0</v>
      </c>
      <c r="G9" s="516"/>
      <c r="H9" s="516"/>
      <c r="I9" s="517">
        <f t="shared" si="0"/>
        <v>104177034.38</v>
      </c>
    </row>
    <row r="10" spans="1:9">
      <c r="A10" s="436">
        <v>4</v>
      </c>
      <c r="B10" s="431" t="s">
        <v>97</v>
      </c>
      <c r="C10" s="516">
        <v>0</v>
      </c>
      <c r="D10" s="516">
        <v>352007962.41000003</v>
      </c>
      <c r="E10" s="516">
        <v>0</v>
      </c>
      <c r="F10" s="516">
        <v>0</v>
      </c>
      <c r="G10" s="516"/>
      <c r="H10" s="516"/>
      <c r="I10" s="517">
        <f t="shared" si="0"/>
        <v>352007962.41000003</v>
      </c>
    </row>
    <row r="11" spans="1:9">
      <c r="A11" s="436">
        <v>5</v>
      </c>
      <c r="B11" s="431" t="s">
        <v>98</v>
      </c>
      <c r="C11" s="516">
        <v>0</v>
      </c>
      <c r="D11" s="516">
        <v>0</v>
      </c>
      <c r="E11" s="516">
        <v>0</v>
      </c>
      <c r="F11" s="516">
        <v>0</v>
      </c>
      <c r="G11" s="516"/>
      <c r="H11" s="516"/>
      <c r="I11" s="517">
        <f t="shared" si="0"/>
        <v>0</v>
      </c>
    </row>
    <row r="12" spans="1:9">
      <c r="A12" s="436">
        <v>6</v>
      </c>
      <c r="B12" s="431" t="s">
        <v>99</v>
      </c>
      <c r="C12" s="516">
        <v>0</v>
      </c>
      <c r="D12" s="516">
        <v>844688080.63687086</v>
      </c>
      <c r="E12" s="516">
        <v>0</v>
      </c>
      <c r="F12" s="516">
        <v>0</v>
      </c>
      <c r="G12" s="516"/>
      <c r="H12" s="516"/>
      <c r="I12" s="517">
        <f t="shared" si="0"/>
        <v>844688080.63687086</v>
      </c>
    </row>
    <row r="13" spans="1:9">
      <c r="A13" s="436">
        <v>7</v>
      </c>
      <c r="B13" s="431" t="s">
        <v>100</v>
      </c>
      <c r="C13" s="516">
        <v>183808853.89819998</v>
      </c>
      <c r="D13" s="516">
        <v>6163488180.6599598</v>
      </c>
      <c r="E13" s="516">
        <v>115918713.89659996</v>
      </c>
      <c r="F13" s="516">
        <v>111324080.3743331</v>
      </c>
      <c r="G13" s="516"/>
      <c r="H13" s="516">
        <v>679042.12</v>
      </c>
      <c r="I13" s="517">
        <f t="shared" si="0"/>
        <v>6120054240.2872267</v>
      </c>
    </row>
    <row r="14" spans="1:9">
      <c r="A14" s="436">
        <v>8</v>
      </c>
      <c r="B14" s="431" t="s">
        <v>101</v>
      </c>
      <c r="C14" s="516">
        <v>314667568.09300005</v>
      </c>
      <c r="D14" s="516">
        <v>3999081754.2241096</v>
      </c>
      <c r="E14" s="516">
        <v>164496437.14729995</v>
      </c>
      <c r="F14" s="516">
        <v>75887193.859099999</v>
      </c>
      <c r="G14" s="516"/>
      <c r="H14" s="516">
        <v>34007194.759822004</v>
      </c>
      <c r="I14" s="517">
        <f t="shared" si="0"/>
        <v>4073365691.3107104</v>
      </c>
    </row>
    <row r="15" spans="1:9">
      <c r="A15" s="436">
        <v>9</v>
      </c>
      <c r="B15" s="431" t="s">
        <v>102</v>
      </c>
      <c r="C15" s="516">
        <v>85601439.608900085</v>
      </c>
      <c r="D15" s="516">
        <v>3245371504.6031041</v>
      </c>
      <c r="E15" s="516">
        <v>35251547.507199995</v>
      </c>
      <c r="F15" s="516">
        <v>62423915.949800022</v>
      </c>
      <c r="G15" s="516"/>
      <c r="H15" s="516">
        <v>11481.315839999999</v>
      </c>
      <c r="I15" s="517">
        <f t="shared" si="0"/>
        <v>3233297480.7550044</v>
      </c>
    </row>
    <row r="16" spans="1:9">
      <c r="A16" s="436">
        <v>10</v>
      </c>
      <c r="B16" s="465" t="s">
        <v>562</v>
      </c>
      <c r="C16" s="516">
        <v>229028164.86830011</v>
      </c>
      <c r="D16" s="516">
        <v>8632974.8999000005</v>
      </c>
      <c r="E16" s="516">
        <v>107108299.33269992</v>
      </c>
      <c r="F16" s="516">
        <v>53303.300600000002</v>
      </c>
      <c r="G16" s="516"/>
      <c r="H16" s="516">
        <v>34976780.526129</v>
      </c>
      <c r="I16" s="517">
        <f t="shared" si="0"/>
        <v>130499537.13490017</v>
      </c>
    </row>
    <row r="17" spans="1:23">
      <c r="A17" s="436">
        <v>11</v>
      </c>
      <c r="B17" s="431" t="s">
        <v>104</v>
      </c>
      <c r="C17" s="516">
        <v>396644.49</v>
      </c>
      <c r="D17" s="516">
        <v>1286458309.5358996</v>
      </c>
      <c r="E17" s="516">
        <v>258195.23090000002</v>
      </c>
      <c r="F17" s="516">
        <v>25383039.61889999</v>
      </c>
      <c r="G17" s="516"/>
      <c r="H17" s="516">
        <v>0</v>
      </c>
      <c r="I17" s="517">
        <f t="shared" si="0"/>
        <v>1261213719.1760995</v>
      </c>
    </row>
    <row r="18" spans="1:23">
      <c r="A18" s="436">
        <v>12</v>
      </c>
      <c r="B18" s="431" t="s">
        <v>105</v>
      </c>
      <c r="C18" s="516">
        <v>0</v>
      </c>
      <c r="D18" s="516">
        <v>0</v>
      </c>
      <c r="E18" s="516">
        <v>0</v>
      </c>
      <c r="F18" s="516">
        <v>0</v>
      </c>
      <c r="G18" s="516"/>
      <c r="H18" s="516">
        <v>0</v>
      </c>
      <c r="I18" s="517">
        <f t="shared" si="0"/>
        <v>0</v>
      </c>
    </row>
    <row r="19" spans="1:23">
      <c r="A19" s="436">
        <v>13</v>
      </c>
      <c r="B19" s="431" t="s">
        <v>246</v>
      </c>
      <c r="C19" s="516">
        <v>0</v>
      </c>
      <c r="D19" s="516">
        <v>0</v>
      </c>
      <c r="E19" s="516">
        <v>0</v>
      </c>
      <c r="F19" s="516">
        <v>0</v>
      </c>
      <c r="G19" s="516"/>
      <c r="H19" s="516">
        <v>0</v>
      </c>
      <c r="I19" s="517">
        <f t="shared" si="0"/>
        <v>0</v>
      </c>
    </row>
    <row r="20" spans="1:23">
      <c r="A20" s="436">
        <v>14</v>
      </c>
      <c r="B20" s="431" t="s">
        <v>107</v>
      </c>
      <c r="C20" s="516">
        <v>389428983.5703001</v>
      </c>
      <c r="D20" s="516">
        <v>3858948825.4271774</v>
      </c>
      <c r="E20" s="516">
        <v>161241775.42360115</v>
      </c>
      <c r="F20" s="516">
        <v>41742638.658699982</v>
      </c>
      <c r="G20" s="516"/>
      <c r="H20" s="516">
        <v>7194560.2111999998</v>
      </c>
      <c r="I20" s="517">
        <f t="shared" si="0"/>
        <v>4045393394.9151764</v>
      </c>
    </row>
    <row r="21" spans="1:23" s="470" customFormat="1">
      <c r="A21" s="437">
        <v>15</v>
      </c>
      <c r="B21" s="440" t="s">
        <v>108</v>
      </c>
      <c r="C21" s="515">
        <f>SUM(C7:C15)+SUM(C17:C20)</f>
        <v>973903489.66040027</v>
      </c>
      <c r="D21" s="515">
        <f t="shared" ref="D21:H21" si="1">SUM(D7:D15)+SUM(D17:D20)</f>
        <v>23707204698.981762</v>
      </c>
      <c r="E21" s="515">
        <f t="shared" si="1"/>
        <v>477166669.20560104</v>
      </c>
      <c r="F21" s="515">
        <f t="shared" si="1"/>
        <v>316760868.46083307</v>
      </c>
      <c r="G21" s="515">
        <v>24809680.620000001</v>
      </c>
      <c r="H21" s="515">
        <f t="shared" si="1"/>
        <v>41892278.406861998</v>
      </c>
      <c r="I21" s="517">
        <f t="shared" si="0"/>
        <v>23862370970.355728</v>
      </c>
      <c r="J21" s="438"/>
      <c r="K21" s="438"/>
      <c r="L21" s="438"/>
      <c r="M21" s="438"/>
      <c r="N21" s="438"/>
      <c r="O21" s="438"/>
      <c r="P21" s="438"/>
      <c r="Q21" s="438"/>
      <c r="R21" s="438"/>
      <c r="S21" s="438"/>
      <c r="T21" s="438"/>
      <c r="U21" s="438"/>
      <c r="V21" s="438"/>
      <c r="W21" s="438"/>
    </row>
    <row r="22" spans="1:23">
      <c r="A22" s="471">
        <v>16</v>
      </c>
      <c r="B22" s="472" t="s">
        <v>563</v>
      </c>
      <c r="C22" s="516">
        <v>663802032.72040009</v>
      </c>
      <c r="D22" s="516">
        <v>16393767872.685612</v>
      </c>
      <c r="E22" s="516">
        <v>347952825.41560102</v>
      </c>
      <c r="F22" s="516">
        <v>307455005.38</v>
      </c>
      <c r="G22" s="516">
        <v>24809680.620000001</v>
      </c>
      <c r="H22" s="516">
        <v>34765841.689999998</v>
      </c>
      <c r="I22" s="517">
        <f t="shared" si="0"/>
        <v>16377352393.99041</v>
      </c>
    </row>
    <row r="23" spans="1:23">
      <c r="A23" s="471">
        <v>17</v>
      </c>
      <c r="B23" s="472" t="s">
        <v>564</v>
      </c>
      <c r="C23" s="516">
        <v>0</v>
      </c>
      <c r="D23" s="516">
        <v>1943599982.042872</v>
      </c>
      <c r="E23" s="516">
        <v>0</v>
      </c>
      <c r="F23" s="516">
        <v>4315137.1708330754</v>
      </c>
      <c r="G23" s="516">
        <v>0</v>
      </c>
      <c r="H23" s="516">
        <v>0</v>
      </c>
      <c r="I23" s="517">
        <f t="shared" si="0"/>
        <v>1939284844.8720388</v>
      </c>
    </row>
    <row r="26" spans="1:23" ht="25.5">
      <c r="B26" s="466"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C1" zoomScale="70" zoomScaleNormal="70" workbookViewId="0">
      <selection activeCell="I26" sqref="I26"/>
    </sheetView>
  </sheetViews>
  <sheetFormatPr defaultColWidth="9.140625" defaultRowHeight="12.75"/>
  <cols>
    <col min="1" max="1" width="11" style="438" bestFit="1" customWidth="1"/>
    <col min="2" max="2" width="93.42578125" style="438" customWidth="1"/>
    <col min="3" max="8" width="22" style="438" customWidth="1"/>
    <col min="9" max="9" width="42.42578125" style="438" bestFit="1" customWidth="1"/>
    <col min="10" max="16384" width="9.140625" style="438"/>
  </cols>
  <sheetData>
    <row r="1" spans="1:9" s="638" customFormat="1" ht="13.5">
      <c r="A1" s="637" t="s">
        <v>30</v>
      </c>
      <c r="B1" s="630" t="str">
        <f>'Info '!C2</f>
        <v>JSC TBC Bank</v>
      </c>
    </row>
    <row r="2" spans="1:9" s="638" customFormat="1" ht="13.5">
      <c r="A2" s="637" t="s">
        <v>31</v>
      </c>
      <c r="B2" s="639">
        <f>'1. key ratios '!B2</f>
        <v>44651</v>
      </c>
    </row>
    <row r="3" spans="1:9">
      <c r="A3" s="430" t="s">
        <v>565</v>
      </c>
    </row>
    <row r="4" spans="1:9">
      <c r="C4" s="468" t="s">
        <v>0</v>
      </c>
      <c r="D4" s="468" t="s">
        <v>1</v>
      </c>
      <c r="E4" s="468" t="s">
        <v>2</v>
      </c>
      <c r="F4" s="468" t="s">
        <v>3</v>
      </c>
      <c r="G4" s="468" t="s">
        <v>4</v>
      </c>
      <c r="H4" s="468" t="s">
        <v>5</v>
      </c>
      <c r="I4" s="468" t="s">
        <v>8</v>
      </c>
    </row>
    <row r="5" spans="1:9" ht="46.5" customHeight="1">
      <c r="A5" s="760" t="s">
        <v>706</v>
      </c>
      <c r="B5" s="761"/>
      <c r="C5" s="774" t="s">
        <v>553</v>
      </c>
      <c r="D5" s="774"/>
      <c r="E5" s="774" t="s">
        <v>554</v>
      </c>
      <c r="F5" s="774" t="s">
        <v>555</v>
      </c>
      <c r="G5" s="772" t="s">
        <v>556</v>
      </c>
      <c r="H5" s="772" t="s">
        <v>557</v>
      </c>
      <c r="I5" s="469" t="s">
        <v>558</v>
      </c>
    </row>
    <row r="6" spans="1:9" ht="75" customHeight="1">
      <c r="A6" s="764"/>
      <c r="B6" s="765"/>
      <c r="C6" s="458" t="s">
        <v>559</v>
      </c>
      <c r="D6" s="458" t="s">
        <v>560</v>
      </c>
      <c r="E6" s="774"/>
      <c r="F6" s="774"/>
      <c r="G6" s="773"/>
      <c r="H6" s="773"/>
      <c r="I6" s="469" t="s">
        <v>561</v>
      </c>
    </row>
    <row r="7" spans="1:9">
      <c r="A7" s="434">
        <v>1</v>
      </c>
      <c r="B7" s="439" t="s">
        <v>696</v>
      </c>
      <c r="C7" s="516">
        <v>7548173.8372999998</v>
      </c>
      <c r="D7" s="516">
        <v>4141222399.1062403</v>
      </c>
      <c r="E7" s="516">
        <v>3291267.2059200006</v>
      </c>
      <c r="F7" s="516">
        <v>5594385.8207479976</v>
      </c>
      <c r="G7" s="516">
        <v>0</v>
      </c>
      <c r="H7" s="516">
        <v>1054425.01</v>
      </c>
      <c r="I7" s="435">
        <f t="shared" ref="I7:I34" si="0">C7+D7-E7-F7-G7</f>
        <v>4139884919.916872</v>
      </c>
    </row>
    <row r="8" spans="1:9">
      <c r="A8" s="434">
        <v>2</v>
      </c>
      <c r="B8" s="439" t="s">
        <v>566</v>
      </c>
      <c r="C8" s="516">
        <v>3884919.8997000009</v>
      </c>
      <c r="D8" s="516">
        <v>1624137608.853271</v>
      </c>
      <c r="E8" s="516">
        <v>1879872.1419599999</v>
      </c>
      <c r="F8" s="516">
        <v>6375201.3004339971</v>
      </c>
      <c r="G8" s="516">
        <v>0</v>
      </c>
      <c r="H8" s="516">
        <v>230008.53</v>
      </c>
      <c r="I8" s="435">
        <f t="shared" si="0"/>
        <v>1619767455.3105769</v>
      </c>
    </row>
    <row r="9" spans="1:9">
      <c r="A9" s="434">
        <v>3</v>
      </c>
      <c r="B9" s="439" t="s">
        <v>567</v>
      </c>
      <c r="C9" s="516">
        <v>331618.43819999998</v>
      </c>
      <c r="D9" s="516">
        <v>121250815.74149999</v>
      </c>
      <c r="E9" s="516">
        <v>307498.16378999996</v>
      </c>
      <c r="F9" s="516">
        <v>2410522.0633720006</v>
      </c>
      <c r="G9" s="516">
        <v>0</v>
      </c>
      <c r="H9" s="516">
        <v>1450.49</v>
      </c>
      <c r="I9" s="435">
        <f t="shared" si="0"/>
        <v>118864413.95253798</v>
      </c>
    </row>
    <row r="10" spans="1:9">
      <c r="A10" s="434">
        <v>4</v>
      </c>
      <c r="B10" s="439" t="s">
        <v>697</v>
      </c>
      <c r="C10" s="516">
        <v>46454693.528400004</v>
      </c>
      <c r="D10" s="516">
        <v>594062005.41030014</v>
      </c>
      <c r="E10" s="516">
        <v>23256954.84700999</v>
      </c>
      <c r="F10" s="516">
        <v>10006874.745478004</v>
      </c>
      <c r="G10" s="516">
        <v>0</v>
      </c>
      <c r="H10" s="516">
        <v>2628.78</v>
      </c>
      <c r="I10" s="435">
        <f t="shared" si="0"/>
        <v>607252869.34621215</v>
      </c>
    </row>
    <row r="11" spans="1:9">
      <c r="A11" s="434">
        <v>5</v>
      </c>
      <c r="B11" s="439" t="s">
        <v>568</v>
      </c>
      <c r="C11" s="516">
        <v>52892203.224100001</v>
      </c>
      <c r="D11" s="516">
        <v>1060779791.8121003</v>
      </c>
      <c r="E11" s="516">
        <v>31546821.794390008</v>
      </c>
      <c r="F11" s="516">
        <v>18124402.39040399</v>
      </c>
      <c r="G11" s="516">
        <v>0</v>
      </c>
      <c r="H11" s="516">
        <v>120170.37</v>
      </c>
      <c r="I11" s="435">
        <f t="shared" si="0"/>
        <v>1064000770.8514063</v>
      </c>
    </row>
    <row r="12" spans="1:9">
      <c r="A12" s="434">
        <v>6</v>
      </c>
      <c r="B12" s="439" t="s">
        <v>569</v>
      </c>
      <c r="C12" s="516">
        <v>37722121.1998</v>
      </c>
      <c r="D12" s="516">
        <v>347630298.76380002</v>
      </c>
      <c r="E12" s="516">
        <v>19747936.21049</v>
      </c>
      <c r="F12" s="516">
        <v>6139734.5738459984</v>
      </c>
      <c r="G12" s="516">
        <v>0</v>
      </c>
      <c r="H12" s="516">
        <v>771805.76240799995</v>
      </c>
      <c r="I12" s="435">
        <f t="shared" si="0"/>
        <v>359464749.17926407</v>
      </c>
    </row>
    <row r="13" spans="1:9">
      <c r="A13" s="434">
        <v>7</v>
      </c>
      <c r="B13" s="439" t="s">
        <v>570</v>
      </c>
      <c r="C13" s="516">
        <v>27153009.455000002</v>
      </c>
      <c r="D13" s="516">
        <v>416751186.71800011</v>
      </c>
      <c r="E13" s="516">
        <v>10540790.928370003</v>
      </c>
      <c r="F13" s="516">
        <v>8014879.0139619987</v>
      </c>
      <c r="G13" s="516">
        <v>0</v>
      </c>
      <c r="H13" s="516">
        <v>197344.44416000001</v>
      </c>
      <c r="I13" s="435">
        <f t="shared" si="0"/>
        <v>425348526.23066813</v>
      </c>
    </row>
    <row r="14" spans="1:9">
      <c r="A14" s="434">
        <v>8</v>
      </c>
      <c r="B14" s="439" t="s">
        <v>571</v>
      </c>
      <c r="C14" s="516">
        <v>10616666.9397</v>
      </c>
      <c r="D14" s="516">
        <v>679899804.57290018</v>
      </c>
      <c r="E14" s="516">
        <v>6443643.7160400003</v>
      </c>
      <c r="F14" s="516">
        <v>13263265.030069998</v>
      </c>
      <c r="G14" s="516">
        <v>0</v>
      </c>
      <c r="H14" s="516">
        <v>802056.27366499999</v>
      </c>
      <c r="I14" s="435">
        <f t="shared" si="0"/>
        <v>670809562.76649022</v>
      </c>
    </row>
    <row r="15" spans="1:9">
      <c r="A15" s="434">
        <v>9</v>
      </c>
      <c r="B15" s="439" t="s">
        <v>572</v>
      </c>
      <c r="C15" s="516">
        <v>12239719.545299998</v>
      </c>
      <c r="D15" s="516">
        <v>424294302.29430008</v>
      </c>
      <c r="E15" s="516">
        <v>8416721.5661500003</v>
      </c>
      <c r="F15" s="516">
        <v>7783244.3370320015</v>
      </c>
      <c r="G15" s="516">
        <v>0</v>
      </c>
      <c r="H15" s="516">
        <v>99787.85</v>
      </c>
      <c r="I15" s="435">
        <f t="shared" si="0"/>
        <v>420334055.93641806</v>
      </c>
    </row>
    <row r="16" spans="1:9">
      <c r="A16" s="434">
        <v>10</v>
      </c>
      <c r="B16" s="439" t="s">
        <v>573</v>
      </c>
      <c r="C16" s="516">
        <v>1195505.2102999999</v>
      </c>
      <c r="D16" s="516">
        <v>128491510.42040002</v>
      </c>
      <c r="E16" s="516">
        <v>855229.44897999987</v>
      </c>
      <c r="F16" s="516">
        <v>2523058.0601320006</v>
      </c>
      <c r="G16" s="516">
        <v>0</v>
      </c>
      <c r="H16" s="516">
        <v>16282.2</v>
      </c>
      <c r="I16" s="435">
        <f t="shared" si="0"/>
        <v>126308728.12158802</v>
      </c>
    </row>
    <row r="17" spans="1:9">
      <c r="A17" s="434">
        <v>11</v>
      </c>
      <c r="B17" s="439" t="s">
        <v>574</v>
      </c>
      <c r="C17" s="516">
        <v>7246946.833899999</v>
      </c>
      <c r="D17" s="516">
        <v>114157340.04140003</v>
      </c>
      <c r="E17" s="516">
        <v>2878159.476809999</v>
      </c>
      <c r="F17" s="516">
        <v>2200935.3506080001</v>
      </c>
      <c r="G17" s="516">
        <v>0</v>
      </c>
      <c r="H17" s="516">
        <v>184158.19763000001</v>
      </c>
      <c r="I17" s="435">
        <f t="shared" si="0"/>
        <v>116325192.04788204</v>
      </c>
    </row>
    <row r="18" spans="1:9">
      <c r="A18" s="434">
        <v>12</v>
      </c>
      <c r="B18" s="439" t="s">
        <v>575</v>
      </c>
      <c r="C18" s="516">
        <v>40424508.919299982</v>
      </c>
      <c r="D18" s="516">
        <v>1285143226.3679004</v>
      </c>
      <c r="E18" s="516">
        <v>21094573.676380001</v>
      </c>
      <c r="F18" s="516">
        <v>24877640.687837992</v>
      </c>
      <c r="G18" s="516">
        <v>0</v>
      </c>
      <c r="H18" s="516">
        <v>2403344.7958399998</v>
      </c>
      <c r="I18" s="435">
        <f t="shared" si="0"/>
        <v>1279595520.9229825</v>
      </c>
    </row>
    <row r="19" spans="1:9">
      <c r="A19" s="434">
        <v>13</v>
      </c>
      <c r="B19" s="439" t="s">
        <v>576</v>
      </c>
      <c r="C19" s="516">
        <v>13853964.8376</v>
      </c>
      <c r="D19" s="516">
        <v>577594088.78439987</v>
      </c>
      <c r="E19" s="516">
        <v>7351772.0049099959</v>
      </c>
      <c r="F19" s="516">
        <v>11217471.585229997</v>
      </c>
      <c r="G19" s="516">
        <v>0</v>
      </c>
      <c r="H19" s="516">
        <v>392148.58</v>
      </c>
      <c r="I19" s="435">
        <f t="shared" si="0"/>
        <v>572878810.03185987</v>
      </c>
    </row>
    <row r="20" spans="1:9">
      <c r="A20" s="434">
        <v>14</v>
      </c>
      <c r="B20" s="439" t="s">
        <v>577</v>
      </c>
      <c r="C20" s="516">
        <v>88938702.340000048</v>
      </c>
      <c r="D20" s="516">
        <v>1260489248.6940007</v>
      </c>
      <c r="E20" s="516">
        <v>48658980.499420024</v>
      </c>
      <c r="F20" s="516">
        <v>20901877.781301998</v>
      </c>
      <c r="G20" s="516">
        <v>0</v>
      </c>
      <c r="H20" s="516">
        <v>273166.65000000002</v>
      </c>
      <c r="I20" s="435">
        <f t="shared" si="0"/>
        <v>1279867092.753279</v>
      </c>
    </row>
    <row r="21" spans="1:9">
      <c r="A21" s="434">
        <v>15</v>
      </c>
      <c r="B21" s="439" t="s">
        <v>578</v>
      </c>
      <c r="C21" s="516">
        <v>30333927.758000001</v>
      </c>
      <c r="D21" s="516">
        <v>306382407.2943002</v>
      </c>
      <c r="E21" s="516">
        <v>10939356.782770002</v>
      </c>
      <c r="F21" s="516">
        <v>5726841.4588540001</v>
      </c>
      <c r="G21" s="516">
        <v>0</v>
      </c>
      <c r="H21" s="516">
        <v>827829.44767599995</v>
      </c>
      <c r="I21" s="435">
        <f t="shared" si="0"/>
        <v>320050136.81067622</v>
      </c>
    </row>
    <row r="22" spans="1:9">
      <c r="A22" s="434">
        <v>16</v>
      </c>
      <c r="B22" s="439" t="s">
        <v>579</v>
      </c>
      <c r="C22" s="516">
        <v>1225492.3618000001</v>
      </c>
      <c r="D22" s="516">
        <v>173150496.8829</v>
      </c>
      <c r="E22" s="516">
        <v>1677037.9757000005</v>
      </c>
      <c r="F22" s="516">
        <v>3314551.6741899997</v>
      </c>
      <c r="G22" s="516">
        <v>0</v>
      </c>
      <c r="H22" s="516">
        <v>80000.66</v>
      </c>
      <c r="I22" s="435">
        <f t="shared" si="0"/>
        <v>169384399.59481001</v>
      </c>
    </row>
    <row r="23" spans="1:9">
      <c r="A23" s="434">
        <v>17</v>
      </c>
      <c r="B23" s="439" t="s">
        <v>700</v>
      </c>
      <c r="C23" s="516">
        <v>2751852.1280999999</v>
      </c>
      <c r="D23" s="516">
        <v>182240262.9172</v>
      </c>
      <c r="E23" s="516">
        <v>4899482.0861400021</v>
      </c>
      <c r="F23" s="516">
        <v>2819875.2807560004</v>
      </c>
      <c r="G23" s="516">
        <v>0</v>
      </c>
      <c r="H23" s="516">
        <v>5077.47</v>
      </c>
      <c r="I23" s="435">
        <f t="shared" si="0"/>
        <v>177272757.678404</v>
      </c>
    </row>
    <row r="24" spans="1:9">
      <c r="A24" s="434">
        <v>18</v>
      </c>
      <c r="B24" s="439" t="s">
        <v>580</v>
      </c>
      <c r="C24" s="516">
        <v>14977017.518499998</v>
      </c>
      <c r="D24" s="516">
        <v>1069074260.8969963</v>
      </c>
      <c r="E24" s="516">
        <v>5836045.4618499987</v>
      </c>
      <c r="F24" s="516">
        <v>20962751.078048781</v>
      </c>
      <c r="G24" s="516">
        <v>0</v>
      </c>
      <c r="H24" s="516">
        <v>68213</v>
      </c>
      <c r="I24" s="435">
        <f t="shared" si="0"/>
        <v>1057252481.8755976</v>
      </c>
    </row>
    <row r="25" spans="1:9">
      <c r="A25" s="434">
        <v>19</v>
      </c>
      <c r="B25" s="439" t="s">
        <v>581</v>
      </c>
      <c r="C25" s="516">
        <v>2109340.4591999999</v>
      </c>
      <c r="D25" s="516">
        <v>88709008.008099973</v>
      </c>
      <c r="E25" s="516">
        <v>706506.12455000007</v>
      </c>
      <c r="F25" s="516">
        <v>1752039.9627099999</v>
      </c>
      <c r="G25" s="516">
        <v>0</v>
      </c>
      <c r="H25" s="516">
        <v>175448.27215999999</v>
      </c>
      <c r="I25" s="435">
        <f t="shared" si="0"/>
        <v>88359802.380039975</v>
      </c>
    </row>
    <row r="26" spans="1:9">
      <c r="A26" s="434">
        <v>20</v>
      </c>
      <c r="B26" s="439" t="s">
        <v>699</v>
      </c>
      <c r="C26" s="516">
        <v>6738646.9664000003</v>
      </c>
      <c r="D26" s="516">
        <v>519752906.59100014</v>
      </c>
      <c r="E26" s="516">
        <v>3708341.3615700002</v>
      </c>
      <c r="F26" s="516">
        <v>10076980.612768002</v>
      </c>
      <c r="G26" s="516">
        <v>0</v>
      </c>
      <c r="H26" s="516">
        <v>64825.01</v>
      </c>
      <c r="I26" s="435">
        <f t="shared" si="0"/>
        <v>512706231.58306217</v>
      </c>
    </row>
    <row r="27" spans="1:9">
      <c r="A27" s="434">
        <v>21</v>
      </c>
      <c r="B27" s="439" t="s">
        <v>582</v>
      </c>
      <c r="C27" s="516">
        <v>1223984.2723000003</v>
      </c>
      <c r="D27" s="516">
        <v>61394063.280499995</v>
      </c>
      <c r="E27" s="516">
        <v>735736.75820000004</v>
      </c>
      <c r="F27" s="516">
        <v>1213699.8739900002</v>
      </c>
      <c r="G27" s="516">
        <v>0</v>
      </c>
      <c r="H27" s="516">
        <v>61000.82</v>
      </c>
      <c r="I27" s="435">
        <f t="shared" si="0"/>
        <v>60668610.920609996</v>
      </c>
    </row>
    <row r="28" spans="1:9">
      <c r="A28" s="434">
        <v>22</v>
      </c>
      <c r="B28" s="439" t="s">
        <v>583</v>
      </c>
      <c r="C28" s="516">
        <v>706788.16910000006</v>
      </c>
      <c r="D28" s="516">
        <v>104409178.9372647</v>
      </c>
      <c r="E28" s="516">
        <v>275601.64810000005</v>
      </c>
      <c r="F28" s="516">
        <v>2061413.9219722948</v>
      </c>
      <c r="G28" s="516">
        <v>0</v>
      </c>
      <c r="H28" s="516">
        <v>52325.081376000002</v>
      </c>
      <c r="I28" s="435">
        <f t="shared" si="0"/>
        <v>102778951.5362924</v>
      </c>
    </row>
    <row r="29" spans="1:9">
      <c r="A29" s="434">
        <v>23</v>
      </c>
      <c r="B29" s="439" t="s">
        <v>584</v>
      </c>
      <c r="C29" s="516">
        <v>115035308.80159993</v>
      </c>
      <c r="D29" s="516">
        <v>3316091991.5169001</v>
      </c>
      <c r="E29" s="516">
        <v>56134750.738870025</v>
      </c>
      <c r="F29" s="516">
        <v>63618842.629900001</v>
      </c>
      <c r="G29" s="516">
        <v>0</v>
      </c>
      <c r="H29" s="516">
        <v>14270394.076245001</v>
      </c>
      <c r="I29" s="435">
        <f t="shared" si="0"/>
        <v>3311373706.9497299</v>
      </c>
    </row>
    <row r="30" spans="1:9">
      <c r="A30" s="434">
        <v>24</v>
      </c>
      <c r="B30" s="439" t="s">
        <v>698</v>
      </c>
      <c r="C30" s="516">
        <v>21126483.861099996</v>
      </c>
      <c r="D30" s="516">
        <v>820345998.03369999</v>
      </c>
      <c r="E30" s="516">
        <v>12419509.130510001</v>
      </c>
      <c r="F30" s="516">
        <v>15592954.239759993</v>
      </c>
      <c r="G30" s="516">
        <v>0</v>
      </c>
      <c r="H30" s="516">
        <v>2634262.4300000002</v>
      </c>
      <c r="I30" s="435">
        <f t="shared" si="0"/>
        <v>813460018.52452993</v>
      </c>
    </row>
    <row r="31" spans="1:9">
      <c r="A31" s="434">
        <v>25</v>
      </c>
      <c r="B31" s="439" t="s">
        <v>585</v>
      </c>
      <c r="C31" s="516">
        <v>66754447.253299981</v>
      </c>
      <c r="D31" s="516">
        <v>1733514939.0921993</v>
      </c>
      <c r="E31" s="516">
        <v>30556938.096049994</v>
      </c>
      <c r="F31" s="516">
        <v>33510648.466502</v>
      </c>
      <c r="G31" s="516">
        <v>0</v>
      </c>
      <c r="H31" s="516">
        <v>7559719.6485489998</v>
      </c>
      <c r="I31" s="435">
        <f t="shared" si="0"/>
        <v>1736201799.7829473</v>
      </c>
    </row>
    <row r="32" spans="1:9">
      <c r="A32" s="434">
        <v>26</v>
      </c>
      <c r="B32" s="439" t="s">
        <v>695</v>
      </c>
      <c r="C32" s="516">
        <v>50315988.962399997</v>
      </c>
      <c r="D32" s="516">
        <v>615666628.21850002</v>
      </c>
      <c r="E32" s="516">
        <v>33793297.603870004</v>
      </c>
      <c r="F32" s="516">
        <v>11686050.609042002</v>
      </c>
      <c r="G32" s="516">
        <v>0</v>
      </c>
      <c r="H32" s="516">
        <v>2417967.8371529998</v>
      </c>
      <c r="I32" s="435">
        <f t="shared" si="0"/>
        <v>620503268.9679879</v>
      </c>
    </row>
    <row r="33" spans="1:10">
      <c r="A33" s="434">
        <v>27</v>
      </c>
      <c r="B33" s="434" t="s">
        <v>586</v>
      </c>
      <c r="C33" s="516">
        <v>310101456.94000006</v>
      </c>
      <c r="D33" s="516">
        <v>1940568929.7316771</v>
      </c>
      <c r="E33" s="516">
        <v>129213843.79000001</v>
      </c>
      <c r="F33" s="516">
        <v>4990725.91</v>
      </c>
      <c r="G33" s="516">
        <v>0</v>
      </c>
      <c r="H33" s="516">
        <v>7126436.8299999991</v>
      </c>
      <c r="I33" s="435">
        <f t="shared" si="0"/>
        <v>2116465816.9716771</v>
      </c>
    </row>
    <row r="34" spans="1:10">
      <c r="A34" s="434">
        <v>28</v>
      </c>
      <c r="B34" s="440" t="s">
        <v>108</v>
      </c>
      <c r="C34" s="515">
        <f>SUM(C7:C33)</f>
        <v>973903489.66039991</v>
      </c>
      <c r="D34" s="515">
        <f t="shared" ref="D34:H34" si="1">SUM(D7:D33)</f>
        <v>23707204698.981747</v>
      </c>
      <c r="E34" s="515">
        <f t="shared" si="1"/>
        <v>477166669.23880011</v>
      </c>
      <c r="F34" s="515">
        <f t="shared" si="1"/>
        <v>316760868.45894897</v>
      </c>
      <c r="G34" s="515">
        <v>24809680.620000001</v>
      </c>
      <c r="H34" s="515">
        <f t="shared" si="1"/>
        <v>41892278.516862005</v>
      </c>
      <c r="I34" s="517">
        <f t="shared" si="0"/>
        <v>23862370970.324398</v>
      </c>
    </row>
    <row r="35" spans="1:10">
      <c r="A35" s="441"/>
      <c r="B35" s="441"/>
      <c r="C35" s="441"/>
      <c r="D35" s="441"/>
      <c r="E35" s="441"/>
      <c r="F35" s="441"/>
      <c r="G35" s="441"/>
      <c r="H35" s="441"/>
      <c r="I35" s="441"/>
      <c r="J35" s="441"/>
    </row>
    <row r="36" spans="1:10">
      <c r="A36" s="441"/>
      <c r="B36" s="473"/>
      <c r="C36" s="441"/>
      <c r="D36" s="441"/>
      <c r="E36" s="441"/>
      <c r="F36" s="441"/>
      <c r="G36" s="441"/>
      <c r="H36" s="441"/>
      <c r="I36" s="441"/>
      <c r="J36" s="441"/>
    </row>
    <row r="37" spans="1:10">
      <c r="A37" s="441"/>
      <c r="B37" s="441"/>
      <c r="C37" s="441"/>
      <c r="D37" s="441"/>
      <c r="E37" s="441"/>
      <c r="F37" s="441"/>
      <c r="G37" s="441"/>
      <c r="H37" s="441"/>
      <c r="I37" s="441"/>
      <c r="J37" s="441"/>
    </row>
    <row r="38" spans="1:10">
      <c r="A38" s="441"/>
      <c r="B38" s="441"/>
      <c r="C38" s="441"/>
      <c r="D38" s="441"/>
      <c r="E38" s="441"/>
      <c r="F38" s="441"/>
      <c r="G38" s="441"/>
      <c r="H38" s="441"/>
      <c r="I38" s="441"/>
      <c r="J38" s="441"/>
    </row>
    <row r="39" spans="1:10">
      <c r="A39" s="441"/>
      <c r="B39" s="441"/>
      <c r="C39" s="441"/>
      <c r="D39" s="441"/>
      <c r="E39" s="441"/>
      <c r="F39" s="441"/>
      <c r="G39" s="441"/>
      <c r="H39" s="441"/>
      <c r="I39" s="441"/>
      <c r="J39" s="441"/>
    </row>
    <row r="40" spans="1:10">
      <c r="A40" s="441"/>
      <c r="B40" s="441"/>
      <c r="C40" s="441"/>
      <c r="D40" s="441"/>
      <c r="E40" s="441"/>
      <c r="F40" s="441"/>
      <c r="G40" s="441"/>
      <c r="H40" s="441"/>
      <c r="I40" s="441"/>
      <c r="J40" s="441"/>
    </row>
    <row r="41" spans="1:10">
      <c r="A41" s="441"/>
      <c r="B41" s="441"/>
      <c r="C41" s="441"/>
      <c r="D41" s="441"/>
      <c r="E41" s="441"/>
      <c r="F41" s="441"/>
      <c r="G41" s="441"/>
      <c r="H41" s="441"/>
      <c r="I41" s="441"/>
      <c r="J41" s="441"/>
    </row>
    <row r="42" spans="1:10">
      <c r="A42" s="474"/>
      <c r="B42" s="474"/>
      <c r="C42" s="441"/>
      <c r="D42" s="441"/>
      <c r="E42" s="441"/>
      <c r="F42" s="441"/>
      <c r="G42" s="441"/>
      <c r="H42" s="441"/>
      <c r="I42" s="441"/>
      <c r="J42" s="441"/>
    </row>
    <row r="43" spans="1:10">
      <c r="A43" s="474"/>
      <c r="B43" s="474"/>
      <c r="C43" s="441"/>
      <c r="D43" s="441"/>
      <c r="E43" s="441"/>
      <c r="F43" s="441"/>
      <c r="G43" s="441"/>
      <c r="H43" s="441"/>
      <c r="I43" s="441"/>
      <c r="J43" s="441"/>
    </row>
    <row r="44" spans="1:10">
      <c r="A44" s="441"/>
      <c r="B44" s="441"/>
      <c r="C44" s="441"/>
      <c r="D44" s="441"/>
      <c r="E44" s="441"/>
      <c r="F44" s="441"/>
      <c r="G44" s="441"/>
      <c r="H44" s="441"/>
      <c r="I44" s="441"/>
      <c r="J44" s="441"/>
    </row>
    <row r="45" spans="1:10">
      <c r="A45" s="441"/>
      <c r="B45" s="441"/>
      <c r="C45" s="441"/>
      <c r="D45" s="441"/>
      <c r="E45" s="441"/>
      <c r="F45" s="441"/>
      <c r="G45" s="441"/>
      <c r="H45" s="441"/>
      <c r="I45" s="441"/>
      <c r="J45" s="441"/>
    </row>
    <row r="46" spans="1:10">
      <c r="A46" s="441"/>
      <c r="B46" s="441"/>
      <c r="C46" s="441"/>
      <c r="D46" s="441"/>
      <c r="E46" s="441"/>
      <c r="F46" s="441"/>
      <c r="G46" s="441"/>
      <c r="H46" s="441"/>
      <c r="I46" s="441"/>
      <c r="J46" s="441"/>
    </row>
    <row r="47" spans="1:10">
      <c r="A47" s="441"/>
      <c r="B47" s="441"/>
      <c r="C47" s="441"/>
      <c r="D47" s="441"/>
      <c r="E47" s="441"/>
      <c r="F47" s="441"/>
      <c r="G47" s="441"/>
      <c r="H47" s="441"/>
      <c r="I47" s="441"/>
      <c r="J47" s="44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C6" sqref="C6:C19"/>
    </sheetView>
  </sheetViews>
  <sheetFormatPr defaultColWidth="9.140625" defaultRowHeight="12.75"/>
  <cols>
    <col min="1" max="1" width="11.85546875" style="438" bestFit="1" customWidth="1"/>
    <col min="2" max="2" width="108" style="438" bestFit="1" customWidth="1"/>
    <col min="3" max="4" width="35.5703125" style="438" customWidth="1"/>
    <col min="5" max="16384" width="9.140625" style="438"/>
  </cols>
  <sheetData>
    <row r="1" spans="1:4" s="638" customFormat="1" ht="13.5">
      <c r="A1" s="637" t="s">
        <v>30</v>
      </c>
      <c r="B1" s="630" t="str">
        <f>'Info '!C2</f>
        <v>JSC TBC Bank</v>
      </c>
    </row>
    <row r="2" spans="1:4" s="638" customFormat="1" ht="13.5">
      <c r="A2" s="637" t="s">
        <v>31</v>
      </c>
      <c r="B2" s="639">
        <f>'1. key ratios '!B2</f>
        <v>44651</v>
      </c>
    </row>
    <row r="3" spans="1:4">
      <c r="A3" s="430" t="s">
        <v>587</v>
      </c>
    </row>
    <row r="5" spans="1:4" ht="25.5">
      <c r="A5" s="775" t="s">
        <v>588</v>
      </c>
      <c r="B5" s="775"/>
      <c r="C5" s="462" t="s">
        <v>589</v>
      </c>
      <c r="D5" s="462" t="s">
        <v>590</v>
      </c>
    </row>
    <row r="6" spans="1:4">
      <c r="A6" s="442">
        <v>1</v>
      </c>
      <c r="B6" s="443" t="s">
        <v>591</v>
      </c>
      <c r="C6" s="515">
        <v>698814988.48941398</v>
      </c>
      <c r="D6" s="515">
        <v>4446410.2985789999</v>
      </c>
    </row>
    <row r="7" spans="1:4">
      <c r="A7" s="444">
        <v>2</v>
      </c>
      <c r="B7" s="443" t="s">
        <v>592</v>
      </c>
      <c r="C7" s="515">
        <f>SUM(C8:C11)</f>
        <v>180661849.28489</v>
      </c>
      <c r="D7" s="515">
        <f>SUM(D8:D11)</f>
        <v>619500.20176299906</v>
      </c>
    </row>
    <row r="8" spans="1:4">
      <c r="A8" s="445">
        <v>2.1</v>
      </c>
      <c r="B8" s="446" t="s">
        <v>703</v>
      </c>
      <c r="C8" s="516">
        <v>55465917.450390004</v>
      </c>
      <c r="D8" s="516">
        <v>617402.85598899995</v>
      </c>
    </row>
    <row r="9" spans="1:4">
      <c r="A9" s="445">
        <v>2.2000000000000002</v>
      </c>
      <c r="B9" s="446" t="s">
        <v>701</v>
      </c>
      <c r="C9" s="516">
        <v>42340196.783605002</v>
      </c>
      <c r="D9" s="516">
        <v>0</v>
      </c>
    </row>
    <row r="10" spans="1:4">
      <c r="A10" s="445">
        <v>2.2999999999999998</v>
      </c>
      <c r="B10" s="446" t="s">
        <v>593</v>
      </c>
      <c r="C10" s="516">
        <v>272063.25609500002</v>
      </c>
      <c r="D10" s="516">
        <v>2097.3457739991072</v>
      </c>
    </row>
    <row r="11" spans="1:4">
      <c r="A11" s="445">
        <v>2.4</v>
      </c>
      <c r="B11" s="446" t="s">
        <v>594</v>
      </c>
      <c r="C11" s="516">
        <v>82583671.794799998</v>
      </c>
      <c r="D11" s="516">
        <v>0</v>
      </c>
    </row>
    <row r="12" spans="1:4">
      <c r="A12" s="442">
        <v>3</v>
      </c>
      <c r="B12" s="443" t="s">
        <v>595</v>
      </c>
      <c r="C12" s="515">
        <f>SUM(C13:C18)</f>
        <v>199259326.31430382</v>
      </c>
      <c r="D12" s="515">
        <f>SUM(D13:D18)</f>
        <v>750773.32950999995</v>
      </c>
    </row>
    <row r="13" spans="1:4">
      <c r="A13" s="445">
        <v>3.1</v>
      </c>
      <c r="B13" s="446" t="s">
        <v>596</v>
      </c>
      <c r="C13" s="516">
        <v>12341686.25</v>
      </c>
      <c r="D13" s="516">
        <v>0</v>
      </c>
    </row>
    <row r="14" spans="1:4">
      <c r="A14" s="445">
        <v>3.2</v>
      </c>
      <c r="B14" s="446" t="s">
        <v>597</v>
      </c>
      <c r="C14" s="516">
        <v>34486667.023236997</v>
      </c>
      <c r="D14" s="516">
        <v>750773.32950999995</v>
      </c>
    </row>
    <row r="15" spans="1:4">
      <c r="A15" s="445">
        <v>3.3</v>
      </c>
      <c r="B15" s="446" t="s">
        <v>692</v>
      </c>
      <c r="C15" s="516">
        <v>38394381.799833998</v>
      </c>
      <c r="D15" s="516">
        <v>0</v>
      </c>
    </row>
    <row r="16" spans="1:4">
      <c r="A16" s="445">
        <v>3.4</v>
      </c>
      <c r="B16" s="446" t="s">
        <v>702</v>
      </c>
      <c r="C16" s="516">
        <v>10001217.360384</v>
      </c>
      <c r="D16" s="516">
        <v>0</v>
      </c>
    </row>
    <row r="17" spans="1:4">
      <c r="A17" s="444">
        <v>3.5</v>
      </c>
      <c r="B17" s="446" t="s">
        <v>598</v>
      </c>
      <c r="C17" s="516">
        <v>2562706.7128488286</v>
      </c>
      <c r="D17" s="516">
        <v>0</v>
      </c>
    </row>
    <row r="18" spans="1:4">
      <c r="A18" s="445">
        <v>3.6</v>
      </c>
      <c r="B18" s="446" t="s">
        <v>599</v>
      </c>
      <c r="C18" s="516">
        <v>101472667.168</v>
      </c>
      <c r="D18" s="516">
        <v>0</v>
      </c>
    </row>
    <row r="19" spans="1:4">
      <c r="A19" s="447">
        <v>4</v>
      </c>
      <c r="B19" s="443" t="s">
        <v>600</v>
      </c>
      <c r="C19" s="515">
        <f>C6+C7-C12</f>
        <v>680217511.46000004</v>
      </c>
      <c r="D19" s="515">
        <f>D6+D7-D12</f>
        <v>4315137.1708319997</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90" zoomScaleNormal="90" workbookViewId="0">
      <selection activeCell="E7" sqref="E7:F19"/>
    </sheetView>
  </sheetViews>
  <sheetFormatPr defaultColWidth="9.140625" defaultRowHeight="12.75"/>
  <cols>
    <col min="1" max="1" width="11.85546875" style="438" bestFit="1" customWidth="1"/>
    <col min="2" max="2" width="124.5703125" style="438" customWidth="1"/>
    <col min="3" max="3" width="31.5703125" style="438" customWidth="1"/>
    <col min="4" max="4" width="39.140625" style="438" customWidth="1"/>
    <col min="5" max="5" width="12.5703125" style="438" bestFit="1" customWidth="1"/>
    <col min="6" max="16384" width="9.140625" style="438"/>
  </cols>
  <sheetData>
    <row r="1" spans="1:5" s="638" customFormat="1" ht="13.5">
      <c r="A1" s="637" t="s">
        <v>30</v>
      </c>
      <c r="B1" s="630" t="str">
        <f>'Info '!C2</f>
        <v>JSC TBC Bank</v>
      </c>
    </row>
    <row r="2" spans="1:5" s="638" customFormat="1" ht="13.5">
      <c r="A2" s="637" t="s">
        <v>31</v>
      </c>
      <c r="B2" s="639">
        <f>'1. key ratios '!B2</f>
        <v>44651</v>
      </c>
    </row>
    <row r="3" spans="1:5">
      <c r="A3" s="430" t="s">
        <v>601</v>
      </c>
    </row>
    <row r="4" spans="1:5">
      <c r="A4" s="430"/>
    </row>
    <row r="5" spans="1:5" ht="15" customHeight="1">
      <c r="A5" s="776" t="s">
        <v>704</v>
      </c>
      <c r="B5" s="777"/>
      <c r="C5" s="766" t="s">
        <v>602</v>
      </c>
      <c r="D5" s="780" t="s">
        <v>603</v>
      </c>
    </row>
    <row r="6" spans="1:5">
      <c r="A6" s="778"/>
      <c r="B6" s="779"/>
      <c r="C6" s="769"/>
      <c r="D6" s="780"/>
    </row>
    <row r="7" spans="1:5">
      <c r="A7" s="440">
        <v>1</v>
      </c>
      <c r="B7" s="440" t="s">
        <v>591</v>
      </c>
      <c r="C7" s="515">
        <v>649111016.33837199</v>
      </c>
      <c r="D7" s="487"/>
      <c r="E7" s="709"/>
    </row>
    <row r="8" spans="1:5">
      <c r="A8" s="434">
        <v>2</v>
      </c>
      <c r="B8" s="434" t="s">
        <v>604</v>
      </c>
      <c r="C8" s="516">
        <v>117760245.097573</v>
      </c>
      <c r="D8" s="487"/>
      <c r="E8" s="709"/>
    </row>
    <row r="9" spans="1:5">
      <c r="A9" s="434">
        <v>3</v>
      </c>
      <c r="B9" s="448" t="s">
        <v>605</v>
      </c>
      <c r="C9" s="516">
        <v>304540.26592600002</v>
      </c>
      <c r="D9" s="487"/>
      <c r="E9" s="709"/>
    </row>
    <row r="10" spans="1:5">
      <c r="A10" s="434">
        <v>4</v>
      </c>
      <c r="B10" s="434" t="s">
        <v>606</v>
      </c>
      <c r="C10" s="520">
        <f>SUM(C11:C18)</f>
        <v>103395008.21802801</v>
      </c>
      <c r="D10" s="487"/>
      <c r="E10" s="709"/>
    </row>
    <row r="11" spans="1:5">
      <c r="A11" s="434">
        <v>5</v>
      </c>
      <c r="B11" s="449" t="s">
        <v>607</v>
      </c>
      <c r="C11" s="516">
        <v>3994926.6374240001</v>
      </c>
      <c r="D11" s="487"/>
      <c r="E11" s="709"/>
    </row>
    <row r="12" spans="1:5">
      <c r="A12" s="434">
        <v>6</v>
      </c>
      <c r="B12" s="449" t="s">
        <v>608</v>
      </c>
      <c r="C12" s="516">
        <v>16181514.060303999</v>
      </c>
      <c r="D12" s="487"/>
      <c r="E12" s="709"/>
    </row>
    <row r="13" spans="1:5">
      <c r="A13" s="434">
        <v>7</v>
      </c>
      <c r="B13" s="449" t="s">
        <v>609</v>
      </c>
      <c r="C13" s="516">
        <v>46217953.223012</v>
      </c>
      <c r="D13" s="487"/>
      <c r="E13" s="709"/>
    </row>
    <row r="14" spans="1:5">
      <c r="A14" s="434">
        <v>8</v>
      </c>
      <c r="B14" s="449" t="s">
        <v>610</v>
      </c>
      <c r="C14" s="516">
        <v>0</v>
      </c>
      <c r="D14" s="434"/>
      <c r="E14" s="709"/>
    </row>
    <row r="15" spans="1:5">
      <c r="A15" s="434">
        <v>9</v>
      </c>
      <c r="B15" s="449" t="s">
        <v>611</v>
      </c>
      <c r="C15" s="516">
        <v>0</v>
      </c>
      <c r="D15" s="434"/>
      <c r="E15" s="709"/>
    </row>
    <row r="16" spans="1:5">
      <c r="A16" s="434">
        <v>10</v>
      </c>
      <c r="B16" s="449" t="s">
        <v>612</v>
      </c>
      <c r="C16" s="516">
        <v>34765841.689999998</v>
      </c>
      <c r="D16" s="487"/>
      <c r="E16" s="709"/>
    </row>
    <row r="17" spans="1:5">
      <c r="A17" s="434">
        <v>11</v>
      </c>
      <c r="B17" s="449" t="s">
        <v>613</v>
      </c>
      <c r="C17" s="516">
        <v>0</v>
      </c>
      <c r="D17" s="434"/>
      <c r="E17" s="709"/>
    </row>
    <row r="18" spans="1:5">
      <c r="A18" s="434">
        <v>12</v>
      </c>
      <c r="B18" s="446" t="s">
        <v>709</v>
      </c>
      <c r="C18" s="516">
        <v>2234772.6072880002</v>
      </c>
      <c r="D18" s="487"/>
      <c r="E18" s="709"/>
    </row>
    <row r="19" spans="1:5">
      <c r="A19" s="440">
        <v>13</v>
      </c>
      <c r="B19" s="475" t="s">
        <v>600</v>
      </c>
      <c r="C19" s="519">
        <f>C7+C8-C10+C9</f>
        <v>663780793.48384297</v>
      </c>
      <c r="D19" s="488"/>
      <c r="E19" s="709"/>
    </row>
    <row r="22" spans="1:5">
      <c r="B22" s="428"/>
    </row>
    <row r="23" spans="1:5">
      <c r="B23" s="429"/>
    </row>
    <row r="24" spans="1:5">
      <c r="B24" s="43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zoomScale="85" zoomScaleNormal="85" workbookViewId="0">
      <selection activeCell="C8" sqref="C8:U28"/>
    </sheetView>
  </sheetViews>
  <sheetFormatPr defaultColWidth="9.140625" defaultRowHeight="12.75"/>
  <cols>
    <col min="1" max="1" width="11.85546875" style="438" bestFit="1" customWidth="1"/>
    <col min="2" max="2" width="47.42578125" style="438" customWidth="1"/>
    <col min="3" max="3" width="17.42578125" style="438" bestFit="1" customWidth="1"/>
    <col min="4" max="4" width="13.85546875" style="438" bestFit="1" customWidth="1"/>
    <col min="5" max="5" width="15.5703125" style="438" bestFit="1" customWidth="1"/>
    <col min="6" max="6" width="16" style="438" bestFit="1" customWidth="1"/>
    <col min="7" max="7" width="13.5703125" style="438" bestFit="1" customWidth="1"/>
    <col min="8" max="8" width="15.5703125" style="438" bestFit="1" customWidth="1"/>
    <col min="9" max="9" width="24.42578125" style="438" bestFit="1" customWidth="1"/>
    <col min="10" max="10" width="23.85546875" style="438" bestFit="1" customWidth="1"/>
    <col min="11" max="11" width="15.5703125" style="438" bestFit="1" customWidth="1"/>
    <col min="12" max="12" width="12.42578125" style="438" bestFit="1" customWidth="1"/>
    <col min="13" max="13" width="16" style="438" bestFit="1" customWidth="1"/>
    <col min="14" max="14" width="23.85546875" style="438" bestFit="1" customWidth="1"/>
    <col min="15" max="15" width="24.5703125" style="438" bestFit="1" customWidth="1"/>
    <col min="16" max="16" width="22.85546875" style="438" bestFit="1" customWidth="1"/>
    <col min="17" max="17" width="20.42578125" style="438" bestFit="1" customWidth="1"/>
    <col min="18" max="19" width="20.5703125" style="438" bestFit="1" customWidth="1"/>
    <col min="20" max="20" width="14.42578125" style="438" bestFit="1" customWidth="1"/>
    <col min="21" max="21" width="22.42578125" style="438" bestFit="1" customWidth="1"/>
    <col min="22" max="22" width="20" style="438" customWidth="1"/>
    <col min="23" max="16384" width="9.140625" style="438"/>
  </cols>
  <sheetData>
    <row r="1" spans="1:41" s="638" customFormat="1" ht="13.5">
      <c r="A1" s="637" t="s">
        <v>30</v>
      </c>
      <c r="B1" s="630" t="str">
        <f>'Info '!C2</f>
        <v>JSC TBC Bank</v>
      </c>
    </row>
    <row r="2" spans="1:41" s="638" customFormat="1" ht="13.5">
      <c r="A2" s="637" t="s">
        <v>31</v>
      </c>
      <c r="B2" s="639">
        <f>'1. key ratios '!B2</f>
        <v>44651</v>
      </c>
      <c r="C2" s="640"/>
    </row>
    <row r="3" spans="1:41">
      <c r="A3" s="430" t="s">
        <v>614</v>
      </c>
    </row>
    <row r="5" spans="1:41" ht="15" customHeight="1">
      <c r="A5" s="766" t="s">
        <v>539</v>
      </c>
      <c r="B5" s="768"/>
      <c r="C5" s="783" t="s">
        <v>615</v>
      </c>
      <c r="D5" s="784"/>
      <c r="E5" s="784"/>
      <c r="F5" s="784"/>
      <c r="G5" s="784"/>
      <c r="H5" s="784"/>
      <c r="I5" s="784"/>
      <c r="J5" s="784"/>
      <c r="K5" s="784"/>
      <c r="L5" s="784"/>
      <c r="M5" s="784"/>
      <c r="N5" s="784"/>
      <c r="O5" s="784"/>
      <c r="P5" s="784"/>
      <c r="Q5" s="784"/>
      <c r="R5" s="784"/>
      <c r="S5" s="784"/>
      <c r="T5" s="784"/>
      <c r="U5" s="785"/>
      <c r="V5" s="476"/>
    </row>
    <row r="6" spans="1:41">
      <c r="A6" s="781"/>
      <c r="B6" s="782"/>
      <c r="C6" s="786" t="s">
        <v>108</v>
      </c>
      <c r="D6" s="788" t="s">
        <v>616</v>
      </c>
      <c r="E6" s="788"/>
      <c r="F6" s="773"/>
      <c r="G6" s="789" t="s">
        <v>617</v>
      </c>
      <c r="H6" s="790"/>
      <c r="I6" s="790"/>
      <c r="J6" s="790"/>
      <c r="K6" s="791"/>
      <c r="L6" s="464"/>
      <c r="M6" s="792" t="s">
        <v>618</v>
      </c>
      <c r="N6" s="792"/>
      <c r="O6" s="773"/>
      <c r="P6" s="773"/>
      <c r="Q6" s="773"/>
      <c r="R6" s="773"/>
      <c r="S6" s="773"/>
      <c r="T6" s="773"/>
      <c r="U6" s="773"/>
      <c r="V6" s="464"/>
    </row>
    <row r="7" spans="1:41" ht="25.5">
      <c r="A7" s="769"/>
      <c r="B7" s="771"/>
      <c r="C7" s="787"/>
      <c r="D7" s="477"/>
      <c r="E7" s="469" t="s">
        <v>619</v>
      </c>
      <c r="F7" s="469" t="s">
        <v>620</v>
      </c>
      <c r="G7" s="467"/>
      <c r="H7" s="469" t="s">
        <v>619</v>
      </c>
      <c r="I7" s="469" t="s">
        <v>621</v>
      </c>
      <c r="J7" s="469" t="s">
        <v>622</v>
      </c>
      <c r="K7" s="469" t="s">
        <v>623</v>
      </c>
      <c r="L7" s="463"/>
      <c r="M7" s="458" t="s">
        <v>624</v>
      </c>
      <c r="N7" s="469" t="s">
        <v>622</v>
      </c>
      <c r="O7" s="469" t="s">
        <v>625</v>
      </c>
      <c r="P7" s="469" t="s">
        <v>626</v>
      </c>
      <c r="Q7" s="469" t="s">
        <v>627</v>
      </c>
      <c r="R7" s="469" t="s">
        <v>628</v>
      </c>
      <c r="S7" s="469" t="s">
        <v>629</v>
      </c>
      <c r="T7" s="478" t="s">
        <v>630</v>
      </c>
      <c r="U7" s="469" t="s">
        <v>631</v>
      </c>
      <c r="V7" s="476"/>
    </row>
    <row r="8" spans="1:41">
      <c r="A8" s="479">
        <v>1</v>
      </c>
      <c r="B8" s="440" t="s">
        <v>632</v>
      </c>
      <c r="C8" s="515">
        <v>16871808618.849541</v>
      </c>
      <c r="D8" s="516">
        <v>15372750268.913628</v>
      </c>
      <c r="E8" s="516">
        <v>137307940.07059601</v>
      </c>
      <c r="F8" s="516">
        <v>187654.283952</v>
      </c>
      <c r="G8" s="516">
        <v>835277556.34734094</v>
      </c>
      <c r="H8" s="516">
        <v>105754134.97490001</v>
      </c>
      <c r="I8" s="516">
        <v>55744780.312472999</v>
      </c>
      <c r="J8" s="516">
        <v>21419465.885295998</v>
      </c>
      <c r="K8" s="516">
        <v>32098.07</v>
      </c>
      <c r="L8" s="516">
        <v>663780793.58857298</v>
      </c>
      <c r="M8" s="516">
        <v>90568644.341732994</v>
      </c>
      <c r="N8" s="516">
        <v>61546811.309877999</v>
      </c>
      <c r="O8" s="516">
        <v>111983349.82413</v>
      </c>
      <c r="P8" s="516">
        <v>41539083.697815001</v>
      </c>
      <c r="Q8" s="516">
        <v>27822738.123298999</v>
      </c>
      <c r="R8" s="516">
        <v>28491079.105524998</v>
      </c>
      <c r="S8" s="516">
        <v>74385.558835999997</v>
      </c>
      <c r="T8" s="516">
        <v>452.01610299999999</v>
      </c>
      <c r="U8" s="516">
        <v>71464251.083175004</v>
      </c>
      <c r="V8" s="441"/>
      <c r="W8" s="441"/>
      <c r="X8" s="441"/>
      <c r="Y8" s="441"/>
      <c r="Z8" s="441"/>
      <c r="AA8" s="441"/>
      <c r="AB8" s="441"/>
      <c r="AC8" s="441"/>
      <c r="AD8" s="441"/>
      <c r="AE8" s="441"/>
      <c r="AF8" s="441"/>
      <c r="AG8" s="441"/>
      <c r="AH8" s="441"/>
      <c r="AI8" s="441"/>
      <c r="AJ8" s="441"/>
      <c r="AK8" s="441"/>
      <c r="AL8" s="441"/>
      <c r="AM8" s="441"/>
      <c r="AN8" s="441"/>
      <c r="AO8" s="441"/>
    </row>
    <row r="9" spans="1:41">
      <c r="A9" s="434">
        <v>1.1000000000000001</v>
      </c>
      <c r="B9" s="460" t="s">
        <v>633</v>
      </c>
      <c r="C9" s="518">
        <v>0</v>
      </c>
      <c r="D9" s="516">
        <v>0</v>
      </c>
      <c r="E9" s="516">
        <v>0</v>
      </c>
      <c r="F9" s="516">
        <v>0</v>
      </c>
      <c r="G9" s="516">
        <v>0</v>
      </c>
      <c r="H9" s="516">
        <v>0</v>
      </c>
      <c r="I9" s="516">
        <v>0</v>
      </c>
      <c r="J9" s="516">
        <v>0</v>
      </c>
      <c r="K9" s="516">
        <v>0</v>
      </c>
      <c r="L9" s="516">
        <v>0</v>
      </c>
      <c r="M9" s="516">
        <v>0</v>
      </c>
      <c r="N9" s="516">
        <v>0</v>
      </c>
      <c r="O9" s="516">
        <v>0</v>
      </c>
      <c r="P9" s="516">
        <v>0</v>
      </c>
      <c r="Q9" s="516">
        <v>0</v>
      </c>
      <c r="R9" s="516">
        <v>0</v>
      </c>
      <c r="S9" s="516">
        <v>0</v>
      </c>
      <c r="T9" s="516">
        <v>0</v>
      </c>
      <c r="U9" s="516">
        <v>0</v>
      </c>
      <c r="V9" s="441"/>
      <c r="W9" s="441"/>
      <c r="X9" s="441"/>
      <c r="Y9" s="441"/>
      <c r="Z9" s="441"/>
      <c r="AA9" s="441"/>
      <c r="AB9" s="441"/>
      <c r="AC9" s="441"/>
      <c r="AD9" s="441"/>
      <c r="AE9" s="441"/>
      <c r="AF9" s="441"/>
      <c r="AG9" s="441"/>
      <c r="AH9" s="441"/>
      <c r="AI9" s="441"/>
      <c r="AJ9" s="441"/>
      <c r="AK9" s="441"/>
      <c r="AL9" s="441"/>
      <c r="AM9" s="441"/>
      <c r="AN9" s="441"/>
      <c r="AO9" s="441"/>
    </row>
    <row r="10" spans="1:41">
      <c r="A10" s="434">
        <v>1.2</v>
      </c>
      <c r="B10" s="460" t="s">
        <v>634</v>
      </c>
      <c r="C10" s="518">
        <v>0</v>
      </c>
      <c r="D10" s="516">
        <v>0</v>
      </c>
      <c r="E10" s="516">
        <v>0</v>
      </c>
      <c r="F10" s="516">
        <v>0</v>
      </c>
      <c r="G10" s="516">
        <v>0</v>
      </c>
      <c r="H10" s="516">
        <v>0</v>
      </c>
      <c r="I10" s="516">
        <v>0</v>
      </c>
      <c r="J10" s="516">
        <v>0</v>
      </c>
      <c r="K10" s="516">
        <v>0</v>
      </c>
      <c r="L10" s="516">
        <v>0</v>
      </c>
      <c r="M10" s="516">
        <v>0</v>
      </c>
      <c r="N10" s="516">
        <v>0</v>
      </c>
      <c r="O10" s="516">
        <v>0</v>
      </c>
      <c r="P10" s="516">
        <v>0</v>
      </c>
      <c r="Q10" s="516">
        <v>0</v>
      </c>
      <c r="R10" s="516">
        <v>0</v>
      </c>
      <c r="S10" s="516">
        <v>0</v>
      </c>
      <c r="T10" s="516">
        <v>0</v>
      </c>
      <c r="U10" s="516">
        <v>0</v>
      </c>
      <c r="V10" s="441"/>
      <c r="W10" s="441"/>
      <c r="X10" s="441"/>
      <c r="Y10" s="441"/>
      <c r="Z10" s="441"/>
      <c r="AA10" s="441"/>
      <c r="AB10" s="441"/>
      <c r="AC10" s="441"/>
      <c r="AD10" s="441"/>
      <c r="AE10" s="441"/>
      <c r="AF10" s="441"/>
      <c r="AG10" s="441"/>
      <c r="AH10" s="441"/>
      <c r="AI10" s="441"/>
      <c r="AJ10" s="441"/>
      <c r="AK10" s="441"/>
      <c r="AL10" s="441"/>
      <c r="AM10" s="441"/>
      <c r="AN10" s="441"/>
      <c r="AO10" s="441"/>
    </row>
    <row r="11" spans="1:41">
      <c r="A11" s="434">
        <v>1.3</v>
      </c>
      <c r="B11" s="460" t="s">
        <v>635</v>
      </c>
      <c r="C11" s="518">
        <v>0</v>
      </c>
      <c r="D11" s="516">
        <v>0</v>
      </c>
      <c r="E11" s="516">
        <v>0</v>
      </c>
      <c r="F11" s="516">
        <v>0</v>
      </c>
      <c r="G11" s="516">
        <v>0</v>
      </c>
      <c r="H11" s="516">
        <v>0</v>
      </c>
      <c r="I11" s="516">
        <v>0</v>
      </c>
      <c r="J11" s="516">
        <v>0</v>
      </c>
      <c r="K11" s="516">
        <v>0</v>
      </c>
      <c r="L11" s="516">
        <v>0</v>
      </c>
      <c r="M11" s="516">
        <v>0</v>
      </c>
      <c r="N11" s="516">
        <v>0</v>
      </c>
      <c r="O11" s="516">
        <v>0</v>
      </c>
      <c r="P11" s="516">
        <v>0</v>
      </c>
      <c r="Q11" s="516">
        <v>0</v>
      </c>
      <c r="R11" s="516">
        <v>0</v>
      </c>
      <c r="S11" s="516">
        <v>0</v>
      </c>
      <c r="T11" s="516">
        <v>0</v>
      </c>
      <c r="U11" s="516">
        <v>0</v>
      </c>
      <c r="V11" s="441"/>
      <c r="W11" s="441"/>
      <c r="X11" s="441"/>
      <c r="Y11" s="441"/>
      <c r="Z11" s="441"/>
      <c r="AA11" s="441"/>
      <c r="AB11" s="441"/>
      <c r="AC11" s="441"/>
      <c r="AD11" s="441"/>
      <c r="AE11" s="441"/>
      <c r="AF11" s="441"/>
      <c r="AG11" s="441"/>
      <c r="AH11" s="441"/>
      <c r="AI11" s="441"/>
      <c r="AJ11" s="441"/>
      <c r="AK11" s="441"/>
      <c r="AL11" s="441"/>
      <c r="AM11" s="441"/>
      <c r="AN11" s="441"/>
      <c r="AO11" s="441"/>
    </row>
    <row r="12" spans="1:41">
      <c r="A12" s="434">
        <v>1.4</v>
      </c>
      <c r="B12" s="460" t="s">
        <v>636</v>
      </c>
      <c r="C12" s="518">
        <v>188147942.61475801</v>
      </c>
      <c r="D12" s="516">
        <v>185445525.960491</v>
      </c>
      <c r="E12" s="516">
        <v>62818.58</v>
      </c>
      <c r="F12" s="516">
        <v>0</v>
      </c>
      <c r="G12" s="516">
        <v>202628.86359699999</v>
      </c>
      <c r="H12" s="516">
        <v>1999.18</v>
      </c>
      <c r="I12" s="516">
        <v>2651.95</v>
      </c>
      <c r="J12" s="516">
        <v>0</v>
      </c>
      <c r="K12" s="516">
        <v>0</v>
      </c>
      <c r="L12" s="516">
        <v>2499787.79067</v>
      </c>
      <c r="M12" s="516">
        <v>18389.406454</v>
      </c>
      <c r="N12" s="516">
        <v>0</v>
      </c>
      <c r="O12" s="516">
        <v>2156.42</v>
      </c>
      <c r="P12" s="516">
        <v>0</v>
      </c>
      <c r="Q12" s="516">
        <v>292404.18739600002</v>
      </c>
      <c r="R12" s="516">
        <v>266020.94989300001</v>
      </c>
      <c r="S12" s="516">
        <v>4186.7550000000001</v>
      </c>
      <c r="T12" s="516">
        <v>0</v>
      </c>
      <c r="U12" s="516">
        <v>100201.43582699999</v>
      </c>
      <c r="V12" s="441"/>
      <c r="W12" s="441"/>
      <c r="X12" s="441"/>
      <c r="Y12" s="441"/>
      <c r="Z12" s="441"/>
      <c r="AA12" s="441"/>
      <c r="AB12" s="441"/>
      <c r="AC12" s="441"/>
      <c r="AD12" s="441"/>
      <c r="AE12" s="441"/>
      <c r="AF12" s="441"/>
      <c r="AG12" s="441"/>
      <c r="AH12" s="441"/>
      <c r="AI12" s="441"/>
      <c r="AJ12" s="441"/>
      <c r="AK12" s="441"/>
      <c r="AL12" s="441"/>
      <c r="AM12" s="441"/>
      <c r="AN12" s="441"/>
      <c r="AO12" s="441"/>
    </row>
    <row r="13" spans="1:41">
      <c r="A13" s="434">
        <v>1.5</v>
      </c>
      <c r="B13" s="460" t="s">
        <v>637</v>
      </c>
      <c r="C13" s="518">
        <v>7948129556.3224497</v>
      </c>
      <c r="D13" s="516">
        <v>7044099080.2564001</v>
      </c>
      <c r="E13" s="516">
        <v>44753066.666844003</v>
      </c>
      <c r="F13" s="516">
        <v>0</v>
      </c>
      <c r="G13" s="516">
        <v>599532166.65631902</v>
      </c>
      <c r="H13" s="516">
        <v>76687048.481068</v>
      </c>
      <c r="I13" s="516">
        <v>17931142.834743001</v>
      </c>
      <c r="J13" s="516">
        <v>1056780.96</v>
      </c>
      <c r="K13" s="516">
        <v>0</v>
      </c>
      <c r="L13" s="516">
        <v>304498309.40973502</v>
      </c>
      <c r="M13" s="516">
        <v>26234231.001965001</v>
      </c>
      <c r="N13" s="516">
        <v>11694421.084324</v>
      </c>
      <c r="O13" s="516">
        <v>48594274.226383999</v>
      </c>
      <c r="P13" s="516">
        <v>17903948.080178998</v>
      </c>
      <c r="Q13" s="516">
        <v>11833089.427089</v>
      </c>
      <c r="R13" s="516">
        <v>23829390.425601002</v>
      </c>
      <c r="S13" s="516">
        <v>0</v>
      </c>
      <c r="T13" s="516">
        <v>0</v>
      </c>
      <c r="U13" s="516">
        <v>5905137.5694939997</v>
      </c>
      <c r="V13" s="441"/>
      <c r="W13" s="441"/>
      <c r="X13" s="441"/>
      <c r="Y13" s="441"/>
      <c r="Z13" s="441"/>
      <c r="AA13" s="441"/>
      <c r="AB13" s="441"/>
      <c r="AC13" s="441"/>
      <c r="AD13" s="441"/>
      <c r="AE13" s="441"/>
      <c r="AF13" s="441"/>
      <c r="AG13" s="441"/>
      <c r="AH13" s="441"/>
      <c r="AI13" s="441"/>
      <c r="AJ13" s="441"/>
      <c r="AK13" s="441"/>
      <c r="AL13" s="441"/>
      <c r="AM13" s="441"/>
      <c r="AN13" s="441"/>
      <c r="AO13" s="441"/>
    </row>
    <row r="14" spans="1:41">
      <c r="A14" s="434">
        <v>1.6</v>
      </c>
      <c r="B14" s="460" t="s">
        <v>638</v>
      </c>
      <c r="C14" s="518">
        <v>8735531119.9123192</v>
      </c>
      <c r="D14" s="516">
        <v>8143205662.6967297</v>
      </c>
      <c r="E14" s="516">
        <v>92492054.823752001</v>
      </c>
      <c r="F14" s="516">
        <v>187654.283952</v>
      </c>
      <c r="G14" s="516">
        <v>235542760.827425</v>
      </c>
      <c r="H14" s="516">
        <v>29065087.313832</v>
      </c>
      <c r="I14" s="516">
        <v>37810985.527730003</v>
      </c>
      <c r="J14" s="516">
        <v>20362684.925296001</v>
      </c>
      <c r="K14" s="516">
        <v>32098.07</v>
      </c>
      <c r="L14" s="516">
        <v>356782696.38816798</v>
      </c>
      <c r="M14" s="516">
        <v>64316023.933314003</v>
      </c>
      <c r="N14" s="516">
        <v>49852390.225553997</v>
      </c>
      <c r="O14" s="516">
        <v>63386919.177745998</v>
      </c>
      <c r="P14" s="516">
        <v>23635135.617635999</v>
      </c>
      <c r="Q14" s="516">
        <v>15697244.508814</v>
      </c>
      <c r="R14" s="516">
        <v>4395667.7300310005</v>
      </c>
      <c r="S14" s="516">
        <v>70198.803836000006</v>
      </c>
      <c r="T14" s="516">
        <v>452.01610299999999</v>
      </c>
      <c r="U14" s="516">
        <v>65458912.077854</v>
      </c>
      <c r="V14" s="441"/>
      <c r="W14" s="441"/>
      <c r="X14" s="441"/>
      <c r="Y14" s="441"/>
      <c r="Z14" s="441"/>
      <c r="AA14" s="441"/>
      <c r="AB14" s="441"/>
      <c r="AC14" s="441"/>
      <c r="AD14" s="441"/>
      <c r="AE14" s="441"/>
      <c r="AF14" s="441"/>
      <c r="AG14" s="441"/>
      <c r="AH14" s="441"/>
      <c r="AI14" s="441"/>
      <c r="AJ14" s="441"/>
      <c r="AK14" s="441"/>
      <c r="AL14" s="441"/>
      <c r="AM14" s="441"/>
      <c r="AN14" s="441"/>
      <c r="AO14" s="441"/>
    </row>
    <row r="15" spans="1:41">
      <c r="A15" s="479">
        <v>2</v>
      </c>
      <c r="B15" s="440" t="s">
        <v>639</v>
      </c>
      <c r="C15" s="515">
        <v>1906660123.2196536</v>
      </c>
      <c r="D15" s="516">
        <v>1906660123.2196536</v>
      </c>
      <c r="E15" s="516">
        <v>0</v>
      </c>
      <c r="F15" s="516">
        <v>0</v>
      </c>
      <c r="G15" s="516">
        <v>0</v>
      </c>
      <c r="H15" s="516">
        <v>0</v>
      </c>
      <c r="I15" s="516">
        <v>0</v>
      </c>
      <c r="J15" s="516">
        <v>0</v>
      </c>
      <c r="K15" s="516">
        <v>0</v>
      </c>
      <c r="L15" s="516">
        <v>0</v>
      </c>
      <c r="M15" s="516">
        <v>0</v>
      </c>
      <c r="N15" s="516">
        <v>0</v>
      </c>
      <c r="O15" s="516">
        <v>0</v>
      </c>
      <c r="P15" s="516">
        <v>0</v>
      </c>
      <c r="Q15" s="516">
        <v>0</v>
      </c>
      <c r="R15" s="516">
        <v>0</v>
      </c>
      <c r="S15" s="516">
        <v>0</v>
      </c>
      <c r="T15" s="516">
        <v>0</v>
      </c>
      <c r="U15" s="516">
        <v>0</v>
      </c>
      <c r="V15" s="441"/>
      <c r="W15" s="441"/>
      <c r="X15" s="441"/>
      <c r="Y15" s="441"/>
      <c r="Z15" s="441"/>
      <c r="AA15" s="441"/>
      <c r="AB15" s="441"/>
      <c r="AC15" s="441"/>
      <c r="AD15" s="441"/>
      <c r="AE15" s="441"/>
      <c r="AF15" s="441"/>
      <c r="AG15" s="441"/>
      <c r="AH15" s="441"/>
      <c r="AI15" s="441"/>
      <c r="AJ15" s="441"/>
      <c r="AK15" s="441"/>
      <c r="AL15" s="441"/>
      <c r="AM15" s="441"/>
      <c r="AN15" s="441"/>
      <c r="AO15" s="441"/>
    </row>
    <row r="16" spans="1:41">
      <c r="A16" s="434">
        <v>2.1</v>
      </c>
      <c r="B16" s="460" t="s">
        <v>633</v>
      </c>
      <c r="C16" s="518">
        <v>0</v>
      </c>
      <c r="D16" s="516">
        <v>0</v>
      </c>
      <c r="E16" s="516">
        <v>0</v>
      </c>
      <c r="F16" s="516">
        <v>0</v>
      </c>
      <c r="G16" s="516">
        <v>0</v>
      </c>
      <c r="H16" s="516">
        <v>0</v>
      </c>
      <c r="I16" s="516">
        <v>0</v>
      </c>
      <c r="J16" s="516">
        <v>0</v>
      </c>
      <c r="K16" s="516">
        <v>0</v>
      </c>
      <c r="L16" s="516">
        <v>0</v>
      </c>
      <c r="M16" s="516">
        <v>0</v>
      </c>
      <c r="N16" s="516">
        <v>0</v>
      </c>
      <c r="O16" s="516">
        <v>0</v>
      </c>
      <c r="P16" s="516">
        <v>0</v>
      </c>
      <c r="Q16" s="516">
        <v>0</v>
      </c>
      <c r="R16" s="516">
        <v>0</v>
      </c>
      <c r="S16" s="516">
        <v>0</v>
      </c>
      <c r="T16" s="516">
        <v>0</v>
      </c>
      <c r="U16" s="516">
        <v>0</v>
      </c>
      <c r="V16" s="441"/>
      <c r="W16" s="441"/>
      <c r="X16" s="441"/>
      <c r="Y16" s="441"/>
      <c r="Z16" s="441"/>
      <c r="AA16" s="441"/>
      <c r="AB16" s="441"/>
      <c r="AC16" s="441"/>
      <c r="AD16" s="441"/>
      <c r="AE16" s="441"/>
      <c r="AF16" s="441"/>
      <c r="AG16" s="441"/>
      <c r="AH16" s="441"/>
      <c r="AI16" s="441"/>
      <c r="AJ16" s="441"/>
      <c r="AK16" s="441"/>
      <c r="AL16" s="441"/>
      <c r="AM16" s="441"/>
      <c r="AN16" s="441"/>
      <c r="AO16" s="441"/>
    </row>
    <row r="17" spans="1:41">
      <c r="A17" s="434">
        <v>2.2000000000000002</v>
      </c>
      <c r="B17" s="460" t="s">
        <v>634</v>
      </c>
      <c r="C17" s="518">
        <v>1236937435.7980499</v>
      </c>
      <c r="D17" s="516">
        <v>1236937435.7980499</v>
      </c>
      <c r="E17" s="516">
        <v>0</v>
      </c>
      <c r="F17" s="516">
        <v>0</v>
      </c>
      <c r="G17" s="516">
        <v>0</v>
      </c>
      <c r="H17" s="516">
        <v>0</v>
      </c>
      <c r="I17" s="516">
        <v>0</v>
      </c>
      <c r="J17" s="516">
        <v>0</v>
      </c>
      <c r="K17" s="516">
        <v>0</v>
      </c>
      <c r="L17" s="516">
        <v>0</v>
      </c>
      <c r="M17" s="516">
        <v>0</v>
      </c>
      <c r="N17" s="516">
        <v>0</v>
      </c>
      <c r="O17" s="516">
        <v>0</v>
      </c>
      <c r="P17" s="516">
        <v>0</v>
      </c>
      <c r="Q17" s="516">
        <v>0</v>
      </c>
      <c r="R17" s="516">
        <v>0</v>
      </c>
      <c r="S17" s="516">
        <v>0</v>
      </c>
      <c r="T17" s="516">
        <v>0</v>
      </c>
      <c r="U17" s="516">
        <v>0</v>
      </c>
      <c r="V17" s="441"/>
      <c r="W17" s="441"/>
      <c r="X17" s="441"/>
      <c r="Y17" s="441"/>
      <c r="Z17" s="441"/>
      <c r="AA17" s="441"/>
      <c r="AB17" s="441"/>
      <c r="AC17" s="441"/>
      <c r="AD17" s="441"/>
      <c r="AE17" s="441"/>
      <c r="AF17" s="441"/>
      <c r="AG17" s="441"/>
      <c r="AH17" s="441"/>
      <c r="AI17" s="441"/>
      <c r="AJ17" s="441"/>
      <c r="AK17" s="441"/>
      <c r="AL17" s="441"/>
      <c r="AM17" s="441"/>
      <c r="AN17" s="441"/>
      <c r="AO17" s="441"/>
    </row>
    <row r="18" spans="1:41">
      <c r="A18" s="434">
        <v>2.2999999999999998</v>
      </c>
      <c r="B18" s="460" t="s">
        <v>635</v>
      </c>
      <c r="C18" s="518">
        <v>451478395.55000001</v>
      </c>
      <c r="D18" s="516">
        <v>451478395.55000001</v>
      </c>
      <c r="E18" s="516">
        <v>0</v>
      </c>
      <c r="F18" s="516">
        <v>0</v>
      </c>
      <c r="G18" s="516">
        <v>0</v>
      </c>
      <c r="H18" s="516">
        <v>0</v>
      </c>
      <c r="I18" s="516">
        <v>0</v>
      </c>
      <c r="J18" s="516">
        <v>0</v>
      </c>
      <c r="K18" s="516">
        <v>0</v>
      </c>
      <c r="L18" s="516">
        <v>0</v>
      </c>
      <c r="M18" s="516">
        <v>0</v>
      </c>
      <c r="N18" s="516">
        <v>0</v>
      </c>
      <c r="O18" s="516">
        <v>0</v>
      </c>
      <c r="P18" s="516">
        <v>0</v>
      </c>
      <c r="Q18" s="516">
        <v>0</v>
      </c>
      <c r="R18" s="516">
        <v>0</v>
      </c>
      <c r="S18" s="516">
        <v>0</v>
      </c>
      <c r="T18" s="516">
        <v>0</v>
      </c>
      <c r="U18" s="516">
        <v>0</v>
      </c>
      <c r="V18" s="441"/>
      <c r="W18" s="441"/>
      <c r="X18" s="441"/>
      <c r="Y18" s="441"/>
      <c r="Z18" s="441"/>
      <c r="AA18" s="441"/>
      <c r="AB18" s="441"/>
      <c r="AC18" s="441"/>
      <c r="AD18" s="441"/>
      <c r="AE18" s="441"/>
      <c r="AF18" s="441"/>
      <c r="AG18" s="441"/>
      <c r="AH18" s="441"/>
      <c r="AI18" s="441"/>
      <c r="AJ18" s="441"/>
      <c r="AK18" s="441"/>
      <c r="AL18" s="441"/>
      <c r="AM18" s="441"/>
      <c r="AN18" s="441"/>
      <c r="AO18" s="441"/>
    </row>
    <row r="19" spans="1:41">
      <c r="A19" s="434">
        <v>2.4</v>
      </c>
      <c r="B19" s="460" t="s">
        <v>636</v>
      </c>
      <c r="C19" s="518">
        <v>22478556.02995</v>
      </c>
      <c r="D19" s="516">
        <v>22478556.02995</v>
      </c>
      <c r="E19" s="516">
        <v>0</v>
      </c>
      <c r="F19" s="516">
        <v>0</v>
      </c>
      <c r="G19" s="516">
        <v>0</v>
      </c>
      <c r="H19" s="516">
        <v>0</v>
      </c>
      <c r="I19" s="516">
        <v>0</v>
      </c>
      <c r="J19" s="516">
        <v>0</v>
      </c>
      <c r="K19" s="516">
        <v>0</v>
      </c>
      <c r="L19" s="516">
        <v>0</v>
      </c>
      <c r="M19" s="516">
        <v>0</v>
      </c>
      <c r="N19" s="516">
        <v>0</v>
      </c>
      <c r="O19" s="516">
        <v>0</v>
      </c>
      <c r="P19" s="516">
        <v>0</v>
      </c>
      <c r="Q19" s="516">
        <v>0</v>
      </c>
      <c r="R19" s="516">
        <v>0</v>
      </c>
      <c r="S19" s="516">
        <v>0</v>
      </c>
      <c r="T19" s="516">
        <v>0</v>
      </c>
      <c r="U19" s="516">
        <v>0</v>
      </c>
      <c r="V19" s="441"/>
      <c r="W19" s="441"/>
      <c r="X19" s="441"/>
      <c r="Y19" s="441"/>
      <c r="Z19" s="441"/>
      <c r="AA19" s="441"/>
      <c r="AB19" s="441"/>
      <c r="AC19" s="441"/>
      <c r="AD19" s="441"/>
      <c r="AE19" s="441"/>
      <c r="AF19" s="441"/>
      <c r="AG19" s="441"/>
      <c r="AH19" s="441"/>
      <c r="AI19" s="441"/>
      <c r="AJ19" s="441"/>
      <c r="AK19" s="441"/>
      <c r="AL19" s="441"/>
      <c r="AM19" s="441"/>
      <c r="AN19" s="441"/>
      <c r="AO19" s="441"/>
    </row>
    <row r="20" spans="1:41">
      <c r="A20" s="434">
        <v>2.5</v>
      </c>
      <c r="B20" s="460" t="s">
        <v>637</v>
      </c>
      <c r="C20" s="518">
        <v>195765735.84165379</v>
      </c>
      <c r="D20" s="516">
        <v>195765735.84165379</v>
      </c>
      <c r="E20" s="516">
        <v>0</v>
      </c>
      <c r="F20" s="516">
        <v>0</v>
      </c>
      <c r="G20" s="516">
        <v>0</v>
      </c>
      <c r="H20" s="516">
        <v>0</v>
      </c>
      <c r="I20" s="516">
        <v>0</v>
      </c>
      <c r="J20" s="516">
        <v>0</v>
      </c>
      <c r="K20" s="516">
        <v>0</v>
      </c>
      <c r="L20" s="516">
        <v>0</v>
      </c>
      <c r="M20" s="516">
        <v>0</v>
      </c>
      <c r="N20" s="516">
        <v>0</v>
      </c>
      <c r="O20" s="516">
        <v>0</v>
      </c>
      <c r="P20" s="516">
        <v>0</v>
      </c>
      <c r="Q20" s="516">
        <v>0</v>
      </c>
      <c r="R20" s="516">
        <v>0</v>
      </c>
      <c r="S20" s="516">
        <v>0</v>
      </c>
      <c r="T20" s="516">
        <v>0</v>
      </c>
      <c r="U20" s="516">
        <v>0</v>
      </c>
      <c r="V20" s="441"/>
      <c r="W20" s="441"/>
      <c r="X20" s="441"/>
      <c r="Y20" s="441"/>
      <c r="Z20" s="441"/>
      <c r="AA20" s="441"/>
      <c r="AB20" s="441"/>
      <c r="AC20" s="441"/>
      <c r="AD20" s="441"/>
      <c r="AE20" s="441"/>
      <c r="AF20" s="441"/>
      <c r="AG20" s="441"/>
      <c r="AH20" s="441"/>
      <c r="AI20" s="441"/>
      <c r="AJ20" s="441"/>
      <c r="AK20" s="441"/>
      <c r="AL20" s="441"/>
      <c r="AM20" s="441"/>
      <c r="AN20" s="441"/>
      <c r="AO20" s="441"/>
    </row>
    <row r="21" spans="1:41">
      <c r="A21" s="434">
        <v>2.6</v>
      </c>
      <c r="B21" s="460" t="s">
        <v>638</v>
      </c>
      <c r="C21" s="518">
        <v>0</v>
      </c>
      <c r="D21" s="516">
        <v>0</v>
      </c>
      <c r="E21" s="516">
        <v>0</v>
      </c>
      <c r="F21" s="516">
        <v>0</v>
      </c>
      <c r="G21" s="516">
        <v>0</v>
      </c>
      <c r="H21" s="516">
        <v>0</v>
      </c>
      <c r="I21" s="516">
        <v>0</v>
      </c>
      <c r="J21" s="516">
        <v>0</v>
      </c>
      <c r="K21" s="516">
        <v>0</v>
      </c>
      <c r="L21" s="516">
        <v>0</v>
      </c>
      <c r="M21" s="516">
        <v>0</v>
      </c>
      <c r="N21" s="516">
        <v>0</v>
      </c>
      <c r="O21" s="516">
        <v>0</v>
      </c>
      <c r="P21" s="516">
        <v>0</v>
      </c>
      <c r="Q21" s="516">
        <v>0</v>
      </c>
      <c r="R21" s="516">
        <v>0</v>
      </c>
      <c r="S21" s="516">
        <v>0</v>
      </c>
      <c r="T21" s="516">
        <v>0</v>
      </c>
      <c r="U21" s="516">
        <v>0</v>
      </c>
      <c r="V21" s="441"/>
      <c r="W21" s="441"/>
      <c r="X21" s="441"/>
      <c r="Y21" s="441"/>
      <c r="Z21" s="441"/>
      <c r="AA21" s="441"/>
      <c r="AB21" s="441"/>
      <c r="AC21" s="441"/>
      <c r="AD21" s="441"/>
      <c r="AE21" s="441"/>
      <c r="AF21" s="441"/>
      <c r="AG21" s="441"/>
      <c r="AH21" s="441"/>
      <c r="AI21" s="441"/>
      <c r="AJ21" s="441"/>
      <c r="AK21" s="441"/>
      <c r="AL21" s="441"/>
      <c r="AM21" s="441"/>
      <c r="AN21" s="441"/>
      <c r="AO21" s="441"/>
    </row>
    <row r="22" spans="1:41">
      <c r="A22" s="479">
        <v>3</v>
      </c>
      <c r="B22" s="440" t="s">
        <v>694</v>
      </c>
      <c r="C22" s="519">
        <v>3742370528.4110179</v>
      </c>
      <c r="D22" s="520">
        <v>2081286928.590378</v>
      </c>
      <c r="E22" s="521">
        <v>0</v>
      </c>
      <c r="F22" s="521">
        <v>0</v>
      </c>
      <c r="G22" s="520">
        <v>52228147.124536999</v>
      </c>
      <c r="H22" s="521">
        <v>0</v>
      </c>
      <c r="I22" s="521">
        <v>0</v>
      </c>
      <c r="J22" s="521">
        <v>0</v>
      </c>
      <c r="K22" s="521">
        <v>0</v>
      </c>
      <c r="L22" s="520">
        <v>5689807.4732729997</v>
      </c>
      <c r="M22" s="521">
        <v>0</v>
      </c>
      <c r="N22" s="521">
        <v>0</v>
      </c>
      <c r="O22" s="521">
        <v>0</v>
      </c>
      <c r="P22" s="521">
        <v>0</v>
      </c>
      <c r="Q22" s="521">
        <v>0</v>
      </c>
      <c r="R22" s="521">
        <v>0</v>
      </c>
      <c r="S22" s="521">
        <v>0</v>
      </c>
      <c r="T22" s="521">
        <v>0</v>
      </c>
      <c r="U22" s="520">
        <v>0.01</v>
      </c>
      <c r="V22" s="441"/>
      <c r="W22" s="441"/>
      <c r="X22" s="441"/>
      <c r="Y22" s="441"/>
      <c r="Z22" s="441"/>
      <c r="AA22" s="441"/>
      <c r="AB22" s="441"/>
      <c r="AC22" s="441"/>
      <c r="AD22" s="441"/>
      <c r="AE22" s="441"/>
      <c r="AF22" s="441"/>
      <c r="AG22" s="441"/>
      <c r="AH22" s="441"/>
      <c r="AI22" s="441"/>
      <c r="AJ22" s="441"/>
      <c r="AK22" s="441"/>
      <c r="AL22" s="441"/>
      <c r="AM22" s="441"/>
      <c r="AN22" s="441"/>
      <c r="AO22" s="441"/>
    </row>
    <row r="23" spans="1:41">
      <c r="A23" s="434">
        <v>3.1</v>
      </c>
      <c r="B23" s="460" t="s">
        <v>633</v>
      </c>
      <c r="C23" s="522">
        <v>0</v>
      </c>
      <c r="D23" s="520">
        <v>0</v>
      </c>
      <c r="E23" s="521">
        <v>0</v>
      </c>
      <c r="F23" s="521">
        <v>0</v>
      </c>
      <c r="G23" s="520">
        <v>0</v>
      </c>
      <c r="H23" s="521">
        <v>0</v>
      </c>
      <c r="I23" s="521">
        <v>0</v>
      </c>
      <c r="J23" s="521">
        <v>0</v>
      </c>
      <c r="K23" s="521">
        <v>0</v>
      </c>
      <c r="L23" s="520">
        <v>0</v>
      </c>
      <c r="M23" s="521">
        <v>0</v>
      </c>
      <c r="N23" s="521">
        <v>0</v>
      </c>
      <c r="O23" s="521">
        <v>0</v>
      </c>
      <c r="P23" s="521">
        <v>0</v>
      </c>
      <c r="Q23" s="521">
        <v>0</v>
      </c>
      <c r="R23" s="521">
        <v>0</v>
      </c>
      <c r="S23" s="521">
        <v>0</v>
      </c>
      <c r="T23" s="521">
        <v>0</v>
      </c>
      <c r="U23" s="520">
        <v>0</v>
      </c>
      <c r="V23" s="441"/>
      <c r="W23" s="441"/>
      <c r="X23" s="441"/>
      <c r="Y23" s="441"/>
      <c r="Z23" s="441"/>
      <c r="AA23" s="441"/>
      <c r="AB23" s="441"/>
      <c r="AC23" s="441"/>
      <c r="AD23" s="441"/>
      <c r="AE23" s="441"/>
      <c r="AF23" s="441"/>
      <c r="AG23" s="441"/>
      <c r="AH23" s="441"/>
      <c r="AI23" s="441"/>
      <c r="AJ23" s="441"/>
      <c r="AK23" s="441"/>
      <c r="AL23" s="441"/>
      <c r="AM23" s="441"/>
      <c r="AN23" s="441"/>
      <c r="AO23" s="441"/>
    </row>
    <row r="24" spans="1:41">
      <c r="A24" s="434">
        <v>3.2</v>
      </c>
      <c r="B24" s="460" t="s">
        <v>634</v>
      </c>
      <c r="C24" s="522">
        <v>0</v>
      </c>
      <c r="D24" s="520">
        <v>0</v>
      </c>
      <c r="E24" s="521">
        <v>0</v>
      </c>
      <c r="F24" s="521">
        <v>0</v>
      </c>
      <c r="G24" s="520">
        <v>0</v>
      </c>
      <c r="H24" s="521">
        <v>0</v>
      </c>
      <c r="I24" s="521">
        <v>0</v>
      </c>
      <c r="J24" s="521">
        <v>0</v>
      </c>
      <c r="K24" s="521">
        <v>0</v>
      </c>
      <c r="L24" s="520">
        <v>0</v>
      </c>
      <c r="M24" s="521">
        <v>0</v>
      </c>
      <c r="N24" s="521">
        <v>0</v>
      </c>
      <c r="O24" s="521">
        <v>0</v>
      </c>
      <c r="P24" s="521">
        <v>0</v>
      </c>
      <c r="Q24" s="521">
        <v>0</v>
      </c>
      <c r="R24" s="521">
        <v>0</v>
      </c>
      <c r="S24" s="521">
        <v>0</v>
      </c>
      <c r="T24" s="521">
        <v>0</v>
      </c>
      <c r="U24" s="520">
        <v>0</v>
      </c>
      <c r="V24" s="441"/>
      <c r="W24" s="441"/>
      <c r="X24" s="441"/>
      <c r="Y24" s="441"/>
      <c r="Z24" s="441"/>
      <c r="AA24" s="441"/>
      <c r="AB24" s="441"/>
      <c r="AC24" s="441"/>
      <c r="AD24" s="441"/>
      <c r="AE24" s="441"/>
      <c r="AF24" s="441"/>
      <c r="AG24" s="441"/>
      <c r="AH24" s="441"/>
      <c r="AI24" s="441"/>
      <c r="AJ24" s="441"/>
      <c r="AK24" s="441"/>
      <c r="AL24" s="441"/>
      <c r="AM24" s="441"/>
      <c r="AN24" s="441"/>
      <c r="AO24" s="441"/>
    </row>
    <row r="25" spans="1:41">
      <c r="A25" s="434">
        <v>3.3</v>
      </c>
      <c r="B25" s="460" t="s">
        <v>635</v>
      </c>
      <c r="C25" s="522">
        <v>0</v>
      </c>
      <c r="D25" s="520">
        <v>0</v>
      </c>
      <c r="E25" s="521">
        <v>0</v>
      </c>
      <c r="F25" s="521">
        <v>0</v>
      </c>
      <c r="G25" s="520">
        <v>0</v>
      </c>
      <c r="H25" s="521">
        <v>0</v>
      </c>
      <c r="I25" s="521">
        <v>0</v>
      </c>
      <c r="J25" s="521">
        <v>0</v>
      </c>
      <c r="K25" s="521">
        <v>0</v>
      </c>
      <c r="L25" s="520">
        <v>0</v>
      </c>
      <c r="M25" s="521">
        <v>0</v>
      </c>
      <c r="N25" s="521">
        <v>0</v>
      </c>
      <c r="O25" s="521">
        <v>0</v>
      </c>
      <c r="P25" s="521">
        <v>0</v>
      </c>
      <c r="Q25" s="521">
        <v>0</v>
      </c>
      <c r="R25" s="521">
        <v>0</v>
      </c>
      <c r="S25" s="521">
        <v>0</v>
      </c>
      <c r="T25" s="521">
        <v>0</v>
      </c>
      <c r="U25" s="520">
        <v>0</v>
      </c>
      <c r="V25" s="441"/>
      <c r="W25" s="441"/>
      <c r="X25" s="441"/>
      <c r="Y25" s="441"/>
      <c r="Z25" s="441"/>
      <c r="AA25" s="441"/>
      <c r="AB25" s="441"/>
      <c r="AC25" s="441"/>
      <c r="AD25" s="441"/>
      <c r="AE25" s="441"/>
      <c r="AF25" s="441"/>
      <c r="AG25" s="441"/>
      <c r="AH25" s="441"/>
      <c r="AI25" s="441"/>
      <c r="AJ25" s="441"/>
      <c r="AK25" s="441"/>
      <c r="AL25" s="441"/>
      <c r="AM25" s="441"/>
      <c r="AN25" s="441"/>
      <c r="AO25" s="441"/>
    </row>
    <row r="26" spans="1:41">
      <c r="A26" s="434">
        <v>3.4</v>
      </c>
      <c r="B26" s="460" t="s">
        <v>636</v>
      </c>
      <c r="C26" s="522">
        <v>349826268.73082</v>
      </c>
      <c r="D26" s="520">
        <v>336320895.85951602</v>
      </c>
      <c r="E26" s="521">
        <v>0</v>
      </c>
      <c r="F26" s="521">
        <v>0</v>
      </c>
      <c r="G26" s="520">
        <v>0</v>
      </c>
      <c r="H26" s="521">
        <v>0</v>
      </c>
      <c r="I26" s="521">
        <v>0</v>
      </c>
      <c r="J26" s="521">
        <v>0</v>
      </c>
      <c r="K26" s="521">
        <v>0</v>
      </c>
      <c r="L26" s="520">
        <v>0</v>
      </c>
      <c r="M26" s="521">
        <v>0</v>
      </c>
      <c r="N26" s="521">
        <v>0</v>
      </c>
      <c r="O26" s="521">
        <v>0</v>
      </c>
      <c r="P26" s="521">
        <v>0</v>
      </c>
      <c r="Q26" s="521">
        <v>0</v>
      </c>
      <c r="R26" s="521">
        <v>0</v>
      </c>
      <c r="S26" s="521">
        <v>0</v>
      </c>
      <c r="T26" s="521">
        <v>0</v>
      </c>
      <c r="U26" s="520">
        <v>0</v>
      </c>
      <c r="V26" s="441"/>
      <c r="W26" s="441"/>
      <c r="X26" s="441"/>
      <c r="Y26" s="441"/>
      <c r="Z26" s="441"/>
      <c r="AA26" s="441"/>
      <c r="AB26" s="441"/>
      <c r="AC26" s="441"/>
      <c r="AD26" s="441"/>
      <c r="AE26" s="441"/>
      <c r="AF26" s="441"/>
      <c r="AG26" s="441"/>
      <c r="AH26" s="441"/>
      <c r="AI26" s="441"/>
      <c r="AJ26" s="441"/>
      <c r="AK26" s="441"/>
      <c r="AL26" s="441"/>
      <c r="AM26" s="441"/>
      <c r="AN26" s="441"/>
      <c r="AO26" s="441"/>
    </row>
    <row r="27" spans="1:41">
      <c r="A27" s="434">
        <v>3.5</v>
      </c>
      <c r="B27" s="460" t="s">
        <v>637</v>
      </c>
      <c r="C27" s="522">
        <v>3176424906.9943581</v>
      </c>
      <c r="D27" s="520">
        <v>1744112092.515862</v>
      </c>
      <c r="E27" s="521">
        <v>0</v>
      </c>
      <c r="F27" s="521">
        <v>0</v>
      </c>
      <c r="G27" s="520">
        <v>52228147.124536999</v>
      </c>
      <c r="H27" s="521">
        <v>0</v>
      </c>
      <c r="I27" s="521">
        <v>0</v>
      </c>
      <c r="J27" s="521">
        <v>0</v>
      </c>
      <c r="K27" s="521">
        <v>0</v>
      </c>
      <c r="L27" s="520">
        <v>5689807.4732729997</v>
      </c>
      <c r="M27" s="521">
        <v>0</v>
      </c>
      <c r="N27" s="521">
        <v>0</v>
      </c>
      <c r="O27" s="521">
        <v>0</v>
      </c>
      <c r="P27" s="521">
        <v>0</v>
      </c>
      <c r="Q27" s="521">
        <v>0</v>
      </c>
      <c r="R27" s="521">
        <v>0</v>
      </c>
      <c r="S27" s="521">
        <v>0</v>
      </c>
      <c r="T27" s="521">
        <v>0</v>
      </c>
      <c r="U27" s="520">
        <v>0.01</v>
      </c>
      <c r="V27" s="441"/>
      <c r="W27" s="441"/>
      <c r="X27" s="441"/>
      <c r="Y27" s="441"/>
      <c r="Z27" s="441"/>
      <c r="AA27" s="441"/>
      <c r="AB27" s="441"/>
      <c r="AC27" s="441"/>
      <c r="AD27" s="441"/>
      <c r="AE27" s="441"/>
      <c r="AF27" s="441"/>
      <c r="AG27" s="441"/>
      <c r="AH27" s="441"/>
      <c r="AI27" s="441"/>
      <c r="AJ27" s="441"/>
      <c r="AK27" s="441"/>
      <c r="AL27" s="441"/>
      <c r="AM27" s="441"/>
      <c r="AN27" s="441"/>
      <c r="AO27" s="441"/>
    </row>
    <row r="28" spans="1:41">
      <c r="A28" s="434">
        <v>3.6</v>
      </c>
      <c r="B28" s="460" t="s">
        <v>638</v>
      </c>
      <c r="C28" s="522">
        <v>216119352.68584001</v>
      </c>
      <c r="D28" s="520">
        <v>853940.21499999997</v>
      </c>
      <c r="E28" s="521">
        <v>0</v>
      </c>
      <c r="F28" s="521">
        <v>0</v>
      </c>
      <c r="G28" s="520">
        <v>0</v>
      </c>
      <c r="H28" s="521">
        <v>0</v>
      </c>
      <c r="I28" s="521">
        <v>0</v>
      </c>
      <c r="J28" s="521">
        <v>0</v>
      </c>
      <c r="K28" s="521">
        <v>0</v>
      </c>
      <c r="L28" s="520">
        <v>0</v>
      </c>
      <c r="M28" s="521">
        <v>0</v>
      </c>
      <c r="N28" s="521">
        <v>0</v>
      </c>
      <c r="O28" s="521">
        <v>0</v>
      </c>
      <c r="P28" s="521">
        <v>0</v>
      </c>
      <c r="Q28" s="521">
        <v>0</v>
      </c>
      <c r="R28" s="521">
        <v>0</v>
      </c>
      <c r="S28" s="521">
        <v>0</v>
      </c>
      <c r="T28" s="521">
        <v>0</v>
      </c>
      <c r="U28" s="520">
        <v>0</v>
      </c>
      <c r="V28" s="441"/>
      <c r="W28" s="441"/>
      <c r="X28" s="441"/>
      <c r="Y28" s="441"/>
      <c r="Z28" s="441"/>
      <c r="AA28" s="441"/>
      <c r="AB28" s="441"/>
      <c r="AC28" s="441"/>
      <c r="AD28" s="441"/>
      <c r="AE28" s="441"/>
      <c r="AF28" s="441"/>
      <c r="AG28" s="441"/>
      <c r="AH28" s="441"/>
      <c r="AI28" s="441"/>
      <c r="AJ28" s="441"/>
      <c r="AK28" s="441"/>
      <c r="AL28" s="441"/>
      <c r="AM28" s="441"/>
      <c r="AN28" s="441"/>
      <c r="AO28" s="44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showGridLines="0" workbookViewId="0">
      <selection activeCell="C21" sqref="C21:T22"/>
    </sheetView>
  </sheetViews>
  <sheetFormatPr defaultColWidth="9.140625" defaultRowHeight="12.75"/>
  <cols>
    <col min="1" max="1" width="11.85546875" style="438" bestFit="1" customWidth="1"/>
    <col min="2" max="2" width="54.42578125" style="438" customWidth="1"/>
    <col min="3" max="3" width="16.5703125" style="438" bestFit="1" customWidth="1"/>
    <col min="4" max="4" width="15.140625" style="438" customWidth="1"/>
    <col min="5" max="6" width="13.85546875" style="438" bestFit="1" customWidth="1"/>
    <col min="7" max="7" width="12" style="438" bestFit="1" customWidth="1"/>
    <col min="8" max="8" width="13.85546875" style="438" bestFit="1" customWidth="1"/>
    <col min="9" max="9" width="21.42578125" style="438" bestFit="1" customWidth="1"/>
    <col min="10" max="10" width="20.85546875" style="438" bestFit="1" customWidth="1"/>
    <col min="11" max="11" width="13.85546875" style="438" bestFit="1" customWidth="1"/>
    <col min="12" max="12" width="10.5703125" style="438" bestFit="1" customWidth="1"/>
    <col min="13" max="13" width="13.85546875" style="438" bestFit="1" customWidth="1"/>
    <col min="14" max="14" width="20.85546875" style="438" bestFit="1" customWidth="1"/>
    <col min="15" max="15" width="21.85546875" style="438" bestFit="1" customWidth="1"/>
    <col min="16" max="16" width="21" style="438" bestFit="1" customWidth="1"/>
    <col min="17" max="19" width="19" style="438" bestFit="1" customWidth="1"/>
    <col min="20" max="20" width="13.140625" style="438" bestFit="1" customWidth="1"/>
    <col min="21" max="21" width="20" style="438" customWidth="1"/>
    <col min="22" max="16384" width="9.140625" style="438"/>
  </cols>
  <sheetData>
    <row r="1" spans="1:39" s="638" customFormat="1" ht="13.5">
      <c r="A1" s="637" t="s">
        <v>30</v>
      </c>
      <c r="B1" s="630" t="str">
        <f>'Info '!C2</f>
        <v>JSC TBC Bank</v>
      </c>
    </row>
    <row r="2" spans="1:39" s="638" customFormat="1" ht="13.5">
      <c r="A2" s="637" t="s">
        <v>31</v>
      </c>
      <c r="B2" s="639">
        <f>'1. key ratios '!B2</f>
        <v>44651</v>
      </c>
      <c r="C2" s="639"/>
    </row>
    <row r="3" spans="1:39">
      <c r="A3" s="430" t="s">
        <v>641</v>
      </c>
    </row>
    <row r="5" spans="1:39" ht="13.5" customHeight="1">
      <c r="A5" s="793" t="s">
        <v>642</v>
      </c>
      <c r="B5" s="794"/>
      <c r="C5" s="802" t="s">
        <v>643</v>
      </c>
      <c r="D5" s="803"/>
      <c r="E5" s="803"/>
      <c r="F5" s="803"/>
      <c r="G5" s="803"/>
      <c r="H5" s="803"/>
      <c r="I5" s="803"/>
      <c r="J5" s="803"/>
      <c r="K5" s="803"/>
      <c r="L5" s="803"/>
      <c r="M5" s="803"/>
      <c r="N5" s="803"/>
      <c r="O5" s="803"/>
      <c r="P5" s="803"/>
      <c r="Q5" s="803"/>
      <c r="R5" s="803"/>
      <c r="S5" s="803"/>
      <c r="T5" s="804"/>
      <c r="U5" s="476"/>
    </row>
    <row r="6" spans="1:39">
      <c r="A6" s="795"/>
      <c r="B6" s="796"/>
      <c r="C6" s="786" t="s">
        <v>108</v>
      </c>
      <c r="D6" s="799" t="s">
        <v>644</v>
      </c>
      <c r="E6" s="799"/>
      <c r="F6" s="800"/>
      <c r="G6" s="801" t="s">
        <v>645</v>
      </c>
      <c r="H6" s="799"/>
      <c r="I6" s="799"/>
      <c r="J6" s="799"/>
      <c r="K6" s="800"/>
      <c r="L6" s="789" t="s">
        <v>646</v>
      </c>
      <c r="M6" s="790"/>
      <c r="N6" s="790"/>
      <c r="O6" s="790"/>
      <c r="P6" s="790"/>
      <c r="Q6" s="790"/>
      <c r="R6" s="790"/>
      <c r="S6" s="790"/>
      <c r="T6" s="791"/>
      <c r="U6" s="464"/>
    </row>
    <row r="7" spans="1:39">
      <c r="A7" s="797"/>
      <c r="B7" s="798"/>
      <c r="C7" s="787"/>
      <c r="E7" s="458" t="s">
        <v>619</v>
      </c>
      <c r="F7" s="469" t="s">
        <v>620</v>
      </c>
      <c r="H7" s="458" t="s">
        <v>619</v>
      </c>
      <c r="I7" s="469" t="s">
        <v>621</v>
      </c>
      <c r="J7" s="469" t="s">
        <v>622</v>
      </c>
      <c r="K7" s="469" t="s">
        <v>623</v>
      </c>
      <c r="L7" s="480"/>
      <c r="M7" s="458" t="s">
        <v>624</v>
      </c>
      <c r="N7" s="469" t="s">
        <v>622</v>
      </c>
      <c r="O7" s="469" t="s">
        <v>625</v>
      </c>
      <c r="P7" s="469" t="s">
        <v>626</v>
      </c>
      <c r="Q7" s="469" t="s">
        <v>627</v>
      </c>
      <c r="R7" s="469" t="s">
        <v>628</v>
      </c>
      <c r="S7" s="469" t="s">
        <v>629</v>
      </c>
      <c r="T7" s="478" t="s">
        <v>630</v>
      </c>
      <c r="U7" s="476"/>
    </row>
    <row r="8" spans="1:39" s="470" customFormat="1">
      <c r="A8" s="475">
        <v>1</v>
      </c>
      <c r="B8" s="475" t="s">
        <v>632</v>
      </c>
      <c r="C8" s="523">
        <v>16871808618.849541</v>
      </c>
      <c r="D8" s="515">
        <v>15372750268.913628</v>
      </c>
      <c r="E8" s="515">
        <v>137307940.07059601</v>
      </c>
      <c r="F8" s="515">
        <v>187654.283952</v>
      </c>
      <c r="G8" s="515">
        <v>835277556.34734094</v>
      </c>
      <c r="H8" s="515">
        <v>105754134.97490001</v>
      </c>
      <c r="I8" s="515">
        <v>55744780.312472999</v>
      </c>
      <c r="J8" s="515">
        <v>21419465.885295998</v>
      </c>
      <c r="K8" s="515">
        <v>32098.07</v>
      </c>
      <c r="L8" s="515">
        <v>663780793.58857298</v>
      </c>
      <c r="M8" s="515">
        <v>90568644.341732994</v>
      </c>
      <c r="N8" s="515">
        <v>61546811.309877999</v>
      </c>
      <c r="O8" s="515">
        <v>111983349.82413</v>
      </c>
      <c r="P8" s="515">
        <v>41539083.697815001</v>
      </c>
      <c r="Q8" s="515">
        <v>27822738.123298999</v>
      </c>
      <c r="R8" s="515">
        <v>28491079.105524998</v>
      </c>
      <c r="S8" s="515">
        <v>74385.558835999997</v>
      </c>
      <c r="T8" s="515">
        <v>452.01610299999999</v>
      </c>
      <c r="U8" s="474"/>
      <c r="V8" s="474"/>
      <c r="W8" s="474"/>
      <c r="X8" s="474"/>
      <c r="Y8" s="474"/>
      <c r="Z8" s="474"/>
      <c r="AA8" s="474"/>
      <c r="AB8" s="474"/>
      <c r="AC8" s="474"/>
      <c r="AD8" s="474"/>
      <c r="AE8" s="474"/>
      <c r="AF8" s="474"/>
      <c r="AG8" s="474"/>
      <c r="AH8" s="474"/>
      <c r="AI8" s="474"/>
      <c r="AJ8" s="474"/>
      <c r="AK8" s="474"/>
      <c r="AL8" s="474"/>
      <c r="AM8" s="474"/>
    </row>
    <row r="9" spans="1:39">
      <c r="A9" s="460">
        <v>1.1000000000000001</v>
      </c>
      <c r="B9" s="460" t="s">
        <v>647</v>
      </c>
      <c r="C9" s="518">
        <v>14464191048.220484</v>
      </c>
      <c r="D9" s="516">
        <v>13121326912.759535</v>
      </c>
      <c r="E9" s="516">
        <v>87641483.184992</v>
      </c>
      <c r="F9" s="516">
        <v>119596.37395199999</v>
      </c>
      <c r="G9" s="516">
        <v>789802341.66947997</v>
      </c>
      <c r="H9" s="516">
        <v>100305478.299565</v>
      </c>
      <c r="I9" s="516">
        <v>38022502.136731997</v>
      </c>
      <c r="J9" s="516">
        <v>20503547.212542001</v>
      </c>
      <c r="K9" s="516">
        <v>1620.5</v>
      </c>
      <c r="L9" s="516">
        <v>553061793.79147005</v>
      </c>
      <c r="M9" s="516">
        <v>82257211.094001994</v>
      </c>
      <c r="N9" s="516">
        <v>41895603.829262003</v>
      </c>
      <c r="O9" s="516">
        <v>74636255.386776</v>
      </c>
      <c r="P9" s="516">
        <v>40699642.819164999</v>
      </c>
      <c r="Q9" s="516">
        <v>27197750.638817001</v>
      </c>
      <c r="R9" s="516">
        <v>28214994.718725</v>
      </c>
      <c r="S9" s="516">
        <v>59367.317536000002</v>
      </c>
      <c r="T9" s="516">
        <v>0</v>
      </c>
      <c r="U9" s="441"/>
      <c r="V9" s="441"/>
      <c r="W9" s="441"/>
      <c r="X9" s="441"/>
      <c r="Y9" s="441"/>
      <c r="Z9" s="441"/>
      <c r="AA9" s="441"/>
      <c r="AB9" s="441"/>
      <c r="AC9" s="441"/>
      <c r="AD9" s="441"/>
      <c r="AE9" s="441"/>
      <c r="AF9" s="441"/>
      <c r="AG9" s="441"/>
      <c r="AH9" s="441"/>
      <c r="AI9" s="441"/>
      <c r="AJ9" s="441"/>
      <c r="AK9" s="441"/>
      <c r="AL9" s="441"/>
      <c r="AM9" s="441"/>
    </row>
    <row r="10" spans="1:39">
      <c r="A10" s="481" t="s">
        <v>14</v>
      </c>
      <c r="B10" s="481" t="s">
        <v>648</v>
      </c>
      <c r="C10" s="524">
        <v>13265080370.82246</v>
      </c>
      <c r="D10" s="516">
        <v>11953426429.67412</v>
      </c>
      <c r="E10" s="516">
        <v>81249173.703416005</v>
      </c>
      <c r="F10" s="516">
        <v>119161.37395199999</v>
      </c>
      <c r="G10" s="516">
        <v>781288338.56351805</v>
      </c>
      <c r="H10" s="516">
        <v>99387658.130081996</v>
      </c>
      <c r="I10" s="516">
        <v>36510878.862498</v>
      </c>
      <c r="J10" s="516">
        <v>19838783.259806</v>
      </c>
      <c r="K10" s="516">
        <v>0</v>
      </c>
      <c r="L10" s="516">
        <v>530365602.58482403</v>
      </c>
      <c r="M10" s="516">
        <v>80685367.040723994</v>
      </c>
      <c r="N10" s="516">
        <v>38145873.124476999</v>
      </c>
      <c r="O10" s="516">
        <v>58232190.457799003</v>
      </c>
      <c r="P10" s="516">
        <v>37169620.125946999</v>
      </c>
      <c r="Q10" s="516">
        <v>27009784.626463</v>
      </c>
      <c r="R10" s="516">
        <v>23412763.694263</v>
      </c>
      <c r="S10" s="516">
        <v>0</v>
      </c>
      <c r="T10" s="516">
        <v>0</v>
      </c>
      <c r="U10" s="441"/>
      <c r="V10" s="441"/>
      <c r="W10" s="441"/>
      <c r="X10" s="441"/>
      <c r="Y10" s="441"/>
      <c r="Z10" s="441"/>
      <c r="AA10" s="441"/>
      <c r="AB10" s="441"/>
      <c r="AC10" s="441"/>
      <c r="AD10" s="441"/>
      <c r="AE10" s="441"/>
      <c r="AF10" s="441"/>
      <c r="AG10" s="441"/>
      <c r="AH10" s="441"/>
      <c r="AI10" s="441"/>
      <c r="AJ10" s="441"/>
      <c r="AK10" s="441"/>
      <c r="AL10" s="441"/>
      <c r="AM10" s="441"/>
    </row>
    <row r="11" spans="1:39">
      <c r="A11" s="450" t="s">
        <v>649</v>
      </c>
      <c r="B11" s="450" t="s">
        <v>650</v>
      </c>
      <c r="C11" s="525">
        <v>7163746344.9409122</v>
      </c>
      <c r="D11" s="516">
        <v>6362722488.4769182</v>
      </c>
      <c r="E11" s="516">
        <v>41468786.345843002</v>
      </c>
      <c r="F11" s="516">
        <v>119161.37395199999</v>
      </c>
      <c r="G11" s="516">
        <v>444524752.67955601</v>
      </c>
      <c r="H11" s="516">
        <v>22023664.688448999</v>
      </c>
      <c r="I11" s="516">
        <v>30239724.306384001</v>
      </c>
      <c r="J11" s="516">
        <v>12782376.012774</v>
      </c>
      <c r="K11" s="516">
        <v>0</v>
      </c>
      <c r="L11" s="516">
        <v>356499103.78443801</v>
      </c>
      <c r="M11" s="516">
        <v>56251671.908485003</v>
      </c>
      <c r="N11" s="516">
        <v>30404612.898977999</v>
      </c>
      <c r="O11" s="516">
        <v>25942831.087515</v>
      </c>
      <c r="P11" s="516">
        <v>25068098.916405998</v>
      </c>
      <c r="Q11" s="516">
        <v>17365592.093231</v>
      </c>
      <c r="R11" s="516">
        <v>11948084.972991001</v>
      </c>
      <c r="S11" s="516">
        <v>0</v>
      </c>
      <c r="T11" s="516">
        <v>0</v>
      </c>
      <c r="U11" s="441"/>
      <c r="V11" s="441"/>
      <c r="W11" s="441"/>
      <c r="X11" s="441"/>
      <c r="Y11" s="441"/>
      <c r="Z11" s="441"/>
      <c r="AA11" s="441"/>
      <c r="AB11" s="441"/>
      <c r="AC11" s="441"/>
      <c r="AD11" s="441"/>
      <c r="AE11" s="441"/>
      <c r="AF11" s="441"/>
      <c r="AG11" s="441"/>
      <c r="AH11" s="441"/>
      <c r="AI11" s="441"/>
      <c r="AJ11" s="441"/>
      <c r="AK11" s="441"/>
      <c r="AL11" s="441"/>
      <c r="AM11" s="441"/>
    </row>
    <row r="12" spans="1:39">
      <c r="A12" s="450" t="s">
        <v>651</v>
      </c>
      <c r="B12" s="450" t="s">
        <v>652</v>
      </c>
      <c r="C12" s="525">
        <v>2270819372.148035</v>
      </c>
      <c r="D12" s="516">
        <v>2091363101.8278279</v>
      </c>
      <c r="E12" s="516">
        <v>11015235.595078999</v>
      </c>
      <c r="F12" s="516">
        <v>0</v>
      </c>
      <c r="G12" s="516">
        <v>96970642.809072003</v>
      </c>
      <c r="H12" s="516">
        <v>4982828.4562689997</v>
      </c>
      <c r="I12" s="516">
        <v>2483264.220673</v>
      </c>
      <c r="J12" s="516">
        <v>4094941.576134</v>
      </c>
      <c r="K12" s="516">
        <v>0</v>
      </c>
      <c r="L12" s="516">
        <v>82485627.511134997</v>
      </c>
      <c r="M12" s="516">
        <v>16677786.072184</v>
      </c>
      <c r="N12" s="516">
        <v>3854365.8099210002</v>
      </c>
      <c r="O12" s="516">
        <v>13402793.761685999</v>
      </c>
      <c r="P12" s="516">
        <v>4909578.2848399999</v>
      </c>
      <c r="Q12" s="516">
        <v>5000574.9222839996</v>
      </c>
      <c r="R12" s="516">
        <v>2782353.5325079998</v>
      </c>
      <c r="S12" s="516">
        <v>0</v>
      </c>
      <c r="T12" s="516">
        <v>0</v>
      </c>
      <c r="U12" s="441"/>
      <c r="V12" s="441"/>
      <c r="W12" s="441"/>
      <c r="X12" s="441"/>
      <c r="Y12" s="441"/>
      <c r="Z12" s="441"/>
      <c r="AA12" s="441"/>
      <c r="AB12" s="441"/>
      <c r="AC12" s="441"/>
      <c r="AD12" s="441"/>
      <c r="AE12" s="441"/>
      <c r="AF12" s="441"/>
      <c r="AG12" s="441"/>
      <c r="AH12" s="441"/>
      <c r="AI12" s="441"/>
      <c r="AJ12" s="441"/>
      <c r="AK12" s="441"/>
      <c r="AL12" s="441"/>
      <c r="AM12" s="441"/>
    </row>
    <row r="13" spans="1:39">
      <c r="A13" s="450" t="s">
        <v>653</v>
      </c>
      <c r="B13" s="450" t="s">
        <v>654</v>
      </c>
      <c r="C13" s="525">
        <v>1549416342.770807</v>
      </c>
      <c r="D13" s="516">
        <v>1391983671.5072801</v>
      </c>
      <c r="E13" s="516">
        <v>5493664.8403460002</v>
      </c>
      <c r="F13" s="516">
        <v>0</v>
      </c>
      <c r="G13" s="516">
        <v>112238285.22036</v>
      </c>
      <c r="H13" s="516">
        <v>3092771.9429549999</v>
      </c>
      <c r="I13" s="516">
        <v>2731521.7754409998</v>
      </c>
      <c r="J13" s="516">
        <v>2285307.3239250001</v>
      </c>
      <c r="K13" s="516">
        <v>0</v>
      </c>
      <c r="L13" s="516">
        <v>45194386.043167002</v>
      </c>
      <c r="M13" s="516">
        <v>4760111.2510129996</v>
      </c>
      <c r="N13" s="516">
        <v>2387962.5967069999</v>
      </c>
      <c r="O13" s="516">
        <v>3338416.0576439998</v>
      </c>
      <c r="P13" s="516">
        <v>3086001.7813249999</v>
      </c>
      <c r="Q13" s="516">
        <v>1889602.998282</v>
      </c>
      <c r="R13" s="516">
        <v>8435823.3338590004</v>
      </c>
      <c r="S13" s="516">
        <v>0</v>
      </c>
      <c r="T13" s="516">
        <v>0</v>
      </c>
      <c r="U13" s="441"/>
      <c r="V13" s="441"/>
      <c r="W13" s="441"/>
      <c r="X13" s="441"/>
      <c r="Y13" s="441"/>
      <c r="Z13" s="441"/>
      <c r="AA13" s="441"/>
      <c r="AB13" s="441"/>
      <c r="AC13" s="441"/>
      <c r="AD13" s="441"/>
      <c r="AE13" s="441"/>
      <c r="AF13" s="441"/>
      <c r="AG13" s="441"/>
      <c r="AH13" s="441"/>
      <c r="AI13" s="441"/>
      <c r="AJ13" s="441"/>
      <c r="AK13" s="441"/>
      <c r="AL13" s="441"/>
      <c r="AM13" s="441"/>
    </row>
    <row r="14" spans="1:39">
      <c r="A14" s="450" t="s">
        <v>655</v>
      </c>
      <c r="B14" s="450" t="s">
        <v>656</v>
      </c>
      <c r="C14" s="525">
        <v>2281098310.962707</v>
      </c>
      <c r="D14" s="516">
        <v>2107357167.862093</v>
      </c>
      <c r="E14" s="516">
        <v>23271486.922148</v>
      </c>
      <c r="F14" s="516">
        <v>0</v>
      </c>
      <c r="G14" s="516">
        <v>127554657.85453001</v>
      </c>
      <c r="H14" s="516">
        <v>69288393.042409003</v>
      </c>
      <c r="I14" s="516">
        <v>1056368.56</v>
      </c>
      <c r="J14" s="516">
        <v>676158.34697299998</v>
      </c>
      <c r="K14" s="516">
        <v>0</v>
      </c>
      <c r="L14" s="516">
        <v>46186485.246083997</v>
      </c>
      <c r="M14" s="516">
        <v>2995797.8090420002</v>
      </c>
      <c r="N14" s="516">
        <v>1498931.8188710001</v>
      </c>
      <c r="O14" s="516">
        <v>15548149.550953999</v>
      </c>
      <c r="P14" s="516">
        <v>4105941.1433760002</v>
      </c>
      <c r="Q14" s="516">
        <v>2754014.6126660001</v>
      </c>
      <c r="R14" s="516">
        <v>246501.85490499999</v>
      </c>
      <c r="S14" s="516">
        <v>0</v>
      </c>
      <c r="T14" s="516">
        <v>0</v>
      </c>
      <c r="U14" s="441"/>
      <c r="V14" s="441"/>
      <c r="W14" s="441"/>
      <c r="X14" s="441"/>
      <c r="Y14" s="441"/>
      <c r="Z14" s="441"/>
      <c r="AA14" s="441"/>
      <c r="AB14" s="441"/>
      <c r="AC14" s="441"/>
      <c r="AD14" s="441"/>
      <c r="AE14" s="441"/>
      <c r="AF14" s="441"/>
      <c r="AG14" s="441"/>
      <c r="AH14" s="441"/>
      <c r="AI14" s="441"/>
      <c r="AJ14" s="441"/>
      <c r="AK14" s="441"/>
      <c r="AL14" s="441"/>
      <c r="AM14" s="441"/>
    </row>
    <row r="15" spans="1:39">
      <c r="A15" s="451">
        <v>1.2</v>
      </c>
      <c r="B15" s="451" t="s">
        <v>657</v>
      </c>
      <c r="C15" s="518">
        <v>560228114.08647573</v>
      </c>
      <c r="D15" s="516">
        <v>262426538.25519067</v>
      </c>
      <c r="E15" s="516">
        <v>1752829.66369984</v>
      </c>
      <c r="F15" s="516">
        <v>2391.92747904</v>
      </c>
      <c r="G15" s="516">
        <v>78980234.166948006</v>
      </c>
      <c r="H15" s="516">
        <v>10030547.8299565</v>
      </c>
      <c r="I15" s="516">
        <v>3802250.2136732</v>
      </c>
      <c r="J15" s="516">
        <v>2050354.7212542</v>
      </c>
      <c r="K15" s="516">
        <v>162.05000000000001</v>
      </c>
      <c r="L15" s="516">
        <v>218821341.66433701</v>
      </c>
      <c r="M15" s="516">
        <v>35683537.933354601</v>
      </c>
      <c r="N15" s="516">
        <v>17878324.220242601</v>
      </c>
      <c r="O15" s="516">
        <v>28464962.087695699</v>
      </c>
      <c r="P15" s="516">
        <v>21891182.340186801</v>
      </c>
      <c r="Q15" s="516">
        <v>18663205.959540199</v>
      </c>
      <c r="R15" s="516">
        <v>12599346.4536583</v>
      </c>
      <c r="S15" s="516">
        <v>59367.317536000002</v>
      </c>
      <c r="T15" s="516">
        <v>0</v>
      </c>
      <c r="U15" s="441"/>
      <c r="V15" s="441"/>
      <c r="W15" s="441"/>
      <c r="X15" s="441"/>
      <c r="Y15" s="441"/>
      <c r="Z15" s="441"/>
      <c r="AA15" s="441"/>
      <c r="AB15" s="441"/>
      <c r="AC15" s="441"/>
      <c r="AD15" s="441"/>
      <c r="AE15" s="441"/>
      <c r="AF15" s="441"/>
      <c r="AG15" s="441"/>
      <c r="AH15" s="441"/>
      <c r="AI15" s="441"/>
      <c r="AJ15" s="441"/>
      <c r="AK15" s="441"/>
      <c r="AL15" s="441"/>
      <c r="AM15" s="441"/>
    </row>
    <row r="16" spans="1:39">
      <c r="A16" s="482">
        <v>1.3</v>
      </c>
      <c r="B16" s="451" t="s">
        <v>705</v>
      </c>
      <c r="C16" s="516">
        <v>0</v>
      </c>
      <c r="D16" s="516">
        <v>0</v>
      </c>
      <c r="E16" s="516">
        <v>0</v>
      </c>
      <c r="F16" s="516">
        <v>0</v>
      </c>
      <c r="G16" s="516">
        <v>0</v>
      </c>
      <c r="H16" s="516">
        <v>0</v>
      </c>
      <c r="I16" s="516">
        <v>0</v>
      </c>
      <c r="J16" s="516">
        <v>0</v>
      </c>
      <c r="K16" s="516">
        <v>0</v>
      </c>
      <c r="L16" s="516">
        <v>0</v>
      </c>
      <c r="M16" s="516">
        <v>0</v>
      </c>
      <c r="N16" s="516">
        <v>0</v>
      </c>
      <c r="O16" s="516">
        <v>0</v>
      </c>
      <c r="P16" s="516">
        <v>0</v>
      </c>
      <c r="Q16" s="516">
        <v>0</v>
      </c>
      <c r="R16" s="516">
        <v>0</v>
      </c>
      <c r="S16" s="516">
        <v>0</v>
      </c>
      <c r="T16" s="516">
        <v>0</v>
      </c>
      <c r="U16" s="441"/>
      <c r="V16" s="441"/>
      <c r="W16" s="441"/>
      <c r="X16" s="441"/>
      <c r="Y16" s="441"/>
      <c r="Z16" s="441"/>
      <c r="AA16" s="441"/>
      <c r="AB16" s="441"/>
      <c r="AC16" s="441"/>
      <c r="AD16" s="441"/>
      <c r="AE16" s="441"/>
      <c r="AF16" s="441"/>
      <c r="AG16" s="441"/>
      <c r="AH16" s="441"/>
      <c r="AI16" s="441"/>
      <c r="AJ16" s="441"/>
      <c r="AK16" s="441"/>
      <c r="AL16" s="441"/>
      <c r="AM16" s="441"/>
    </row>
    <row r="17" spans="1:39">
      <c r="A17" s="454" t="s">
        <v>658</v>
      </c>
      <c r="B17" s="452" t="s">
        <v>659</v>
      </c>
      <c r="C17" s="526">
        <v>13530257783.745802</v>
      </c>
      <c r="D17" s="516">
        <v>12269961962.432251</v>
      </c>
      <c r="E17" s="516">
        <v>67933501.085288003</v>
      </c>
      <c r="F17" s="516">
        <v>119596.37395199999</v>
      </c>
      <c r="G17" s="516">
        <v>717594771.08436799</v>
      </c>
      <c r="H17" s="516">
        <v>37707208.775562003</v>
      </c>
      <c r="I17" s="516">
        <v>36937778.678952001</v>
      </c>
      <c r="J17" s="516">
        <v>20299489.871057</v>
      </c>
      <c r="K17" s="516">
        <v>1620.5</v>
      </c>
      <c r="L17" s="516">
        <v>542701050.22918296</v>
      </c>
      <c r="M17" s="516">
        <v>80426127.794792995</v>
      </c>
      <c r="N17" s="516">
        <v>39718797.257045001</v>
      </c>
      <c r="O17" s="516">
        <v>70460022.276912004</v>
      </c>
      <c r="P17" s="516">
        <v>39756709.711511001</v>
      </c>
      <c r="Q17" s="516">
        <v>26465403.620602999</v>
      </c>
      <c r="R17" s="516">
        <v>25253288.875123002</v>
      </c>
      <c r="S17" s="516">
        <v>59367.317536000002</v>
      </c>
      <c r="T17" s="516">
        <v>0</v>
      </c>
      <c r="U17" s="441"/>
      <c r="V17" s="441"/>
      <c r="W17" s="441"/>
      <c r="X17" s="441"/>
      <c r="Y17" s="441"/>
      <c r="Z17" s="441"/>
      <c r="AA17" s="441"/>
      <c r="AB17" s="441"/>
      <c r="AC17" s="441"/>
      <c r="AD17" s="441"/>
      <c r="AE17" s="441"/>
      <c r="AF17" s="441"/>
      <c r="AG17" s="441"/>
      <c r="AH17" s="441"/>
      <c r="AI17" s="441"/>
      <c r="AJ17" s="441"/>
      <c r="AK17" s="441"/>
      <c r="AL17" s="441"/>
      <c r="AM17" s="441"/>
    </row>
    <row r="18" spans="1:39">
      <c r="A18" s="453" t="s">
        <v>660</v>
      </c>
      <c r="B18" s="453" t="s">
        <v>661</v>
      </c>
      <c r="C18" s="527">
        <v>12749010201.500822</v>
      </c>
      <c r="D18" s="516">
        <v>11517521153.661875</v>
      </c>
      <c r="E18" s="516">
        <v>64603217.430178002</v>
      </c>
      <c r="F18" s="516">
        <v>119161.37395199999</v>
      </c>
      <c r="G18" s="516">
        <v>710680506.12447798</v>
      </c>
      <c r="H18" s="516">
        <v>37429579.455562003</v>
      </c>
      <c r="I18" s="516">
        <v>36329317.394717999</v>
      </c>
      <c r="J18" s="516">
        <v>19642188.058320999</v>
      </c>
      <c r="K18" s="516">
        <v>0</v>
      </c>
      <c r="L18" s="516">
        <v>520808541.71447098</v>
      </c>
      <c r="M18" s="516">
        <v>80155819.734793007</v>
      </c>
      <c r="N18" s="516">
        <v>38029118.968477003</v>
      </c>
      <c r="O18" s="516">
        <v>56467939.540739998</v>
      </c>
      <c r="P18" s="516">
        <v>36280664.218292996</v>
      </c>
      <c r="Q18" s="516">
        <v>26287103.808249</v>
      </c>
      <c r="R18" s="516">
        <v>23347996.798259001</v>
      </c>
      <c r="S18" s="516">
        <v>0</v>
      </c>
      <c r="T18" s="516">
        <v>0</v>
      </c>
      <c r="U18" s="441"/>
      <c r="V18" s="441"/>
      <c r="W18" s="441"/>
      <c r="X18" s="441"/>
      <c r="Y18" s="441"/>
      <c r="Z18" s="441"/>
      <c r="AA18" s="441"/>
      <c r="AB18" s="441"/>
      <c r="AC18" s="441"/>
      <c r="AD18" s="441"/>
      <c r="AE18" s="441"/>
      <c r="AF18" s="441"/>
      <c r="AG18" s="441"/>
      <c r="AH18" s="441"/>
      <c r="AI18" s="441"/>
      <c r="AJ18" s="441"/>
      <c r="AK18" s="441"/>
      <c r="AL18" s="441"/>
      <c r="AM18" s="441"/>
    </row>
    <row r="19" spans="1:39">
      <c r="A19" s="454" t="s">
        <v>662</v>
      </c>
      <c r="B19" s="454" t="s">
        <v>663</v>
      </c>
      <c r="C19" s="528">
        <v>20377487333.68922</v>
      </c>
      <c r="D19" s="516">
        <v>18730810609.670551</v>
      </c>
      <c r="E19" s="516">
        <v>79511793.594622001</v>
      </c>
      <c r="F19" s="516">
        <v>78430.077747000003</v>
      </c>
      <c r="G19" s="516">
        <v>898337656.42593598</v>
      </c>
      <c r="H19" s="516">
        <v>48591641.475413002</v>
      </c>
      <c r="I19" s="516">
        <v>51523963.061461002</v>
      </c>
      <c r="J19" s="516">
        <v>23474327.948114</v>
      </c>
      <c r="K19" s="516">
        <v>69.62</v>
      </c>
      <c r="L19" s="516">
        <v>747844701.55719495</v>
      </c>
      <c r="M19" s="516">
        <v>116729560.553054</v>
      </c>
      <c r="N19" s="516">
        <v>76854571.085702002</v>
      </c>
      <c r="O19" s="516">
        <v>81925463.676410004</v>
      </c>
      <c r="P19" s="516">
        <v>49990849.506417997</v>
      </c>
      <c r="Q19" s="516">
        <v>41227416.148980998</v>
      </c>
      <c r="R19" s="516">
        <v>39040534.765887998</v>
      </c>
      <c r="S19" s="516">
        <v>1010.775696</v>
      </c>
      <c r="T19" s="516">
        <v>0</v>
      </c>
      <c r="U19" s="441"/>
      <c r="V19" s="441"/>
      <c r="W19" s="441"/>
      <c r="X19" s="441"/>
      <c r="Y19" s="441"/>
      <c r="Z19" s="441"/>
      <c r="AA19" s="441"/>
      <c r="AB19" s="441"/>
      <c r="AC19" s="441"/>
      <c r="AD19" s="441"/>
      <c r="AE19" s="441"/>
      <c r="AF19" s="441"/>
      <c r="AG19" s="441"/>
      <c r="AH19" s="441"/>
      <c r="AI19" s="441"/>
      <c r="AJ19" s="441"/>
      <c r="AK19" s="441"/>
      <c r="AL19" s="441"/>
      <c r="AM19" s="441"/>
    </row>
    <row r="20" spans="1:39">
      <c r="A20" s="453" t="s">
        <v>664</v>
      </c>
      <c r="B20" s="453" t="s">
        <v>661</v>
      </c>
      <c r="C20" s="527">
        <v>19943275709.854729</v>
      </c>
      <c r="D20" s="516">
        <v>18304114301.727894</v>
      </c>
      <c r="E20" s="516">
        <v>77838219.805498004</v>
      </c>
      <c r="F20" s="516">
        <v>78419.347747000007</v>
      </c>
      <c r="G20" s="516">
        <v>896478158.77219105</v>
      </c>
      <c r="H20" s="516">
        <v>48399083.635172002</v>
      </c>
      <c r="I20" s="516">
        <v>51027599.520195</v>
      </c>
      <c r="J20" s="516">
        <v>23217545.420851</v>
      </c>
      <c r="K20" s="516">
        <v>0</v>
      </c>
      <c r="L20" s="516">
        <v>742683249.35464501</v>
      </c>
      <c r="M20" s="516">
        <v>116349239.376954</v>
      </c>
      <c r="N20" s="516">
        <v>73466721.133936003</v>
      </c>
      <c r="O20" s="516">
        <v>81419867.214151993</v>
      </c>
      <c r="P20" s="516">
        <v>49964902.662418</v>
      </c>
      <c r="Q20" s="516">
        <v>41163370.259014003</v>
      </c>
      <c r="R20" s="516">
        <v>38834957.443125002</v>
      </c>
      <c r="S20" s="516">
        <v>0</v>
      </c>
      <c r="T20" s="516">
        <v>0</v>
      </c>
      <c r="U20" s="441"/>
      <c r="V20" s="441"/>
      <c r="W20" s="441"/>
      <c r="X20" s="441"/>
      <c r="Y20" s="441"/>
      <c r="Z20" s="441"/>
      <c r="AA20" s="441"/>
      <c r="AB20" s="441"/>
      <c r="AC20" s="441"/>
      <c r="AD20" s="441"/>
      <c r="AE20" s="441"/>
      <c r="AF20" s="441"/>
      <c r="AG20" s="441"/>
      <c r="AH20" s="441"/>
      <c r="AI20" s="441"/>
      <c r="AJ20" s="441"/>
      <c r="AK20" s="441"/>
      <c r="AL20" s="441"/>
      <c r="AM20" s="441"/>
    </row>
    <row r="21" spans="1:39">
      <c r="A21" s="455">
        <v>1.4</v>
      </c>
      <c r="B21" s="456" t="s">
        <v>665</v>
      </c>
      <c r="C21" s="529">
        <v>184049275.60054299</v>
      </c>
      <c r="D21" s="516">
        <v>181716767.15226701</v>
      </c>
      <c r="E21" s="516">
        <v>149811.39780000001</v>
      </c>
      <c r="F21" s="516">
        <v>0</v>
      </c>
      <c r="G21" s="516">
        <v>1381523.8911240001</v>
      </c>
      <c r="H21" s="516">
        <v>0</v>
      </c>
      <c r="I21" s="516">
        <v>209578.98822599999</v>
      </c>
      <c r="J21" s="516">
        <v>0</v>
      </c>
      <c r="K21" s="516">
        <v>0</v>
      </c>
      <c r="L21" s="516">
        <v>950984.55715200002</v>
      </c>
      <c r="M21" s="516">
        <v>950984.55715200002</v>
      </c>
      <c r="N21" s="516">
        <v>0</v>
      </c>
      <c r="O21" s="516">
        <v>0</v>
      </c>
      <c r="P21" s="516">
        <v>0</v>
      </c>
      <c r="Q21" s="516">
        <v>0</v>
      </c>
      <c r="R21" s="516">
        <v>0</v>
      </c>
      <c r="S21" s="516">
        <v>0</v>
      </c>
      <c r="T21" s="516">
        <v>0</v>
      </c>
      <c r="U21" s="441"/>
      <c r="V21" s="441"/>
      <c r="W21" s="441"/>
      <c r="X21" s="441"/>
      <c r="Y21" s="441"/>
      <c r="Z21" s="441"/>
      <c r="AA21" s="441"/>
      <c r="AB21" s="441"/>
      <c r="AC21" s="441"/>
      <c r="AD21" s="441"/>
      <c r="AE21" s="441"/>
      <c r="AF21" s="441"/>
      <c r="AG21" s="441"/>
      <c r="AH21" s="441"/>
      <c r="AI21" s="441"/>
      <c r="AJ21" s="441"/>
      <c r="AK21" s="441"/>
      <c r="AL21" s="441"/>
      <c r="AM21" s="441"/>
    </row>
    <row r="22" spans="1:39">
      <c r="A22" s="455">
        <v>1.5</v>
      </c>
      <c r="B22" s="456" t="s">
        <v>666</v>
      </c>
      <c r="C22" s="529">
        <v>17345508.954204001</v>
      </c>
      <c r="D22" s="516">
        <v>17345508.954204001</v>
      </c>
      <c r="E22" s="516">
        <v>0</v>
      </c>
      <c r="F22" s="516">
        <v>0</v>
      </c>
      <c r="G22" s="516">
        <v>0</v>
      </c>
      <c r="H22" s="516">
        <v>0</v>
      </c>
      <c r="I22" s="516">
        <v>0</v>
      </c>
      <c r="J22" s="516">
        <v>0</v>
      </c>
      <c r="K22" s="516">
        <v>0</v>
      </c>
      <c r="L22" s="516">
        <v>0</v>
      </c>
      <c r="M22" s="516">
        <v>0</v>
      </c>
      <c r="N22" s="516">
        <v>0</v>
      </c>
      <c r="O22" s="516">
        <v>0</v>
      </c>
      <c r="P22" s="516">
        <v>0</v>
      </c>
      <c r="Q22" s="516">
        <v>0</v>
      </c>
      <c r="R22" s="516">
        <v>0</v>
      </c>
      <c r="S22" s="516">
        <v>0</v>
      </c>
      <c r="T22" s="516">
        <v>0</v>
      </c>
      <c r="U22" s="441"/>
      <c r="V22" s="441"/>
      <c r="W22" s="441"/>
      <c r="X22" s="441"/>
      <c r="Y22" s="441"/>
      <c r="Z22" s="441"/>
      <c r="AA22" s="441"/>
      <c r="AB22" s="441"/>
      <c r="AC22" s="441"/>
      <c r="AD22" s="441"/>
      <c r="AE22" s="441"/>
      <c r="AF22" s="441"/>
      <c r="AG22" s="441"/>
      <c r="AH22" s="441"/>
      <c r="AI22" s="441"/>
      <c r="AJ22" s="441"/>
      <c r="AK22" s="441"/>
      <c r="AL22" s="441"/>
      <c r="AM22" s="44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60" zoomScaleNormal="60" workbookViewId="0">
      <selection activeCell="C7" sqref="C7:O33"/>
    </sheetView>
  </sheetViews>
  <sheetFormatPr defaultColWidth="9.140625" defaultRowHeight="12.75"/>
  <cols>
    <col min="1" max="1" width="8.140625" style="438" bestFit="1" customWidth="1"/>
    <col min="2" max="2" width="55.85546875" style="438" customWidth="1"/>
    <col min="3" max="3" width="14.5703125" style="438" customWidth="1"/>
    <col min="4" max="4" width="12.85546875" style="438" bestFit="1" customWidth="1"/>
    <col min="5" max="5" width="12" style="438" bestFit="1" customWidth="1"/>
    <col min="6" max="7" width="11.42578125" style="483" customWidth="1"/>
    <col min="8" max="9" width="11.42578125" style="438" customWidth="1"/>
    <col min="10" max="14" width="11.42578125" style="483" customWidth="1"/>
    <col min="15" max="15" width="14.5703125" style="438" bestFit="1" customWidth="1"/>
    <col min="16" max="16384" width="9.140625" style="438"/>
  </cols>
  <sheetData>
    <row r="1" spans="1:15" s="638" customFormat="1" ht="13.5">
      <c r="A1" s="637" t="s">
        <v>30</v>
      </c>
      <c r="B1" s="630" t="str">
        <f>'Info '!C2</f>
        <v>JSC TBC Bank</v>
      </c>
    </row>
    <row r="2" spans="1:15" s="638" customFormat="1" ht="13.5">
      <c r="A2" s="637" t="s">
        <v>31</v>
      </c>
      <c r="B2" s="639">
        <f>'1. key ratios '!B2</f>
        <v>44651</v>
      </c>
    </row>
    <row r="3" spans="1:15">
      <c r="A3" s="430" t="s">
        <v>667</v>
      </c>
      <c r="F3" s="438"/>
      <c r="G3" s="438"/>
      <c r="J3" s="438"/>
      <c r="K3" s="438"/>
      <c r="L3" s="438"/>
      <c r="M3" s="438"/>
      <c r="N3" s="438"/>
    </row>
    <row r="4" spans="1:15">
      <c r="F4" s="438"/>
      <c r="G4" s="438"/>
      <c r="J4" s="438"/>
      <c r="K4" s="438"/>
      <c r="L4" s="438"/>
      <c r="M4" s="438"/>
      <c r="N4" s="438"/>
    </row>
    <row r="5" spans="1:15" ht="46.5" customHeight="1">
      <c r="A5" s="760" t="s">
        <v>693</v>
      </c>
      <c r="B5" s="761"/>
      <c r="C5" s="805" t="s">
        <v>668</v>
      </c>
      <c r="D5" s="806"/>
      <c r="E5" s="806"/>
      <c r="F5" s="806"/>
      <c r="G5" s="806"/>
      <c r="H5" s="807"/>
      <c r="I5" s="805" t="s">
        <v>669</v>
      </c>
      <c r="J5" s="808"/>
      <c r="K5" s="808"/>
      <c r="L5" s="808"/>
      <c r="M5" s="808"/>
      <c r="N5" s="809"/>
      <c r="O5" s="810" t="s">
        <v>670</v>
      </c>
    </row>
    <row r="6" spans="1:15" ht="75" customHeight="1">
      <c r="A6" s="764"/>
      <c r="B6" s="765"/>
      <c r="C6" s="457"/>
      <c r="D6" s="458" t="s">
        <v>671</v>
      </c>
      <c r="E6" s="458" t="s">
        <v>672</v>
      </c>
      <c r="F6" s="458" t="s">
        <v>673</v>
      </c>
      <c r="G6" s="458" t="s">
        <v>674</v>
      </c>
      <c r="H6" s="458" t="s">
        <v>675</v>
      </c>
      <c r="I6" s="463"/>
      <c r="J6" s="458" t="s">
        <v>671</v>
      </c>
      <c r="K6" s="458" t="s">
        <v>672</v>
      </c>
      <c r="L6" s="458" t="s">
        <v>673</v>
      </c>
      <c r="M6" s="458" t="s">
        <v>674</v>
      </c>
      <c r="N6" s="458" t="s">
        <v>675</v>
      </c>
      <c r="O6" s="811"/>
    </row>
    <row r="7" spans="1:15">
      <c r="A7" s="434">
        <v>1</v>
      </c>
      <c r="B7" s="439" t="s">
        <v>696</v>
      </c>
      <c r="C7" s="530">
        <v>291635784.49019998</v>
      </c>
      <c r="D7" s="516">
        <v>279719291.03740001</v>
      </c>
      <c r="E7" s="516">
        <v>4369429.8755000001</v>
      </c>
      <c r="F7" s="531">
        <v>5965908.2224000003</v>
      </c>
      <c r="G7" s="531">
        <v>1033207.2065</v>
      </c>
      <c r="H7" s="516">
        <v>547948.14839999995</v>
      </c>
      <c r="I7" s="516">
        <v>8885653.0266679991</v>
      </c>
      <c r="J7" s="531">
        <v>5594385.8207480004</v>
      </c>
      <c r="K7" s="531">
        <v>436942.98755000002</v>
      </c>
      <c r="L7" s="531">
        <v>1789772.4667199999</v>
      </c>
      <c r="M7" s="531">
        <v>516603.60324999999</v>
      </c>
      <c r="N7" s="531">
        <v>547948.14839999995</v>
      </c>
      <c r="O7" s="516">
        <v>0</v>
      </c>
    </row>
    <row r="8" spans="1:15">
      <c r="A8" s="434">
        <v>2</v>
      </c>
      <c r="B8" s="439" t="s">
        <v>566</v>
      </c>
      <c r="C8" s="530">
        <v>303867808.99779999</v>
      </c>
      <c r="D8" s="516">
        <v>298768942.32169998</v>
      </c>
      <c r="E8" s="516">
        <v>1219438.1464</v>
      </c>
      <c r="F8" s="531">
        <v>2751258.4534</v>
      </c>
      <c r="G8" s="531">
        <v>391238.57</v>
      </c>
      <c r="H8" s="516">
        <v>736931.50630000001</v>
      </c>
      <c r="I8" s="516">
        <v>7855250.9883939996</v>
      </c>
      <c r="J8" s="531">
        <v>5975378.8464339999</v>
      </c>
      <c r="K8" s="531">
        <v>121943.81464</v>
      </c>
      <c r="L8" s="531">
        <v>825377.53602</v>
      </c>
      <c r="M8" s="531">
        <v>195619.285</v>
      </c>
      <c r="N8" s="531">
        <v>736931.50630000001</v>
      </c>
      <c r="O8" s="516">
        <v>0</v>
      </c>
    </row>
    <row r="9" spans="1:15">
      <c r="A9" s="434">
        <v>3</v>
      </c>
      <c r="B9" s="439" t="s">
        <v>567</v>
      </c>
      <c r="C9" s="530">
        <v>120961238.8168</v>
      </c>
      <c r="D9" s="516">
        <v>120526103.16859999</v>
      </c>
      <c r="E9" s="516">
        <v>103517.21</v>
      </c>
      <c r="F9" s="532">
        <v>37704.482300000003</v>
      </c>
      <c r="G9" s="532">
        <v>16157.7156</v>
      </c>
      <c r="H9" s="516">
        <v>277756.2403</v>
      </c>
      <c r="I9" s="516">
        <v>2718020.2271619998</v>
      </c>
      <c r="J9" s="532">
        <v>2410522.0633720001</v>
      </c>
      <c r="K9" s="532">
        <v>10351.721</v>
      </c>
      <c r="L9" s="532">
        <v>11311.34469</v>
      </c>
      <c r="M9" s="532">
        <v>8078.8577999999998</v>
      </c>
      <c r="N9" s="532">
        <v>277756.2403</v>
      </c>
      <c r="O9" s="516">
        <v>0</v>
      </c>
    </row>
    <row r="10" spans="1:15">
      <c r="A10" s="434">
        <v>4</v>
      </c>
      <c r="B10" s="439" t="s">
        <v>697</v>
      </c>
      <c r="C10" s="530">
        <v>637582102.55669999</v>
      </c>
      <c r="D10" s="516">
        <v>500343737.27389997</v>
      </c>
      <c r="E10" s="516">
        <v>90783671.7544</v>
      </c>
      <c r="F10" s="532">
        <v>46009736.047399998</v>
      </c>
      <c r="G10" s="532">
        <v>138581.24729999999</v>
      </c>
      <c r="H10" s="516">
        <v>306376.23369999998</v>
      </c>
      <c r="I10" s="516">
        <v>33263829.592487998</v>
      </c>
      <c r="J10" s="532">
        <v>10006874.745478</v>
      </c>
      <c r="K10" s="532">
        <v>9078367.1754400004</v>
      </c>
      <c r="L10" s="532">
        <v>13802920.81422</v>
      </c>
      <c r="M10" s="532">
        <v>69290.623649999994</v>
      </c>
      <c r="N10" s="532">
        <v>306376.23369999998</v>
      </c>
      <c r="O10" s="516">
        <v>0</v>
      </c>
    </row>
    <row r="11" spans="1:15">
      <c r="A11" s="434">
        <v>5</v>
      </c>
      <c r="B11" s="439" t="s">
        <v>568</v>
      </c>
      <c r="C11" s="530">
        <v>1092363936.8339</v>
      </c>
      <c r="D11" s="516">
        <v>892536940.68019998</v>
      </c>
      <c r="E11" s="516">
        <v>146934861.1796</v>
      </c>
      <c r="F11" s="532">
        <v>49741630.845100001</v>
      </c>
      <c r="G11" s="532">
        <v>2439315.4122000001</v>
      </c>
      <c r="H11" s="516">
        <v>711188.71680000005</v>
      </c>
      <c r="I11" s="516">
        <v>49397560.607993998</v>
      </c>
      <c r="J11" s="532">
        <v>17850738.813604001</v>
      </c>
      <c r="K11" s="532">
        <v>14693486.11796</v>
      </c>
      <c r="L11" s="532">
        <v>14922489.253529999</v>
      </c>
      <c r="M11" s="532">
        <v>1219657.7061000001</v>
      </c>
      <c r="N11" s="532">
        <v>711188.71680000005</v>
      </c>
      <c r="O11" s="516">
        <v>0</v>
      </c>
    </row>
    <row r="12" spans="1:15">
      <c r="A12" s="434">
        <v>6</v>
      </c>
      <c r="B12" s="439" t="s">
        <v>569</v>
      </c>
      <c r="C12" s="530">
        <v>382473128.67500001</v>
      </c>
      <c r="D12" s="516">
        <v>306986728.69230002</v>
      </c>
      <c r="E12" s="516">
        <v>37765198.072899997</v>
      </c>
      <c r="F12" s="532">
        <v>17784692.399</v>
      </c>
      <c r="G12" s="532">
        <v>18601001.654599998</v>
      </c>
      <c r="H12" s="516">
        <v>1335507.8562</v>
      </c>
      <c r="I12" s="516">
        <v>25887670.784336001</v>
      </c>
      <c r="J12" s="532">
        <v>6139734.5738460002</v>
      </c>
      <c r="K12" s="532">
        <v>3776519.8072899999</v>
      </c>
      <c r="L12" s="532">
        <v>5335407.7197000002</v>
      </c>
      <c r="M12" s="532">
        <v>9300500.8272999991</v>
      </c>
      <c r="N12" s="532">
        <v>1335507.8562</v>
      </c>
      <c r="O12" s="516">
        <v>0</v>
      </c>
    </row>
    <row r="13" spans="1:15">
      <c r="A13" s="434">
        <v>7</v>
      </c>
      <c r="B13" s="439" t="s">
        <v>570</v>
      </c>
      <c r="C13" s="530">
        <v>441106662.20200002</v>
      </c>
      <c r="D13" s="516">
        <v>400743950.69809997</v>
      </c>
      <c r="E13" s="516">
        <v>13209739.6589</v>
      </c>
      <c r="F13" s="532">
        <v>24058777.3631</v>
      </c>
      <c r="G13" s="532">
        <v>2184021.4567</v>
      </c>
      <c r="H13" s="516">
        <v>910173.02520000003</v>
      </c>
      <c r="I13" s="516">
        <v>18555669.942332</v>
      </c>
      <c r="J13" s="532">
        <v>8014879.0139619997</v>
      </c>
      <c r="K13" s="532">
        <v>1320973.9658900001</v>
      </c>
      <c r="L13" s="532">
        <v>7217633.2089299997</v>
      </c>
      <c r="M13" s="532">
        <v>1092010.72835</v>
      </c>
      <c r="N13" s="532">
        <v>910173.02520000003</v>
      </c>
      <c r="O13" s="516">
        <v>0</v>
      </c>
    </row>
    <row r="14" spans="1:15">
      <c r="A14" s="434">
        <v>8</v>
      </c>
      <c r="B14" s="439" t="s">
        <v>571</v>
      </c>
      <c r="C14" s="530">
        <v>665509973.84800005</v>
      </c>
      <c r="D14" s="516">
        <v>642223900.45850003</v>
      </c>
      <c r="E14" s="516">
        <v>12671213.559800001</v>
      </c>
      <c r="F14" s="532">
        <v>6461917.7542000003</v>
      </c>
      <c r="G14" s="532">
        <v>1829990.0833999999</v>
      </c>
      <c r="H14" s="516">
        <v>2322951.9920999999</v>
      </c>
      <c r="I14" s="516">
        <v>19288121.72521</v>
      </c>
      <c r="J14" s="532">
        <v>12844478.00917</v>
      </c>
      <c r="K14" s="532">
        <v>1267121.35598</v>
      </c>
      <c r="L14" s="532">
        <v>1938575.32626</v>
      </c>
      <c r="M14" s="532">
        <v>914995.04169999994</v>
      </c>
      <c r="N14" s="532">
        <v>2322951.9920999999</v>
      </c>
      <c r="O14" s="516">
        <v>0</v>
      </c>
    </row>
    <row r="15" spans="1:15">
      <c r="A15" s="434">
        <v>9</v>
      </c>
      <c r="B15" s="439" t="s">
        <v>572</v>
      </c>
      <c r="C15" s="530">
        <v>413022788.97390002</v>
      </c>
      <c r="D15" s="516">
        <v>369670469.5916</v>
      </c>
      <c r="E15" s="516">
        <v>31112599.837000001</v>
      </c>
      <c r="F15" s="532">
        <v>6435000.4939999999</v>
      </c>
      <c r="G15" s="532">
        <v>4859515.2341</v>
      </c>
      <c r="H15" s="516">
        <v>945203.81720000005</v>
      </c>
      <c r="I15" s="516">
        <v>15810130.957982</v>
      </c>
      <c r="J15" s="532">
        <v>7393409.3918319996</v>
      </c>
      <c r="K15" s="532">
        <v>3111259.9837000002</v>
      </c>
      <c r="L15" s="532">
        <v>1930500.1481999999</v>
      </c>
      <c r="M15" s="532">
        <v>2429757.61705</v>
      </c>
      <c r="N15" s="532">
        <v>945203.81720000005</v>
      </c>
      <c r="O15" s="516">
        <v>0</v>
      </c>
    </row>
    <row r="16" spans="1:15">
      <c r="A16" s="434">
        <v>10</v>
      </c>
      <c r="B16" s="439" t="s">
        <v>573</v>
      </c>
      <c r="C16" s="530">
        <v>128900092.87289999</v>
      </c>
      <c r="D16" s="516">
        <v>126152903.00660001</v>
      </c>
      <c r="E16" s="516">
        <v>1551684.656</v>
      </c>
      <c r="F16" s="532">
        <v>631610.5196</v>
      </c>
      <c r="G16" s="532">
        <v>106633.7264</v>
      </c>
      <c r="H16" s="516">
        <v>457260.96429999999</v>
      </c>
      <c r="I16" s="516">
        <v>3378287.509112</v>
      </c>
      <c r="J16" s="532">
        <v>2523058.0601320001</v>
      </c>
      <c r="K16" s="532">
        <v>155168.4656</v>
      </c>
      <c r="L16" s="532">
        <v>189483.15588000001</v>
      </c>
      <c r="M16" s="532">
        <v>53316.8632</v>
      </c>
      <c r="N16" s="532">
        <v>457260.96429999999</v>
      </c>
      <c r="O16" s="516">
        <v>0</v>
      </c>
    </row>
    <row r="17" spans="1:15">
      <c r="A17" s="434">
        <v>11</v>
      </c>
      <c r="B17" s="439" t="s">
        <v>574</v>
      </c>
      <c r="C17" s="530">
        <v>119956341.7603</v>
      </c>
      <c r="D17" s="516">
        <v>110046767.53039999</v>
      </c>
      <c r="E17" s="516">
        <v>2662627.3960000002</v>
      </c>
      <c r="F17" s="532">
        <v>6461665.9606999997</v>
      </c>
      <c r="G17" s="532">
        <v>223767.84839999999</v>
      </c>
      <c r="H17" s="516">
        <v>561513.02480000001</v>
      </c>
      <c r="I17" s="516">
        <v>5079094.8274180004</v>
      </c>
      <c r="J17" s="532">
        <v>2200935.3506080001</v>
      </c>
      <c r="K17" s="532">
        <v>266262.73959999997</v>
      </c>
      <c r="L17" s="532">
        <v>1938499.7882099999</v>
      </c>
      <c r="M17" s="532">
        <v>111883.92419999999</v>
      </c>
      <c r="N17" s="532">
        <v>561513.02480000001</v>
      </c>
      <c r="O17" s="516">
        <v>0</v>
      </c>
    </row>
    <row r="18" spans="1:15">
      <c r="A18" s="434">
        <v>12</v>
      </c>
      <c r="B18" s="439" t="s">
        <v>575</v>
      </c>
      <c r="C18" s="530">
        <v>1311858264.0158</v>
      </c>
      <c r="D18" s="516">
        <v>1243882034.3919001</v>
      </c>
      <c r="E18" s="516">
        <v>27552198.604600001</v>
      </c>
      <c r="F18" s="532">
        <v>28670469.992899999</v>
      </c>
      <c r="G18" s="532">
        <v>4030696.4166999999</v>
      </c>
      <c r="H18" s="516">
        <v>7722864.6096999999</v>
      </c>
      <c r="I18" s="516">
        <v>45972214.364217997</v>
      </c>
      <c r="J18" s="532">
        <v>24877640.687837999</v>
      </c>
      <c r="K18" s="532">
        <v>2755219.8604600001</v>
      </c>
      <c r="L18" s="532">
        <v>8601140.9978700001</v>
      </c>
      <c r="M18" s="532">
        <v>2015348.20835</v>
      </c>
      <c r="N18" s="532">
        <v>7722864.6096999999</v>
      </c>
      <c r="O18" s="516">
        <v>0</v>
      </c>
    </row>
    <row r="19" spans="1:15">
      <c r="A19" s="434">
        <v>13</v>
      </c>
      <c r="B19" s="439" t="s">
        <v>576</v>
      </c>
      <c r="C19" s="530">
        <v>580872965.65289998</v>
      </c>
      <c r="D19" s="516">
        <v>560873579.2615</v>
      </c>
      <c r="E19" s="516">
        <v>6148124.7438000003</v>
      </c>
      <c r="F19" s="532">
        <v>9247861.3341000006</v>
      </c>
      <c r="G19" s="532">
        <v>1281598.3663999999</v>
      </c>
      <c r="H19" s="516">
        <v>3321801.9471</v>
      </c>
      <c r="I19" s="516">
        <v>18569243.59014</v>
      </c>
      <c r="J19" s="532">
        <v>11217471.58523</v>
      </c>
      <c r="K19" s="532">
        <v>614812.47438000003</v>
      </c>
      <c r="L19" s="532">
        <v>2774358.4002299998</v>
      </c>
      <c r="M19" s="532">
        <v>640799.18319999997</v>
      </c>
      <c r="N19" s="532">
        <v>3321801.9471</v>
      </c>
      <c r="O19" s="516">
        <v>0</v>
      </c>
    </row>
    <row r="20" spans="1:15">
      <c r="A20" s="434">
        <v>14</v>
      </c>
      <c r="B20" s="439" t="s">
        <v>577</v>
      </c>
      <c r="C20" s="530">
        <v>1338552512.0399001</v>
      </c>
      <c r="D20" s="516">
        <v>1045093889.0651</v>
      </c>
      <c r="E20" s="516">
        <v>204520025.72479999</v>
      </c>
      <c r="F20" s="532">
        <v>86358731.810800001</v>
      </c>
      <c r="G20" s="532">
        <v>561014.11100000003</v>
      </c>
      <c r="H20" s="516">
        <v>2018851.3282000001</v>
      </c>
      <c r="I20" s="516">
        <v>69560858.280722007</v>
      </c>
      <c r="J20" s="532">
        <v>20901877.781302001</v>
      </c>
      <c r="K20" s="532">
        <v>20452002.572480001</v>
      </c>
      <c r="L20" s="532">
        <v>25907619.54324</v>
      </c>
      <c r="M20" s="532">
        <v>280507.05550000002</v>
      </c>
      <c r="N20" s="532">
        <v>2018851.3282000001</v>
      </c>
      <c r="O20" s="516">
        <v>0</v>
      </c>
    </row>
    <row r="21" spans="1:15">
      <c r="A21" s="434">
        <v>15</v>
      </c>
      <c r="B21" s="439" t="s">
        <v>578</v>
      </c>
      <c r="C21" s="530">
        <v>331683288.48110002</v>
      </c>
      <c r="D21" s="516">
        <v>286342072.94270003</v>
      </c>
      <c r="E21" s="516">
        <v>15007771.260399999</v>
      </c>
      <c r="F21" s="532">
        <v>29527284.196600001</v>
      </c>
      <c r="G21" s="532">
        <v>451531.36729999998</v>
      </c>
      <c r="H21" s="516">
        <v>354628.71409999998</v>
      </c>
      <c r="I21" s="516">
        <v>16666198.241624</v>
      </c>
      <c r="J21" s="532">
        <v>5726841.4588540001</v>
      </c>
      <c r="K21" s="532">
        <v>1500777.12604</v>
      </c>
      <c r="L21" s="532">
        <v>8858185.2589800004</v>
      </c>
      <c r="M21" s="532">
        <v>225765.68364999999</v>
      </c>
      <c r="N21" s="532">
        <v>354628.71409999998</v>
      </c>
      <c r="O21" s="516">
        <v>0</v>
      </c>
    </row>
    <row r="22" spans="1:15">
      <c r="A22" s="434">
        <v>16</v>
      </c>
      <c r="B22" s="439" t="s">
        <v>579</v>
      </c>
      <c r="C22" s="530">
        <v>173703472.37979999</v>
      </c>
      <c r="D22" s="516">
        <v>165727583.70950001</v>
      </c>
      <c r="E22" s="516">
        <v>6750625.6984999999</v>
      </c>
      <c r="F22" s="532">
        <v>231435.21599999999</v>
      </c>
      <c r="G22" s="532">
        <v>122565.82950000001</v>
      </c>
      <c r="H22" s="516">
        <v>871261.92630000005</v>
      </c>
      <c r="I22" s="516">
        <v>4991589.64989</v>
      </c>
      <c r="J22" s="532">
        <v>3314551.6741900002</v>
      </c>
      <c r="K22" s="532">
        <v>675062.56984999997</v>
      </c>
      <c r="L22" s="532">
        <v>69430.564799999993</v>
      </c>
      <c r="M22" s="532">
        <v>61282.914750000004</v>
      </c>
      <c r="N22" s="532">
        <v>871261.92630000005</v>
      </c>
      <c r="O22" s="516">
        <v>0</v>
      </c>
    </row>
    <row r="23" spans="1:15">
      <c r="A23" s="434">
        <v>17</v>
      </c>
      <c r="B23" s="439" t="s">
        <v>700</v>
      </c>
      <c r="C23" s="530">
        <v>184366299.31150001</v>
      </c>
      <c r="D23" s="516">
        <v>140993764.03780001</v>
      </c>
      <c r="E23" s="516">
        <v>40620683.145599999</v>
      </c>
      <c r="F23" s="532">
        <v>2713520.0236</v>
      </c>
      <c r="G23" s="532">
        <v>29948.68</v>
      </c>
      <c r="H23" s="516">
        <v>8383.4244999999992</v>
      </c>
      <c r="I23" s="516">
        <v>7719357.3668959998</v>
      </c>
      <c r="J23" s="532">
        <v>2819875.280756</v>
      </c>
      <c r="K23" s="532">
        <v>4062068.3145599999</v>
      </c>
      <c r="L23" s="532">
        <v>814056.00708000001</v>
      </c>
      <c r="M23" s="532">
        <v>14974.34</v>
      </c>
      <c r="N23" s="532">
        <v>8383.4244999999992</v>
      </c>
      <c r="O23" s="516">
        <v>0</v>
      </c>
    </row>
    <row r="24" spans="1:15">
      <c r="A24" s="434">
        <v>18</v>
      </c>
      <c r="B24" s="439" t="s">
        <v>580</v>
      </c>
      <c r="C24" s="530">
        <v>992531367.37220001</v>
      </c>
      <c r="D24" s="516">
        <v>967316149.9698</v>
      </c>
      <c r="E24" s="516">
        <v>10238199.8839</v>
      </c>
      <c r="F24" s="532">
        <v>13630033.507200001</v>
      </c>
      <c r="G24" s="532">
        <v>1247537.18</v>
      </c>
      <c r="H24" s="516">
        <v>99446.831300000005</v>
      </c>
      <c r="I24" s="516">
        <v>25182368.461245999</v>
      </c>
      <c r="J24" s="532">
        <v>19346322.999396</v>
      </c>
      <c r="K24" s="532">
        <v>1023819.98839</v>
      </c>
      <c r="L24" s="532">
        <v>4089010.05216</v>
      </c>
      <c r="M24" s="532">
        <v>623768.59</v>
      </c>
      <c r="N24" s="532">
        <v>99446.831300000005</v>
      </c>
      <c r="O24" s="516">
        <v>0</v>
      </c>
    </row>
    <row r="25" spans="1:15">
      <c r="A25" s="434">
        <v>19</v>
      </c>
      <c r="B25" s="439" t="s">
        <v>581</v>
      </c>
      <c r="C25" s="530">
        <v>89824716.258599997</v>
      </c>
      <c r="D25" s="516">
        <v>87601998.135499999</v>
      </c>
      <c r="E25" s="516">
        <v>113410.37390000001</v>
      </c>
      <c r="F25" s="532">
        <v>1909986.3056999999</v>
      </c>
      <c r="G25" s="532">
        <v>154304.49609999999</v>
      </c>
      <c r="H25" s="516">
        <v>45016.947399999997</v>
      </c>
      <c r="I25" s="516">
        <v>2458546.0872599999</v>
      </c>
      <c r="J25" s="532">
        <v>1752039.9627100001</v>
      </c>
      <c r="K25" s="532">
        <v>11341.03739</v>
      </c>
      <c r="L25" s="532">
        <v>572995.89171</v>
      </c>
      <c r="M25" s="532">
        <v>77152.248049999995</v>
      </c>
      <c r="N25" s="532">
        <v>45016.947399999997</v>
      </c>
      <c r="O25" s="516">
        <v>0</v>
      </c>
    </row>
    <row r="26" spans="1:15">
      <c r="A26" s="434">
        <v>20</v>
      </c>
      <c r="B26" s="439" t="s">
        <v>699</v>
      </c>
      <c r="C26" s="530">
        <v>501712185.73580003</v>
      </c>
      <c r="D26" s="516">
        <v>484878248.4684</v>
      </c>
      <c r="E26" s="516">
        <v>10095867.191</v>
      </c>
      <c r="F26" s="532">
        <v>4901560.8098999998</v>
      </c>
      <c r="G26" s="532">
        <v>1216445.7339999999</v>
      </c>
      <c r="H26" s="516">
        <v>620063.53249999997</v>
      </c>
      <c r="I26" s="516">
        <v>13405906.330938</v>
      </c>
      <c r="J26" s="532">
        <v>9697564.9693679996</v>
      </c>
      <c r="K26" s="532">
        <v>1009586.7191</v>
      </c>
      <c r="L26" s="532">
        <v>1470468.24297</v>
      </c>
      <c r="M26" s="532">
        <v>608222.86699999997</v>
      </c>
      <c r="N26" s="532">
        <v>620063.53249999997</v>
      </c>
      <c r="O26" s="516">
        <v>0</v>
      </c>
    </row>
    <row r="27" spans="1:15">
      <c r="A27" s="434">
        <v>21</v>
      </c>
      <c r="B27" s="439" t="s">
        <v>582</v>
      </c>
      <c r="C27" s="530">
        <v>62023341.411799997</v>
      </c>
      <c r="D27" s="516">
        <v>60684993.699500002</v>
      </c>
      <c r="E27" s="516">
        <v>115029.97</v>
      </c>
      <c r="F27" s="532">
        <v>670009.02300000004</v>
      </c>
      <c r="G27" s="532">
        <v>60155.33</v>
      </c>
      <c r="H27" s="516">
        <v>493153.38929999998</v>
      </c>
      <c r="I27" s="516">
        <v>1949436.63219</v>
      </c>
      <c r="J27" s="532">
        <v>1213699.87399</v>
      </c>
      <c r="K27" s="532">
        <v>11502.996999999999</v>
      </c>
      <c r="L27" s="532">
        <v>201002.70689999999</v>
      </c>
      <c r="M27" s="532">
        <v>30077.665000000001</v>
      </c>
      <c r="N27" s="532">
        <v>493153.38929999998</v>
      </c>
      <c r="O27" s="516">
        <v>0</v>
      </c>
    </row>
    <row r="28" spans="1:15">
      <c r="A28" s="434">
        <v>22</v>
      </c>
      <c r="B28" s="439" t="s">
        <v>583</v>
      </c>
      <c r="C28" s="530">
        <v>62154547.153700002</v>
      </c>
      <c r="D28" s="516">
        <v>61211423.504600003</v>
      </c>
      <c r="E28" s="516">
        <v>237307.6</v>
      </c>
      <c r="F28" s="532">
        <v>544827.73</v>
      </c>
      <c r="G28" s="532">
        <v>145131.5</v>
      </c>
      <c r="H28" s="516">
        <v>15856.819100000001</v>
      </c>
      <c r="I28" s="516">
        <v>1499830.1181920001</v>
      </c>
      <c r="J28" s="532">
        <v>1224228.470092</v>
      </c>
      <c r="K28" s="532">
        <v>23730.76</v>
      </c>
      <c r="L28" s="532">
        <v>163448.31899999999</v>
      </c>
      <c r="M28" s="532">
        <v>72565.75</v>
      </c>
      <c r="N28" s="532">
        <v>15856.819100000001</v>
      </c>
      <c r="O28" s="516">
        <v>0</v>
      </c>
    </row>
    <row r="29" spans="1:15">
      <c r="A29" s="434">
        <v>23</v>
      </c>
      <c r="B29" s="439" t="s">
        <v>584</v>
      </c>
      <c r="C29" s="530">
        <v>3393558693.9991002</v>
      </c>
      <c r="D29" s="516">
        <v>3180942131.4949999</v>
      </c>
      <c r="E29" s="516">
        <v>97581546.0625</v>
      </c>
      <c r="F29" s="532">
        <v>87202871.731399998</v>
      </c>
      <c r="G29" s="532">
        <v>15232820.194</v>
      </c>
      <c r="H29" s="516">
        <v>12599324.5162</v>
      </c>
      <c r="I29" s="516">
        <v>119753593.36877</v>
      </c>
      <c r="J29" s="532">
        <v>63618842.629900001</v>
      </c>
      <c r="K29" s="532">
        <v>9758154.6062499993</v>
      </c>
      <c r="L29" s="532">
        <v>26160861.519420002</v>
      </c>
      <c r="M29" s="532">
        <v>7616410.0970000001</v>
      </c>
      <c r="N29" s="532">
        <v>12599324.5162</v>
      </c>
      <c r="O29" s="516">
        <v>0</v>
      </c>
    </row>
    <row r="30" spans="1:15">
      <c r="A30" s="434">
        <v>24</v>
      </c>
      <c r="B30" s="439" t="s">
        <v>698</v>
      </c>
      <c r="C30" s="530">
        <v>816966918.36730003</v>
      </c>
      <c r="D30" s="516">
        <v>779647711.98800004</v>
      </c>
      <c r="E30" s="516">
        <v>16192722.518200001</v>
      </c>
      <c r="F30" s="532">
        <v>11699654.431299999</v>
      </c>
      <c r="G30" s="532">
        <v>4272977.7609999999</v>
      </c>
      <c r="H30" s="516">
        <v>5153851.6688000001</v>
      </c>
      <c r="I30" s="516">
        <v>28012463.370269999</v>
      </c>
      <c r="J30" s="532">
        <v>15592954.23976</v>
      </c>
      <c r="K30" s="532">
        <v>1619272.2518199999</v>
      </c>
      <c r="L30" s="532">
        <v>3509896.3293900001</v>
      </c>
      <c r="M30" s="532">
        <v>2136488.8805</v>
      </c>
      <c r="N30" s="532">
        <v>5153851.6688000001</v>
      </c>
      <c r="O30" s="516">
        <v>0</v>
      </c>
    </row>
    <row r="31" spans="1:15">
      <c r="A31" s="434">
        <v>25</v>
      </c>
      <c r="B31" s="439" t="s">
        <v>585</v>
      </c>
      <c r="C31" s="530">
        <v>1783303102.1551001</v>
      </c>
      <c r="D31" s="516">
        <v>1675532423.3250999</v>
      </c>
      <c r="E31" s="516">
        <v>41020809.196699999</v>
      </c>
      <c r="F31" s="532">
        <v>50828515.8596</v>
      </c>
      <c r="G31" s="532">
        <v>9430102.7104000002</v>
      </c>
      <c r="H31" s="516">
        <v>6491251.0632999996</v>
      </c>
      <c r="I31" s="516">
        <v>64067586.562551998</v>
      </c>
      <c r="J31" s="532">
        <v>33510648.466502</v>
      </c>
      <c r="K31" s="532">
        <v>4102080.9196700002</v>
      </c>
      <c r="L31" s="532">
        <v>15248554.75788</v>
      </c>
      <c r="M31" s="532">
        <v>4715051.3552000001</v>
      </c>
      <c r="N31" s="532">
        <v>6491251.0632999996</v>
      </c>
      <c r="O31" s="516">
        <v>0</v>
      </c>
    </row>
    <row r="32" spans="1:15">
      <c r="A32" s="434">
        <v>26</v>
      </c>
      <c r="B32" s="439" t="s">
        <v>695</v>
      </c>
      <c r="C32" s="530">
        <v>651317084.46099997</v>
      </c>
      <c r="D32" s="516">
        <v>584302530.45210004</v>
      </c>
      <c r="E32" s="516">
        <v>16699253.0265</v>
      </c>
      <c r="F32" s="532">
        <v>21510598.005899999</v>
      </c>
      <c r="G32" s="532">
        <v>6269020.1540999999</v>
      </c>
      <c r="H32" s="516">
        <v>22535682.8224</v>
      </c>
      <c r="I32" s="516">
        <v>45479348.212912001</v>
      </c>
      <c r="J32" s="532">
        <v>11686050.609042</v>
      </c>
      <c r="K32" s="532">
        <v>1669925.30265</v>
      </c>
      <c r="L32" s="532">
        <v>6453179.4017700003</v>
      </c>
      <c r="M32" s="532">
        <v>3134510.07705</v>
      </c>
      <c r="N32" s="532">
        <v>22535682.8224</v>
      </c>
      <c r="O32" s="516">
        <v>0</v>
      </c>
    </row>
    <row r="33" spans="1:15">
      <c r="A33" s="434">
        <v>27</v>
      </c>
      <c r="B33" s="459" t="s">
        <v>108</v>
      </c>
      <c r="C33" s="533">
        <v>16871808618.823099</v>
      </c>
      <c r="D33" s="516">
        <v>15372750268.9058</v>
      </c>
      <c r="E33" s="516">
        <v>835277556.34689999</v>
      </c>
      <c r="F33" s="532">
        <v>515987262.51920003</v>
      </c>
      <c r="G33" s="532">
        <v>76329279.985699996</v>
      </c>
      <c r="H33" s="516">
        <v>71464251.065500006</v>
      </c>
      <c r="I33" s="516">
        <v>655407830.82691598</v>
      </c>
      <c r="J33" s="532">
        <v>307455005.37811601</v>
      </c>
      <c r="K33" s="532">
        <v>83527755.634690002</v>
      </c>
      <c r="L33" s="532">
        <v>154796178.75576001</v>
      </c>
      <c r="M33" s="532">
        <v>38164639.992849998</v>
      </c>
      <c r="N33" s="532">
        <v>71464251.065500006</v>
      </c>
      <c r="O33" s="516">
        <v>24809680.620000001</v>
      </c>
    </row>
    <row r="34" spans="1:15">
      <c r="A34" s="441"/>
      <c r="B34" s="441"/>
      <c r="C34" s="441"/>
      <c r="D34" s="441"/>
      <c r="E34" s="441"/>
      <c r="H34" s="441"/>
      <c r="I34" s="441"/>
      <c r="O34" s="441"/>
    </row>
    <row r="35" spans="1:15">
      <c r="A35" s="441"/>
      <c r="B35" s="473"/>
      <c r="C35" s="473"/>
      <c r="D35" s="441"/>
      <c r="E35" s="441"/>
      <c r="H35" s="441"/>
      <c r="I35" s="441"/>
      <c r="O35" s="441"/>
    </row>
    <row r="36" spans="1:15">
      <c r="A36" s="441"/>
      <c r="B36" s="441"/>
      <c r="C36" s="441"/>
      <c r="D36" s="441"/>
      <c r="E36" s="441"/>
      <c r="H36" s="441"/>
      <c r="I36" s="441"/>
      <c r="O36" s="441"/>
    </row>
    <row r="37" spans="1:15">
      <c r="A37" s="441"/>
      <c r="B37" s="441"/>
      <c r="C37" s="441"/>
      <c r="D37" s="441"/>
      <c r="E37" s="441"/>
      <c r="H37" s="441"/>
      <c r="I37" s="441"/>
      <c r="O37" s="441"/>
    </row>
    <row r="38" spans="1:15">
      <c r="A38" s="441"/>
      <c r="B38" s="441"/>
      <c r="C38" s="441"/>
      <c r="D38" s="441"/>
      <c r="E38" s="441"/>
      <c r="H38" s="441"/>
      <c r="I38" s="441"/>
      <c r="O38" s="441"/>
    </row>
    <row r="39" spans="1:15">
      <c r="A39" s="441"/>
      <c r="B39" s="441"/>
      <c r="C39" s="441"/>
      <c r="D39" s="441"/>
      <c r="E39" s="441"/>
      <c r="H39" s="441"/>
      <c r="I39" s="441"/>
      <c r="O39" s="441"/>
    </row>
    <row r="40" spans="1:15">
      <c r="A40" s="441"/>
      <c r="B40" s="441"/>
      <c r="C40" s="441"/>
      <c r="D40" s="441"/>
      <c r="E40" s="441"/>
      <c r="H40" s="441"/>
      <c r="I40" s="441"/>
      <c r="O40" s="441"/>
    </row>
    <row r="41" spans="1:15">
      <c r="A41" s="474"/>
      <c r="B41" s="474"/>
      <c r="C41" s="474"/>
      <c r="D41" s="441"/>
      <c r="E41" s="441"/>
      <c r="H41" s="441"/>
      <c r="I41" s="441"/>
      <c r="O41" s="441"/>
    </row>
    <row r="42" spans="1:15">
      <c r="A42" s="474"/>
      <c r="B42" s="474"/>
      <c r="C42" s="474"/>
      <c r="D42" s="441"/>
      <c r="E42" s="441"/>
      <c r="H42" s="441"/>
      <c r="I42" s="441"/>
      <c r="O42" s="441"/>
    </row>
    <row r="43" spans="1:15">
      <c r="A43" s="441"/>
      <c r="B43" s="441"/>
      <c r="C43" s="441"/>
      <c r="D43" s="441"/>
      <c r="E43" s="441"/>
      <c r="H43" s="441"/>
      <c r="I43" s="441"/>
      <c r="O43" s="441"/>
    </row>
    <row r="44" spans="1:15">
      <c r="A44" s="441"/>
      <c r="B44" s="441"/>
      <c r="C44" s="441"/>
      <c r="D44" s="441"/>
      <c r="E44" s="441"/>
      <c r="H44" s="441"/>
      <c r="I44" s="441"/>
      <c r="O44" s="441"/>
    </row>
    <row r="45" spans="1:15">
      <c r="A45" s="441"/>
      <c r="B45" s="441"/>
      <c r="C45" s="441"/>
      <c r="D45" s="441"/>
      <c r="E45" s="441"/>
      <c r="H45" s="441"/>
      <c r="I45" s="441"/>
      <c r="O45" s="441"/>
    </row>
    <row r="46" spans="1:15">
      <c r="A46" s="441"/>
      <c r="B46" s="441"/>
      <c r="C46" s="441"/>
      <c r="D46" s="441"/>
      <c r="E46" s="441"/>
      <c r="H46" s="441"/>
      <c r="I46" s="441"/>
      <c r="O46" s="44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D6" sqref="D6"/>
    </sheetView>
  </sheetViews>
  <sheetFormatPr defaultColWidth="8.5703125" defaultRowHeight="12"/>
  <cols>
    <col min="1" max="1" width="8" style="484" customWidth="1"/>
    <col min="2" max="2" width="80.140625" style="484" customWidth="1"/>
    <col min="3" max="3" width="17" style="484" bestFit="1" customWidth="1"/>
    <col min="4" max="4" width="22" style="484" bestFit="1" customWidth="1"/>
    <col min="5" max="5" width="21.5703125" style="484" bestFit="1" customWidth="1"/>
    <col min="6" max="6" width="20.140625" style="484" bestFit="1" customWidth="1"/>
    <col min="7" max="7" width="20" style="484" bestFit="1" customWidth="1"/>
    <col min="8" max="8" width="23.42578125" style="484" bestFit="1" customWidth="1"/>
    <col min="9" max="9" width="15.5703125" style="484" bestFit="1" customWidth="1"/>
    <col min="10" max="10" width="17.5703125" style="484" bestFit="1" customWidth="1"/>
    <col min="11" max="11" width="17" style="484" bestFit="1" customWidth="1"/>
    <col min="12" max="16384" width="8.5703125" style="484"/>
  </cols>
  <sheetData>
    <row r="1" spans="1:11" s="638" customFormat="1" ht="13.5">
      <c r="A1" s="637" t="s">
        <v>30</v>
      </c>
      <c r="B1" s="630" t="str">
        <f>'Info '!C2</f>
        <v>JSC TBC Bank</v>
      </c>
    </row>
    <row r="2" spans="1:11" s="638" customFormat="1" ht="13.5">
      <c r="A2" s="637" t="s">
        <v>31</v>
      </c>
      <c r="B2" s="639">
        <f>'1. key ratios '!B2</f>
        <v>44651</v>
      </c>
    </row>
    <row r="3" spans="1:11" s="438" customFormat="1" ht="12.75">
      <c r="A3" s="430" t="s">
        <v>676</v>
      </c>
    </row>
    <row r="4" spans="1:11">
      <c r="C4" s="485" t="s">
        <v>0</v>
      </c>
      <c r="D4" s="485" t="s">
        <v>1</v>
      </c>
      <c r="E4" s="485" t="s">
        <v>2</v>
      </c>
      <c r="F4" s="485" t="s">
        <v>3</v>
      </c>
      <c r="G4" s="485" t="s">
        <v>4</v>
      </c>
      <c r="H4" s="485" t="s">
        <v>5</v>
      </c>
      <c r="I4" s="485" t="s">
        <v>8</v>
      </c>
      <c r="J4" s="485" t="s">
        <v>9</v>
      </c>
      <c r="K4" s="485" t="s">
        <v>10</v>
      </c>
    </row>
    <row r="5" spans="1:11" ht="105" customHeight="1">
      <c r="A5" s="812" t="s">
        <v>677</v>
      </c>
      <c r="B5" s="813"/>
      <c r="C5" s="462" t="s">
        <v>678</v>
      </c>
      <c r="D5" s="462" t="s">
        <v>679</v>
      </c>
      <c r="E5" s="462" t="s">
        <v>680</v>
      </c>
      <c r="F5" s="486" t="s">
        <v>681</v>
      </c>
      <c r="G5" s="462" t="s">
        <v>682</v>
      </c>
      <c r="H5" s="462" t="s">
        <v>683</v>
      </c>
      <c r="I5" s="462" t="s">
        <v>684</v>
      </c>
      <c r="J5" s="462" t="s">
        <v>685</v>
      </c>
      <c r="K5" s="462" t="s">
        <v>686</v>
      </c>
    </row>
    <row r="6" spans="1:11" ht="12.75">
      <c r="A6" s="434">
        <v>1</v>
      </c>
      <c r="B6" s="434" t="s">
        <v>632</v>
      </c>
      <c r="C6" s="516">
        <v>406162133.840868</v>
      </c>
      <c r="D6" s="516">
        <v>120349265.064744</v>
      </c>
      <c r="E6" s="516">
        <v>8791658.7777660005</v>
      </c>
      <c r="F6" s="516">
        <v>154278402.196895</v>
      </c>
      <c r="G6" s="516">
        <v>12013818488.806143</v>
      </c>
      <c r="H6" s="516">
        <v>12805520.821358999</v>
      </c>
      <c r="I6" s="516">
        <v>871174039.09179604</v>
      </c>
      <c r="J6" s="516">
        <v>699030277.78988218</v>
      </c>
      <c r="K6" s="516">
        <v>2585398832.4600878</v>
      </c>
    </row>
    <row r="7" spans="1:11" ht="12.75">
      <c r="A7" s="434">
        <v>2</v>
      </c>
      <c r="B7" s="434" t="s">
        <v>687</v>
      </c>
      <c r="C7" s="516">
        <v>0</v>
      </c>
      <c r="D7" s="516">
        <v>0</v>
      </c>
      <c r="E7" s="516">
        <v>0</v>
      </c>
      <c r="F7" s="516">
        <v>0</v>
      </c>
      <c r="G7" s="516">
        <v>18970782.170000002</v>
      </c>
      <c r="H7" s="516">
        <v>0</v>
      </c>
      <c r="I7" s="516">
        <v>19991122.699999999</v>
      </c>
      <c r="J7" s="516">
        <v>0</v>
      </c>
      <c r="K7" s="516">
        <v>179282387.00160378</v>
      </c>
    </row>
    <row r="8" spans="1:11" ht="12.75">
      <c r="A8" s="434">
        <v>3</v>
      </c>
      <c r="B8" s="434" t="s">
        <v>640</v>
      </c>
      <c r="C8" s="516">
        <v>128368923.82756799</v>
      </c>
      <c r="D8" s="516">
        <v>0</v>
      </c>
      <c r="E8" s="516">
        <v>864935389.303918</v>
      </c>
      <c r="F8" s="516">
        <v>0</v>
      </c>
      <c r="G8" s="516">
        <v>492706389.37243599</v>
      </c>
      <c r="H8" s="516">
        <v>0.547736</v>
      </c>
      <c r="I8" s="516">
        <v>237641109.15986899</v>
      </c>
      <c r="J8" s="516">
        <v>182663838.84851801</v>
      </c>
      <c r="K8" s="516">
        <v>1836054877.3509729</v>
      </c>
    </row>
    <row r="9" spans="1:11" ht="12.75">
      <c r="A9" s="434">
        <v>4</v>
      </c>
      <c r="B9" s="460" t="s">
        <v>688</v>
      </c>
      <c r="C9" s="516">
        <v>224959.39615399999</v>
      </c>
      <c r="D9" s="516">
        <v>497049.91</v>
      </c>
      <c r="E9" s="516">
        <v>0</v>
      </c>
      <c r="F9" s="516">
        <v>1005675.766254</v>
      </c>
      <c r="G9" s="516">
        <v>515284244.90669101</v>
      </c>
      <c r="H9" s="516">
        <v>347803.13478899997</v>
      </c>
      <c r="I9" s="516">
        <v>25444726.405294999</v>
      </c>
      <c r="J9" s="516">
        <v>21037741.203685001</v>
      </c>
      <c r="K9" s="516">
        <v>99938592.865704998</v>
      </c>
    </row>
    <row r="10" spans="1:11" ht="12.75">
      <c r="A10" s="434">
        <v>5</v>
      </c>
      <c r="B10" s="460" t="s">
        <v>689</v>
      </c>
      <c r="C10" s="516">
        <v>0</v>
      </c>
      <c r="D10" s="516">
        <v>0</v>
      </c>
      <c r="E10" s="516">
        <v>0</v>
      </c>
      <c r="F10" s="516">
        <v>0</v>
      </c>
      <c r="G10" s="516">
        <v>0</v>
      </c>
      <c r="H10" s="516">
        <v>0</v>
      </c>
      <c r="I10" s="516">
        <v>0</v>
      </c>
      <c r="J10" s="516">
        <v>0</v>
      </c>
      <c r="K10" s="516">
        <v>0</v>
      </c>
    </row>
    <row r="11" spans="1:11" ht="12.75">
      <c r="A11" s="434">
        <v>6</v>
      </c>
      <c r="B11" s="460" t="s">
        <v>690</v>
      </c>
      <c r="C11" s="516">
        <v>1146259.0878000001</v>
      </c>
      <c r="D11" s="516">
        <v>0</v>
      </c>
      <c r="E11" s="516">
        <v>0</v>
      </c>
      <c r="F11" s="516">
        <v>0</v>
      </c>
      <c r="G11" s="516">
        <v>2225356.5840309998</v>
      </c>
      <c r="H11" s="516">
        <v>0</v>
      </c>
      <c r="I11" s="516">
        <v>0</v>
      </c>
      <c r="J11" s="516">
        <v>56687.153062999998</v>
      </c>
      <c r="K11" s="516">
        <v>2261504.6451059999</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C19" sqref="C19"/>
    </sheetView>
  </sheetViews>
  <sheetFormatPr defaultRowHeight="15"/>
  <cols>
    <col min="1" max="1" width="10" bestFit="1" customWidth="1"/>
    <col min="2" max="2" width="71.7109375" customWidth="1"/>
    <col min="3" max="3" width="10.5703125" bestFit="1" customWidth="1"/>
    <col min="4"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28" t="s">
        <v>30</v>
      </c>
      <c r="B1" s="3" t="str">
        <f>'1. key ratios '!B1</f>
        <v>JSC TBC Bank</v>
      </c>
    </row>
    <row r="2" spans="1:19">
      <c r="A2" s="429" t="s">
        <v>31</v>
      </c>
      <c r="B2" s="659">
        <f>'25. Collateral'!B2</f>
        <v>44651</v>
      </c>
    </row>
    <row r="3" spans="1:19">
      <c r="A3" s="430" t="s">
        <v>743</v>
      </c>
      <c r="B3" s="438"/>
    </row>
    <row r="4" spans="1:19">
      <c r="A4" s="430"/>
      <c r="B4" s="438"/>
    </row>
    <row r="5" spans="1:19">
      <c r="A5" s="815" t="s">
        <v>744</v>
      </c>
      <c r="B5" s="815"/>
      <c r="C5" s="816" t="s">
        <v>745</v>
      </c>
      <c r="D5" s="816"/>
      <c r="E5" s="816"/>
      <c r="F5" s="816"/>
      <c r="G5" s="816"/>
      <c r="H5" s="816"/>
      <c r="I5" s="816" t="s">
        <v>746</v>
      </c>
      <c r="J5" s="816"/>
      <c r="K5" s="816"/>
      <c r="L5" s="816"/>
      <c r="M5" s="816"/>
      <c r="N5" s="817"/>
      <c r="O5" s="814" t="s">
        <v>747</v>
      </c>
      <c r="P5" s="814" t="s">
        <v>748</v>
      </c>
      <c r="Q5" s="814" t="s">
        <v>749</v>
      </c>
      <c r="R5" s="814" t="s">
        <v>750</v>
      </c>
      <c r="S5" s="814" t="s">
        <v>751</v>
      </c>
    </row>
    <row r="6" spans="1:19" ht="24" customHeight="1">
      <c r="A6" s="815"/>
      <c r="B6" s="815"/>
      <c r="C6" s="660"/>
      <c r="D6" s="657" t="s">
        <v>671</v>
      </c>
      <c r="E6" s="657" t="s">
        <v>672</v>
      </c>
      <c r="F6" s="657" t="s">
        <v>673</v>
      </c>
      <c r="G6" s="657" t="s">
        <v>674</v>
      </c>
      <c r="H6" s="657" t="s">
        <v>675</v>
      </c>
      <c r="I6" s="660"/>
      <c r="J6" s="657" t="s">
        <v>671</v>
      </c>
      <c r="K6" s="657" t="s">
        <v>672</v>
      </c>
      <c r="L6" s="657" t="s">
        <v>673</v>
      </c>
      <c r="M6" s="657" t="s">
        <v>674</v>
      </c>
      <c r="N6" s="661" t="s">
        <v>675</v>
      </c>
      <c r="O6" s="814"/>
      <c r="P6" s="814"/>
      <c r="Q6" s="814"/>
      <c r="R6" s="814"/>
      <c r="S6" s="814"/>
    </row>
    <row r="7" spans="1:19">
      <c r="A7" s="662">
        <v>1</v>
      </c>
      <c r="B7" s="663" t="s">
        <v>752</v>
      </c>
      <c r="C7" s="673">
        <v>44781592.7619</v>
      </c>
      <c r="D7" s="673">
        <v>43265484.343500003</v>
      </c>
      <c r="E7" s="673">
        <v>982120.81270000001</v>
      </c>
      <c r="F7" s="673">
        <v>402964.05</v>
      </c>
      <c r="G7" s="673">
        <v>96800.55</v>
      </c>
      <c r="H7" s="673">
        <v>34223.005700000002</v>
      </c>
      <c r="I7" s="673">
        <v>1167034.2646000001</v>
      </c>
      <c r="J7" s="673">
        <v>865309.68759999995</v>
      </c>
      <c r="K7" s="673">
        <v>98212.081300000005</v>
      </c>
      <c r="L7" s="673">
        <v>120889.215</v>
      </c>
      <c r="M7" s="673">
        <v>48400.275000000001</v>
      </c>
      <c r="N7" s="673">
        <v>34223.005700000002</v>
      </c>
      <c r="O7" s="673">
        <v>1338</v>
      </c>
      <c r="P7" s="674">
        <v>0.13896600000000001</v>
      </c>
      <c r="Q7" s="674">
        <v>0.19800100000000001</v>
      </c>
      <c r="R7" s="674">
        <v>0.12868599999999999</v>
      </c>
      <c r="S7" s="673">
        <v>43.846229000000001</v>
      </c>
    </row>
    <row r="8" spans="1:19">
      <c r="A8" s="662">
        <v>2</v>
      </c>
      <c r="B8" s="664" t="s">
        <v>753</v>
      </c>
      <c r="C8" s="673">
        <v>1995762064.3475001</v>
      </c>
      <c r="D8" s="673">
        <v>1847923849.8204</v>
      </c>
      <c r="E8" s="673">
        <v>44067088.7465</v>
      </c>
      <c r="F8" s="673">
        <v>63523650.192900002</v>
      </c>
      <c r="G8" s="673">
        <v>21731395.670400001</v>
      </c>
      <c r="H8" s="673">
        <v>18516079.917300001</v>
      </c>
      <c r="I8" s="673">
        <v>89804058.677000001</v>
      </c>
      <c r="J8" s="673">
        <v>36958476.993600003</v>
      </c>
      <c r="K8" s="673">
        <v>4406708.8740999997</v>
      </c>
      <c r="L8" s="673">
        <v>19057095.057599999</v>
      </c>
      <c r="M8" s="673">
        <v>10865697.8344</v>
      </c>
      <c r="N8" s="673">
        <v>18516079.917300001</v>
      </c>
      <c r="O8" s="673">
        <v>311261</v>
      </c>
      <c r="P8" s="674">
        <v>0.170434</v>
      </c>
      <c r="Q8" s="674">
        <v>0.20835799999999999</v>
      </c>
      <c r="R8" s="674">
        <v>0.15018799999999999</v>
      </c>
      <c r="S8" s="673">
        <v>54.480035000000001</v>
      </c>
    </row>
    <row r="9" spans="1:19">
      <c r="A9" s="662">
        <v>3</v>
      </c>
      <c r="B9" s="664" t="s">
        <v>754</v>
      </c>
      <c r="C9" s="673">
        <v>0</v>
      </c>
      <c r="D9" s="673">
        <v>0</v>
      </c>
      <c r="E9" s="673">
        <v>0</v>
      </c>
      <c r="F9" s="673">
        <v>0</v>
      </c>
      <c r="G9" s="673">
        <v>0</v>
      </c>
      <c r="H9" s="673">
        <v>0</v>
      </c>
      <c r="I9" s="673">
        <v>0</v>
      </c>
      <c r="J9" s="673">
        <v>0</v>
      </c>
      <c r="K9" s="673">
        <v>0</v>
      </c>
      <c r="L9" s="673">
        <v>0</v>
      </c>
      <c r="M9" s="673">
        <v>0</v>
      </c>
      <c r="N9" s="673">
        <v>0</v>
      </c>
      <c r="O9" s="673">
        <v>0</v>
      </c>
      <c r="P9" s="674">
        <v>0</v>
      </c>
      <c r="Q9" s="674">
        <v>0</v>
      </c>
      <c r="R9" s="674">
        <v>0</v>
      </c>
      <c r="S9" s="673">
        <v>0</v>
      </c>
    </row>
    <row r="10" spans="1:19">
      <c r="A10" s="662">
        <v>4</v>
      </c>
      <c r="B10" s="664" t="s">
        <v>755</v>
      </c>
      <c r="C10" s="673">
        <v>97235621.810000002</v>
      </c>
      <c r="D10" s="673">
        <v>92116457.879999995</v>
      </c>
      <c r="E10" s="673">
        <v>1563006.67</v>
      </c>
      <c r="F10" s="673">
        <v>2030447.2</v>
      </c>
      <c r="G10" s="673">
        <v>1520927.16</v>
      </c>
      <c r="H10" s="673">
        <v>4782.8999999999996</v>
      </c>
      <c r="I10" s="673">
        <v>3373010.4646000001</v>
      </c>
      <c r="J10" s="673">
        <v>1842329.1576</v>
      </c>
      <c r="K10" s="673">
        <v>156300.66699999999</v>
      </c>
      <c r="L10" s="673">
        <v>609134.16</v>
      </c>
      <c r="M10" s="673">
        <v>760463.58</v>
      </c>
      <c r="N10" s="673">
        <v>4782.8999999999996</v>
      </c>
      <c r="O10" s="673">
        <v>112828</v>
      </c>
      <c r="P10" s="674">
        <v>6.9155999999999995E-2</v>
      </c>
      <c r="Q10" s="674">
        <v>0.23261100000000001</v>
      </c>
      <c r="R10" s="674">
        <v>6.8931999999999993E-2</v>
      </c>
      <c r="S10" s="673">
        <v>14.618446</v>
      </c>
    </row>
    <row r="11" spans="1:19">
      <c r="A11" s="662">
        <v>5</v>
      </c>
      <c r="B11" s="664" t="s">
        <v>756</v>
      </c>
      <c r="C11" s="673">
        <v>26994941.035500001</v>
      </c>
      <c r="D11" s="673">
        <v>25442581.8189</v>
      </c>
      <c r="E11" s="673">
        <v>334462.89789999998</v>
      </c>
      <c r="F11" s="673">
        <v>1010580.7021</v>
      </c>
      <c r="G11" s="673">
        <v>197935.77660000001</v>
      </c>
      <c r="H11" s="673">
        <v>9379.84</v>
      </c>
      <c r="I11" s="673">
        <v>953819.8652</v>
      </c>
      <c r="J11" s="673">
        <v>508851.63669999997</v>
      </c>
      <c r="K11" s="673">
        <v>33446.289799999999</v>
      </c>
      <c r="L11" s="673">
        <v>303174.21059999999</v>
      </c>
      <c r="M11" s="673">
        <v>98967.888099999996</v>
      </c>
      <c r="N11" s="673">
        <v>9379.84</v>
      </c>
      <c r="O11" s="673">
        <v>24800</v>
      </c>
      <c r="P11" s="674">
        <v>0.17446300000000001</v>
      </c>
      <c r="Q11" s="674">
        <v>0.18365000000000001</v>
      </c>
      <c r="R11" s="674">
        <v>0.17388700000000001</v>
      </c>
      <c r="S11" s="673">
        <v>274.67457899999999</v>
      </c>
    </row>
    <row r="12" spans="1:19">
      <c r="A12" s="662">
        <v>6</v>
      </c>
      <c r="B12" s="664" t="s">
        <v>757</v>
      </c>
      <c r="C12" s="673">
        <v>129246610.08</v>
      </c>
      <c r="D12" s="673">
        <v>116916943.05</v>
      </c>
      <c r="E12" s="673">
        <v>2867735.54</v>
      </c>
      <c r="F12" s="673">
        <v>6551149.8799999999</v>
      </c>
      <c r="G12" s="673">
        <v>2184891.59</v>
      </c>
      <c r="H12" s="673">
        <v>725890.02</v>
      </c>
      <c r="I12" s="673">
        <v>6408793.1940000001</v>
      </c>
      <c r="J12" s="673">
        <v>2338338.861</v>
      </c>
      <c r="K12" s="673">
        <v>286773.554</v>
      </c>
      <c r="L12" s="673">
        <v>1965344.9639999999</v>
      </c>
      <c r="M12" s="673">
        <v>1092445.7949999999</v>
      </c>
      <c r="N12" s="673">
        <v>725890.02</v>
      </c>
      <c r="O12" s="673">
        <v>117105</v>
      </c>
      <c r="P12" s="674">
        <v>0.34050200000000003</v>
      </c>
      <c r="Q12" s="674">
        <v>0.34050200000000003</v>
      </c>
      <c r="R12" s="674">
        <v>0.34416400000000003</v>
      </c>
      <c r="S12" s="673">
        <v>380.84045500000002</v>
      </c>
    </row>
    <row r="13" spans="1:19">
      <c r="A13" s="662">
        <v>7</v>
      </c>
      <c r="B13" s="664" t="s">
        <v>758</v>
      </c>
      <c r="C13" s="673">
        <v>4319690124.6033001</v>
      </c>
      <c r="D13" s="673">
        <v>4104933329.737</v>
      </c>
      <c r="E13" s="673">
        <v>85835089.301100001</v>
      </c>
      <c r="F13" s="673">
        <v>91598892.307099998</v>
      </c>
      <c r="G13" s="673">
        <v>6558061.5484999996</v>
      </c>
      <c r="H13" s="673">
        <v>30764751.709600002</v>
      </c>
      <c r="I13" s="673">
        <v>152205625.6999</v>
      </c>
      <c r="J13" s="673">
        <v>82098666.5942</v>
      </c>
      <c r="K13" s="673">
        <v>8583508.9300999995</v>
      </c>
      <c r="L13" s="673">
        <v>27479667.6921</v>
      </c>
      <c r="M13" s="673">
        <v>3279030.7738999999</v>
      </c>
      <c r="N13" s="673">
        <v>30764751.709600002</v>
      </c>
      <c r="O13" s="673">
        <v>41204</v>
      </c>
      <c r="P13" s="674">
        <v>7.9980999999999997E-2</v>
      </c>
      <c r="Q13" s="674">
        <v>0.104267</v>
      </c>
      <c r="R13" s="674">
        <v>8.0823999999999993E-2</v>
      </c>
      <c r="S13" s="673">
        <v>137.62414699999999</v>
      </c>
    </row>
    <row r="14" spans="1:19">
      <c r="A14" s="665">
        <v>7.1</v>
      </c>
      <c r="B14" s="666" t="s">
        <v>759</v>
      </c>
      <c r="C14" s="673">
        <v>3395246134.9189</v>
      </c>
      <c r="D14" s="673">
        <v>3202729543.2020001</v>
      </c>
      <c r="E14" s="673">
        <v>74550406.154300004</v>
      </c>
      <c r="F14" s="673">
        <v>84094088.854300007</v>
      </c>
      <c r="G14" s="673">
        <v>5824190.2629000004</v>
      </c>
      <c r="H14" s="673">
        <v>28047906.4454</v>
      </c>
      <c r="I14" s="673">
        <v>127697859.71259999</v>
      </c>
      <c r="J14" s="673">
        <v>64054590.864100002</v>
      </c>
      <c r="K14" s="673">
        <v>7455040.6156000001</v>
      </c>
      <c r="L14" s="673">
        <v>25228226.656300001</v>
      </c>
      <c r="M14" s="673">
        <v>2912095.1312000002</v>
      </c>
      <c r="N14" s="673">
        <v>28047906.4454</v>
      </c>
      <c r="O14" s="673">
        <v>29653</v>
      </c>
      <c r="P14" s="674">
        <v>7.9920000000000005E-2</v>
      </c>
      <c r="Q14" s="674">
        <v>0.10402599999999999</v>
      </c>
      <c r="R14" s="674">
        <v>7.9398999999999997E-2</v>
      </c>
      <c r="S14" s="673">
        <v>137.727564</v>
      </c>
    </row>
    <row r="15" spans="1:19">
      <c r="A15" s="665">
        <v>7.2</v>
      </c>
      <c r="B15" s="666" t="s">
        <v>760</v>
      </c>
      <c r="C15" s="673">
        <v>538859702.95099998</v>
      </c>
      <c r="D15" s="673">
        <v>528388322.27899998</v>
      </c>
      <c r="E15" s="673">
        <v>5650656.2633999996</v>
      </c>
      <c r="F15" s="673">
        <v>3674914.0016000001</v>
      </c>
      <c r="G15" s="673">
        <v>232687.7</v>
      </c>
      <c r="H15" s="673">
        <v>913122.70700000005</v>
      </c>
      <c r="I15" s="673">
        <v>13264772.83</v>
      </c>
      <c r="J15" s="673">
        <v>10567766.4462</v>
      </c>
      <c r="K15" s="673">
        <v>565065.6263</v>
      </c>
      <c r="L15" s="673">
        <v>1102474.2005</v>
      </c>
      <c r="M15" s="673">
        <v>116343.85</v>
      </c>
      <c r="N15" s="673">
        <v>913122.70700000005</v>
      </c>
      <c r="O15" s="673">
        <v>4172</v>
      </c>
      <c r="P15" s="674">
        <v>7.6911999999999994E-2</v>
      </c>
      <c r="Q15" s="674">
        <v>0.101018</v>
      </c>
      <c r="R15" s="674">
        <v>8.4556999999999993E-2</v>
      </c>
      <c r="S15" s="673">
        <v>138.67083600000001</v>
      </c>
    </row>
    <row r="16" spans="1:19">
      <c r="A16" s="665">
        <v>7.3</v>
      </c>
      <c r="B16" s="666" t="s">
        <v>761</v>
      </c>
      <c r="C16" s="673">
        <v>385584286.73339999</v>
      </c>
      <c r="D16" s="673">
        <v>373815464.25599998</v>
      </c>
      <c r="E16" s="673">
        <v>5634026.8833999997</v>
      </c>
      <c r="F16" s="673">
        <v>3829889.4512</v>
      </c>
      <c r="G16" s="673">
        <v>501183.58559999999</v>
      </c>
      <c r="H16" s="673">
        <v>1803722.5571999999</v>
      </c>
      <c r="I16" s="673">
        <v>11242993.157299999</v>
      </c>
      <c r="J16" s="673">
        <v>7476309.2839000002</v>
      </c>
      <c r="K16" s="673">
        <v>563402.68819999998</v>
      </c>
      <c r="L16" s="673">
        <v>1148966.8352999999</v>
      </c>
      <c r="M16" s="673">
        <v>250591.79269999999</v>
      </c>
      <c r="N16" s="673">
        <v>1803722.5571999999</v>
      </c>
      <c r="O16" s="673">
        <v>7379</v>
      </c>
      <c r="P16" s="674">
        <v>8.5615999999999998E-2</v>
      </c>
      <c r="Q16" s="674">
        <v>0.111528</v>
      </c>
      <c r="R16" s="674">
        <v>8.8150000000000006E-2</v>
      </c>
      <c r="S16" s="673">
        <v>135.25075100000001</v>
      </c>
    </row>
    <row r="17" spans="1:19">
      <c r="A17" s="662">
        <v>8</v>
      </c>
      <c r="B17" s="664" t="s">
        <v>762</v>
      </c>
      <c r="C17" s="673">
        <v>57752458.105999999</v>
      </c>
      <c r="D17" s="673">
        <v>56253967.107100002</v>
      </c>
      <c r="E17" s="673">
        <v>452304.09840000002</v>
      </c>
      <c r="F17" s="673">
        <v>301119.67389999999</v>
      </c>
      <c r="G17" s="673">
        <v>135468.875</v>
      </c>
      <c r="H17" s="673">
        <v>609598.35160000005</v>
      </c>
      <c r="I17" s="673">
        <v>1937978.4404</v>
      </c>
      <c r="J17" s="673">
        <v>1125079.3391</v>
      </c>
      <c r="K17" s="673">
        <v>45230.409899999999</v>
      </c>
      <c r="L17" s="673">
        <v>90335.902199999997</v>
      </c>
      <c r="M17" s="673">
        <v>67734.437600000005</v>
      </c>
      <c r="N17" s="673">
        <v>609598.35160000005</v>
      </c>
      <c r="O17" s="673">
        <v>45468</v>
      </c>
      <c r="P17" s="674">
        <v>0.15984899999999999</v>
      </c>
      <c r="Q17" s="674">
        <v>0.17291200000000001</v>
      </c>
      <c r="R17" s="674">
        <v>0.185586</v>
      </c>
      <c r="S17" s="673">
        <v>1.600908</v>
      </c>
    </row>
    <row r="18" spans="1:19">
      <c r="A18" s="667">
        <v>9</v>
      </c>
      <c r="B18" s="668" t="s">
        <v>763</v>
      </c>
      <c r="C18" s="675">
        <v>0</v>
      </c>
      <c r="D18" s="675">
        <v>0</v>
      </c>
      <c r="E18" s="675">
        <v>0</v>
      </c>
      <c r="F18" s="675">
        <v>0</v>
      </c>
      <c r="G18" s="675">
        <v>0</v>
      </c>
      <c r="H18" s="675">
        <v>0</v>
      </c>
      <c r="I18" s="675">
        <v>0</v>
      </c>
      <c r="J18" s="675">
        <v>0</v>
      </c>
      <c r="K18" s="675">
        <v>0</v>
      </c>
      <c r="L18" s="675">
        <v>0</v>
      </c>
      <c r="M18" s="675">
        <v>0</v>
      </c>
      <c r="N18" s="675">
        <v>0</v>
      </c>
      <c r="O18" s="675">
        <v>0</v>
      </c>
      <c r="P18" s="676">
        <v>0</v>
      </c>
      <c r="Q18" s="676">
        <v>0</v>
      </c>
      <c r="R18" s="676">
        <v>0</v>
      </c>
      <c r="S18" s="675">
        <v>0</v>
      </c>
    </row>
    <row r="19" spans="1:19">
      <c r="A19" s="669">
        <v>10</v>
      </c>
      <c r="B19" s="670" t="s">
        <v>764</v>
      </c>
      <c r="C19" s="677">
        <v>6671463412.7441998</v>
      </c>
      <c r="D19" s="677">
        <v>6286852613.7568998</v>
      </c>
      <c r="E19" s="677">
        <v>136101808.06659999</v>
      </c>
      <c r="F19" s="677">
        <v>165418804.00600001</v>
      </c>
      <c r="G19" s="677">
        <v>32425481.170499999</v>
      </c>
      <c r="H19" s="677">
        <v>50664705.744199999</v>
      </c>
      <c r="I19" s="677">
        <v>255850320.60569999</v>
      </c>
      <c r="J19" s="677">
        <v>125737052.26980001</v>
      </c>
      <c r="K19" s="677">
        <v>13610180.8062</v>
      </c>
      <c r="L19" s="677">
        <v>49625641.201499999</v>
      </c>
      <c r="M19" s="677">
        <v>16212740.584000001</v>
      </c>
      <c r="N19" s="677">
        <v>50664705.744199999</v>
      </c>
      <c r="O19" s="677">
        <v>654004</v>
      </c>
      <c r="P19" s="678">
        <v>0.15792100000000001</v>
      </c>
      <c r="Q19" s="678">
        <v>0.18900600000000001</v>
      </c>
      <c r="R19" s="678">
        <v>0.10810699999999999</v>
      </c>
      <c r="S19" s="677">
        <v>114.41828700000001</v>
      </c>
    </row>
    <row r="20" spans="1:19" ht="25.5">
      <c r="A20" s="665">
        <v>10.1</v>
      </c>
      <c r="B20" s="666" t="s">
        <v>765</v>
      </c>
      <c r="C20" s="673">
        <v>0</v>
      </c>
      <c r="D20" s="673">
        <v>0</v>
      </c>
      <c r="E20" s="673">
        <v>0</v>
      </c>
      <c r="F20" s="673">
        <v>0</v>
      </c>
      <c r="G20" s="673">
        <v>0</v>
      </c>
      <c r="H20" s="673">
        <v>0</v>
      </c>
      <c r="I20" s="673">
        <v>0</v>
      </c>
      <c r="J20" s="673">
        <v>0</v>
      </c>
      <c r="K20" s="673">
        <v>0</v>
      </c>
      <c r="L20" s="673">
        <v>0</v>
      </c>
      <c r="M20" s="673">
        <v>0</v>
      </c>
      <c r="N20" s="673">
        <v>0</v>
      </c>
      <c r="O20" s="673">
        <v>0</v>
      </c>
      <c r="P20" s="674">
        <v>0</v>
      </c>
      <c r="Q20" s="674">
        <v>0</v>
      </c>
      <c r="R20" s="674">
        <v>0</v>
      </c>
      <c r="S20" s="673">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C7" sqref="C7:H41"/>
    </sheetView>
  </sheetViews>
  <sheetFormatPr defaultColWidth="9.140625" defaultRowHeight="14.25"/>
  <cols>
    <col min="1" max="1" width="9.5703125" style="4" bestFit="1" customWidth="1"/>
    <col min="2" max="2" width="55.140625" style="4" bestFit="1" customWidth="1"/>
    <col min="3" max="4" width="14.140625" style="4" bestFit="1" customWidth="1"/>
    <col min="5" max="5" width="14.5703125" style="4" customWidth="1"/>
    <col min="6" max="6" width="13.140625" style="4" bestFit="1" customWidth="1"/>
    <col min="7" max="7" width="14.140625" style="4" bestFit="1" customWidth="1"/>
    <col min="8" max="8" width="14.5703125" style="4" customWidth="1"/>
    <col min="9" max="16384" width="9.140625" style="5"/>
  </cols>
  <sheetData>
    <row r="1" spans="1:15" s="633" customFormat="1">
      <c r="A1" s="634" t="s">
        <v>30</v>
      </c>
      <c r="B1" s="643" t="str">
        <f>'Info '!C2</f>
        <v>JSC TBC Bank</v>
      </c>
      <c r="C1" s="643"/>
      <c r="D1" s="643"/>
      <c r="E1" s="643"/>
      <c r="F1" s="643"/>
      <c r="G1" s="643"/>
      <c r="H1" s="643"/>
    </row>
    <row r="2" spans="1:15" s="633" customFormat="1">
      <c r="A2" s="634" t="s">
        <v>31</v>
      </c>
      <c r="B2" s="650">
        <f>'1. key ratios '!B2</f>
        <v>44651</v>
      </c>
      <c r="C2" s="643"/>
      <c r="D2" s="643"/>
      <c r="E2" s="643"/>
      <c r="F2" s="643"/>
      <c r="G2" s="643"/>
      <c r="H2" s="643"/>
    </row>
    <row r="3" spans="1:15">
      <c r="A3" s="2"/>
    </row>
    <row r="4" spans="1:15" ht="15" thickBot="1">
      <c r="A4" s="17" t="s">
        <v>32</v>
      </c>
      <c r="B4" s="18" t="s">
        <v>33</v>
      </c>
      <c r="C4" s="17"/>
      <c r="D4" s="19"/>
      <c r="E4" s="19"/>
      <c r="F4" s="20"/>
      <c r="G4" s="20"/>
      <c r="H4" s="21" t="s">
        <v>73</v>
      </c>
    </row>
    <row r="5" spans="1:15">
      <c r="A5" s="22"/>
      <c r="B5" s="23"/>
      <c r="C5" s="712" t="s">
        <v>68</v>
      </c>
      <c r="D5" s="713"/>
      <c r="E5" s="714"/>
      <c r="F5" s="712" t="s">
        <v>72</v>
      </c>
      <c r="G5" s="713"/>
      <c r="H5" s="715"/>
    </row>
    <row r="6" spans="1:15">
      <c r="A6" s="24" t="s">
        <v>6</v>
      </c>
      <c r="B6" s="534" t="s">
        <v>34</v>
      </c>
      <c r="C6" s="535" t="s">
        <v>69</v>
      </c>
      <c r="D6" s="535" t="s">
        <v>70</v>
      </c>
      <c r="E6" s="535" t="s">
        <v>71</v>
      </c>
      <c r="F6" s="535" t="s">
        <v>69</v>
      </c>
      <c r="G6" s="535" t="s">
        <v>70</v>
      </c>
      <c r="H6" s="536" t="s">
        <v>71</v>
      </c>
    </row>
    <row r="7" spans="1:15">
      <c r="A7" s="24">
        <v>1</v>
      </c>
      <c r="B7" s="537" t="s">
        <v>35</v>
      </c>
      <c r="C7" s="538">
        <v>322530607.75</v>
      </c>
      <c r="D7" s="538">
        <v>428281251.97000003</v>
      </c>
      <c r="E7" s="539">
        <v>750811859.72000003</v>
      </c>
      <c r="F7" s="540">
        <v>256041389.50999999</v>
      </c>
      <c r="G7" s="541">
        <v>663364168.38</v>
      </c>
      <c r="H7" s="542">
        <v>919405557.88999999</v>
      </c>
      <c r="J7" s="580"/>
      <c r="K7" s="580"/>
      <c r="L7" s="580"/>
      <c r="M7" s="580"/>
      <c r="N7" s="580"/>
      <c r="O7" s="580"/>
    </row>
    <row r="8" spans="1:15">
      <c r="A8" s="24">
        <v>2</v>
      </c>
      <c r="B8" s="537" t="s">
        <v>36</v>
      </c>
      <c r="C8" s="538">
        <v>324497114.87</v>
      </c>
      <c r="D8" s="538">
        <v>2262596727.9100003</v>
      </c>
      <c r="E8" s="539">
        <v>2587093842.7800002</v>
      </c>
      <c r="F8" s="540">
        <v>186084.98</v>
      </c>
      <c r="G8" s="541">
        <v>2370400387.1099997</v>
      </c>
      <c r="H8" s="542">
        <v>2370586472.0899997</v>
      </c>
      <c r="J8" s="580"/>
      <c r="K8" s="580"/>
      <c r="L8" s="580"/>
      <c r="M8" s="580"/>
      <c r="N8" s="580"/>
      <c r="O8" s="580"/>
    </row>
    <row r="9" spans="1:15">
      <c r="A9" s="24">
        <v>3</v>
      </c>
      <c r="B9" s="537" t="s">
        <v>37</v>
      </c>
      <c r="C9" s="538">
        <v>2173146.31</v>
      </c>
      <c r="D9" s="538">
        <v>839868657.17999995</v>
      </c>
      <c r="E9" s="539">
        <v>842041803.48999989</v>
      </c>
      <c r="F9" s="540">
        <v>5926412.3200000003</v>
      </c>
      <c r="G9" s="541">
        <v>1374008833.3200002</v>
      </c>
      <c r="H9" s="542">
        <v>1379935245.6400001</v>
      </c>
      <c r="J9" s="580"/>
      <c r="K9" s="580"/>
      <c r="L9" s="580"/>
      <c r="M9" s="580"/>
      <c r="N9" s="580"/>
      <c r="O9" s="580"/>
    </row>
    <row r="10" spans="1:15">
      <c r="A10" s="24">
        <v>4</v>
      </c>
      <c r="B10" s="537" t="s">
        <v>38</v>
      </c>
      <c r="C10" s="538">
        <v>0</v>
      </c>
      <c r="D10" s="538">
        <v>0</v>
      </c>
      <c r="E10" s="539">
        <v>0</v>
      </c>
      <c r="F10" s="540">
        <v>0</v>
      </c>
      <c r="G10" s="541">
        <v>0</v>
      </c>
      <c r="H10" s="542">
        <v>0</v>
      </c>
      <c r="J10" s="580"/>
      <c r="K10" s="580"/>
      <c r="L10" s="580"/>
      <c r="M10" s="580"/>
      <c r="N10" s="580"/>
      <c r="O10" s="580"/>
    </row>
    <row r="11" spans="1:15">
      <c r="A11" s="24">
        <v>5</v>
      </c>
      <c r="B11" s="537" t="s">
        <v>39</v>
      </c>
      <c r="C11" s="538">
        <v>1777989494.3600004</v>
      </c>
      <c r="D11" s="538">
        <v>124355491.82181299</v>
      </c>
      <c r="E11" s="539">
        <v>1902344986.1818132</v>
      </c>
      <c r="F11" s="540">
        <v>2104548640.0699999</v>
      </c>
      <c r="G11" s="541">
        <v>121948440.17</v>
      </c>
      <c r="H11" s="542">
        <v>2226497080.2399998</v>
      </c>
      <c r="J11" s="580"/>
      <c r="K11" s="580"/>
      <c r="L11" s="580"/>
      <c r="M11" s="580"/>
      <c r="N11" s="580"/>
      <c r="O11" s="580"/>
    </row>
    <row r="12" spans="1:15">
      <c r="A12" s="24">
        <v>6.1</v>
      </c>
      <c r="B12" s="543" t="s">
        <v>40</v>
      </c>
      <c r="C12" s="538">
        <v>7799783443.4599991</v>
      </c>
      <c r="D12" s="538">
        <v>9072025175.3999996</v>
      </c>
      <c r="E12" s="539">
        <v>16871808618.859999</v>
      </c>
      <c r="F12" s="540">
        <v>6117754493.3500004</v>
      </c>
      <c r="G12" s="541">
        <v>8906539639.5999985</v>
      </c>
      <c r="H12" s="542">
        <v>15024294132.949999</v>
      </c>
      <c r="J12" s="580"/>
      <c r="K12" s="580"/>
      <c r="L12" s="580"/>
      <c r="M12" s="580"/>
      <c r="N12" s="580"/>
      <c r="O12" s="580"/>
    </row>
    <row r="13" spans="1:15">
      <c r="A13" s="24">
        <v>6.2</v>
      </c>
      <c r="B13" s="543" t="s">
        <v>41</v>
      </c>
      <c r="C13" s="538">
        <v>-280422927.49000001</v>
      </c>
      <c r="D13" s="538">
        <v>-399794583.97000003</v>
      </c>
      <c r="E13" s="539">
        <v>-680217511.46000004</v>
      </c>
      <c r="F13" s="540">
        <v>-345157438.5</v>
      </c>
      <c r="G13" s="541">
        <v>-547556364.34000003</v>
      </c>
      <c r="H13" s="542">
        <v>-892713802.84000003</v>
      </c>
      <c r="J13" s="580"/>
      <c r="K13" s="580"/>
      <c r="L13" s="580"/>
      <c r="M13" s="580"/>
      <c r="N13" s="580"/>
      <c r="O13" s="580"/>
    </row>
    <row r="14" spans="1:15">
      <c r="A14" s="24">
        <v>6</v>
      </c>
      <c r="B14" s="537" t="s">
        <v>42</v>
      </c>
      <c r="C14" s="539">
        <v>7519360515.9699993</v>
      </c>
      <c r="D14" s="539">
        <v>8672230591.4300003</v>
      </c>
      <c r="E14" s="539">
        <v>16191591107.4</v>
      </c>
      <c r="F14" s="539">
        <v>5772597054.8500004</v>
      </c>
      <c r="G14" s="539">
        <v>8358983275.2599983</v>
      </c>
      <c r="H14" s="542">
        <v>14131580330.109999</v>
      </c>
      <c r="J14" s="580"/>
      <c r="K14" s="580"/>
      <c r="L14" s="580"/>
      <c r="M14" s="580"/>
      <c r="N14" s="580"/>
      <c r="O14" s="580"/>
    </row>
    <row r="15" spans="1:15">
      <c r="A15" s="24">
        <v>7</v>
      </c>
      <c r="B15" s="537" t="s">
        <v>43</v>
      </c>
      <c r="C15" s="538">
        <v>152703656.00999999</v>
      </c>
      <c r="D15" s="538">
        <v>74019392.74000001</v>
      </c>
      <c r="E15" s="539">
        <v>226723048.75</v>
      </c>
      <c r="F15" s="540">
        <v>160167858.24999997</v>
      </c>
      <c r="G15" s="541">
        <v>138311976.86000001</v>
      </c>
      <c r="H15" s="542">
        <v>298479835.11000001</v>
      </c>
      <c r="J15" s="580"/>
      <c r="K15" s="580"/>
      <c r="L15" s="580"/>
      <c r="M15" s="580"/>
      <c r="N15" s="580"/>
      <c r="O15" s="580"/>
    </row>
    <row r="16" spans="1:15">
      <c r="A16" s="24">
        <v>8</v>
      </c>
      <c r="B16" s="537" t="s">
        <v>198</v>
      </c>
      <c r="C16" s="538">
        <v>145444985.45000002</v>
      </c>
      <c r="D16" s="538">
        <v>0</v>
      </c>
      <c r="E16" s="539">
        <v>145444985.45000002</v>
      </c>
      <c r="F16" s="540">
        <v>79423702.700000018</v>
      </c>
      <c r="G16" s="541">
        <v>0</v>
      </c>
      <c r="H16" s="542">
        <v>79423702.700000018</v>
      </c>
      <c r="J16" s="580"/>
      <c r="K16" s="580"/>
      <c r="L16" s="580"/>
      <c r="M16" s="580"/>
      <c r="N16" s="580"/>
      <c r="O16" s="580"/>
    </row>
    <row r="17" spans="1:15">
      <c r="A17" s="24">
        <v>9</v>
      </c>
      <c r="B17" s="537" t="s">
        <v>44</v>
      </c>
      <c r="C17" s="538">
        <v>27194997.569999993</v>
      </c>
      <c r="D17" s="538">
        <v>10024082.811677001</v>
      </c>
      <c r="E17" s="539">
        <v>37219080.381676994</v>
      </c>
      <c r="F17" s="540">
        <v>26196411.719999999</v>
      </c>
      <c r="G17" s="541">
        <v>13484183.007222001</v>
      </c>
      <c r="H17" s="542">
        <v>39680594.727221996</v>
      </c>
      <c r="J17" s="580"/>
      <c r="K17" s="580"/>
      <c r="L17" s="580"/>
      <c r="M17" s="580"/>
      <c r="N17" s="580"/>
      <c r="O17" s="580"/>
    </row>
    <row r="18" spans="1:15">
      <c r="A18" s="24">
        <v>10</v>
      </c>
      <c r="B18" s="537" t="s">
        <v>45</v>
      </c>
      <c r="C18" s="538">
        <v>707287634.33000004</v>
      </c>
      <c r="D18" s="538">
        <v>0</v>
      </c>
      <c r="E18" s="539">
        <v>707287634.33000004</v>
      </c>
      <c r="F18" s="540">
        <v>669388585.19000006</v>
      </c>
      <c r="G18" s="541">
        <v>0</v>
      </c>
      <c r="H18" s="542">
        <v>669388585.19000006</v>
      </c>
      <c r="J18" s="580"/>
      <c r="K18" s="580"/>
      <c r="L18" s="580"/>
      <c r="M18" s="580"/>
      <c r="N18" s="580"/>
      <c r="O18" s="580"/>
    </row>
    <row r="19" spans="1:15">
      <c r="A19" s="24">
        <v>11</v>
      </c>
      <c r="B19" s="537" t="s">
        <v>46</v>
      </c>
      <c r="C19" s="538">
        <v>338431885.31999999</v>
      </c>
      <c r="D19" s="538">
        <v>133380736.66</v>
      </c>
      <c r="E19" s="539">
        <v>471812621.98000002</v>
      </c>
      <c r="F19" s="540">
        <v>475108516.61999995</v>
      </c>
      <c r="G19" s="541">
        <v>65347137.989999995</v>
      </c>
      <c r="H19" s="542">
        <v>540455654.6099999</v>
      </c>
      <c r="J19" s="580"/>
      <c r="K19" s="580"/>
      <c r="L19" s="580"/>
      <c r="M19" s="580"/>
      <c r="N19" s="580"/>
      <c r="O19" s="580"/>
    </row>
    <row r="20" spans="1:15">
      <c r="A20" s="24">
        <v>12</v>
      </c>
      <c r="B20" s="544" t="s">
        <v>47</v>
      </c>
      <c r="C20" s="539">
        <v>11317614037.940001</v>
      </c>
      <c r="D20" s="539">
        <v>12544756932.523491</v>
      </c>
      <c r="E20" s="539">
        <v>23862370970.463493</v>
      </c>
      <c r="F20" s="539">
        <v>9549584656.210001</v>
      </c>
      <c r="G20" s="539">
        <v>13105848402.097219</v>
      </c>
      <c r="H20" s="542">
        <v>22655433058.30722</v>
      </c>
      <c r="J20" s="580"/>
      <c r="K20" s="580"/>
      <c r="L20" s="580"/>
      <c r="M20" s="580"/>
      <c r="N20" s="580"/>
      <c r="O20" s="580"/>
    </row>
    <row r="21" spans="1:15">
      <c r="A21" s="24"/>
      <c r="B21" s="534" t="s">
        <v>48</v>
      </c>
      <c r="C21" s="545"/>
      <c r="D21" s="545"/>
      <c r="E21" s="545"/>
      <c r="F21" s="546"/>
      <c r="G21" s="547"/>
      <c r="H21" s="548"/>
      <c r="J21" s="580"/>
      <c r="K21" s="580"/>
      <c r="L21" s="580"/>
      <c r="M21" s="580"/>
      <c r="N21" s="580"/>
      <c r="O21" s="580"/>
    </row>
    <row r="22" spans="1:15">
      <c r="A22" s="24">
        <v>13</v>
      </c>
      <c r="B22" s="537" t="s">
        <v>49</v>
      </c>
      <c r="C22" s="538">
        <v>19869602.18</v>
      </c>
      <c r="D22" s="538">
        <v>233000941.11000001</v>
      </c>
      <c r="E22" s="539">
        <v>252870543.29000002</v>
      </c>
      <c r="F22" s="540">
        <v>17251016.539999999</v>
      </c>
      <c r="G22" s="541">
        <v>157132873.71000001</v>
      </c>
      <c r="H22" s="542">
        <v>174383890.25</v>
      </c>
      <c r="J22" s="580"/>
      <c r="K22" s="580"/>
      <c r="L22" s="580"/>
      <c r="M22" s="580"/>
      <c r="N22" s="580"/>
      <c r="O22" s="580"/>
    </row>
    <row r="23" spans="1:15">
      <c r="A23" s="24">
        <v>14</v>
      </c>
      <c r="B23" s="537" t="s">
        <v>50</v>
      </c>
      <c r="C23" s="538">
        <v>1812959216.8499999</v>
      </c>
      <c r="D23" s="538">
        <v>2780033888.0699997</v>
      </c>
      <c r="E23" s="539">
        <v>4592993104.9200001</v>
      </c>
      <c r="F23" s="540">
        <v>1542288712.9599998</v>
      </c>
      <c r="G23" s="541">
        <v>2182266017.1100001</v>
      </c>
      <c r="H23" s="542">
        <v>3724554730.0699997</v>
      </c>
      <c r="J23" s="580"/>
      <c r="K23" s="580"/>
      <c r="L23" s="580"/>
      <c r="M23" s="580"/>
      <c r="N23" s="580"/>
      <c r="O23" s="580"/>
    </row>
    <row r="24" spans="1:15">
      <c r="A24" s="24">
        <v>15</v>
      </c>
      <c r="B24" s="537" t="s">
        <v>51</v>
      </c>
      <c r="C24" s="538">
        <v>1409110896.6799998</v>
      </c>
      <c r="D24" s="538">
        <v>3968962868.0900002</v>
      </c>
      <c r="E24" s="539">
        <v>5378073764.7700005</v>
      </c>
      <c r="F24" s="540">
        <v>1063606881.96</v>
      </c>
      <c r="G24" s="541">
        <v>3889678859.98</v>
      </c>
      <c r="H24" s="542">
        <v>4953285741.9400005</v>
      </c>
      <c r="J24" s="580"/>
      <c r="K24" s="580"/>
      <c r="L24" s="580"/>
      <c r="M24" s="580"/>
      <c r="N24" s="580"/>
      <c r="O24" s="580"/>
    </row>
    <row r="25" spans="1:15">
      <c r="A25" s="24">
        <v>16</v>
      </c>
      <c r="B25" s="537" t="s">
        <v>52</v>
      </c>
      <c r="C25" s="538">
        <v>2182294542.3200002</v>
      </c>
      <c r="D25" s="538">
        <v>2763057308.9199996</v>
      </c>
      <c r="E25" s="539">
        <v>4945351851.2399998</v>
      </c>
      <c r="F25" s="540">
        <v>1984396588.04</v>
      </c>
      <c r="G25" s="541">
        <v>3731923046.8300004</v>
      </c>
      <c r="H25" s="542">
        <v>5716319634.8700008</v>
      </c>
      <c r="J25" s="580"/>
      <c r="K25" s="580"/>
      <c r="L25" s="580"/>
      <c r="M25" s="580"/>
      <c r="N25" s="580"/>
      <c r="O25" s="580"/>
    </row>
    <row r="26" spans="1:15">
      <c r="A26" s="24">
        <v>17</v>
      </c>
      <c r="B26" s="537" t="s">
        <v>53</v>
      </c>
      <c r="C26" s="545">
        <v>0.05</v>
      </c>
      <c r="D26" s="545">
        <v>925987448.75999999</v>
      </c>
      <c r="E26" s="539">
        <v>925987448.80999994</v>
      </c>
      <c r="F26" s="546">
        <v>0</v>
      </c>
      <c r="G26" s="547">
        <v>1016516870.5700001</v>
      </c>
      <c r="H26" s="542">
        <v>1016516870.5700001</v>
      </c>
      <c r="J26" s="580"/>
      <c r="K26" s="580"/>
      <c r="L26" s="580"/>
      <c r="M26" s="580"/>
      <c r="N26" s="580"/>
      <c r="O26" s="580"/>
    </row>
    <row r="27" spans="1:15">
      <c r="A27" s="24">
        <v>18</v>
      </c>
      <c r="B27" s="537" t="s">
        <v>54</v>
      </c>
      <c r="C27" s="538">
        <v>1856020965.96</v>
      </c>
      <c r="D27" s="538">
        <v>1006921850.6288002</v>
      </c>
      <c r="E27" s="539">
        <v>2862942816.5888004</v>
      </c>
      <c r="F27" s="540">
        <v>1669862300.2</v>
      </c>
      <c r="G27" s="541">
        <v>1448870219.8446999</v>
      </c>
      <c r="H27" s="542">
        <v>3118732520.0446997</v>
      </c>
      <c r="J27" s="580"/>
      <c r="K27" s="580"/>
      <c r="L27" s="580"/>
      <c r="M27" s="580"/>
      <c r="N27" s="580"/>
      <c r="O27" s="580"/>
    </row>
    <row r="28" spans="1:15">
      <c r="A28" s="24">
        <v>19</v>
      </c>
      <c r="B28" s="537" t="s">
        <v>55</v>
      </c>
      <c r="C28" s="538">
        <v>39580549.5</v>
      </c>
      <c r="D28" s="538">
        <v>69715961.950000003</v>
      </c>
      <c r="E28" s="539">
        <v>109296511.45</v>
      </c>
      <c r="F28" s="540">
        <v>32917391.370000001</v>
      </c>
      <c r="G28" s="541">
        <v>95949396.670000002</v>
      </c>
      <c r="H28" s="542">
        <v>128866788.04000001</v>
      </c>
      <c r="J28" s="580"/>
      <c r="K28" s="580"/>
      <c r="L28" s="580"/>
      <c r="M28" s="580"/>
      <c r="N28" s="580"/>
      <c r="O28" s="580"/>
    </row>
    <row r="29" spans="1:15">
      <c r="A29" s="24">
        <v>20</v>
      </c>
      <c r="B29" s="537" t="s">
        <v>56</v>
      </c>
      <c r="C29" s="538">
        <v>146821620.54000002</v>
      </c>
      <c r="D29" s="538">
        <v>178338964.18000001</v>
      </c>
      <c r="E29" s="539">
        <v>325160584.72000003</v>
      </c>
      <c r="F29" s="540">
        <v>128166828.47999999</v>
      </c>
      <c r="G29" s="541">
        <v>205249964.38</v>
      </c>
      <c r="H29" s="542">
        <v>333416792.86000001</v>
      </c>
      <c r="J29" s="580"/>
      <c r="K29" s="580"/>
      <c r="L29" s="580"/>
      <c r="M29" s="580"/>
      <c r="N29" s="580"/>
      <c r="O29" s="580"/>
    </row>
    <row r="30" spans="1:15">
      <c r="A30" s="24">
        <v>21</v>
      </c>
      <c r="B30" s="537" t="s">
        <v>57</v>
      </c>
      <c r="C30" s="538">
        <v>0</v>
      </c>
      <c r="D30" s="538">
        <v>1209817130</v>
      </c>
      <c r="E30" s="539">
        <v>1209817130</v>
      </c>
      <c r="F30" s="540">
        <v>12562250</v>
      </c>
      <c r="G30" s="541">
        <v>1139128580</v>
      </c>
      <c r="H30" s="542">
        <v>1151690830</v>
      </c>
      <c r="J30" s="580"/>
      <c r="K30" s="580"/>
      <c r="L30" s="580"/>
      <c r="M30" s="580"/>
      <c r="N30" s="580"/>
      <c r="O30" s="580"/>
    </row>
    <row r="31" spans="1:15">
      <c r="A31" s="24">
        <v>22</v>
      </c>
      <c r="B31" s="544" t="s">
        <v>58</v>
      </c>
      <c r="C31" s="539">
        <v>7466657394.0800009</v>
      </c>
      <c r="D31" s="539">
        <v>13135836361.708801</v>
      </c>
      <c r="E31" s="539">
        <v>20602493755.788803</v>
      </c>
      <c r="F31" s="539">
        <v>6451051969.5499992</v>
      </c>
      <c r="G31" s="539">
        <v>13866715829.0947</v>
      </c>
      <c r="H31" s="542">
        <v>20317767798.644699</v>
      </c>
      <c r="J31" s="580"/>
      <c r="K31" s="580"/>
      <c r="L31" s="580"/>
      <c r="M31" s="580"/>
      <c r="N31" s="580"/>
      <c r="O31" s="580"/>
    </row>
    <row r="32" spans="1:15">
      <c r="A32" s="24"/>
      <c r="B32" s="534" t="s">
        <v>59</v>
      </c>
      <c r="C32" s="545"/>
      <c r="D32" s="545"/>
      <c r="E32" s="538"/>
      <c r="F32" s="546"/>
      <c r="G32" s="547"/>
      <c r="H32" s="548"/>
      <c r="J32" s="580"/>
      <c r="K32" s="580"/>
      <c r="L32" s="580"/>
      <c r="M32" s="580"/>
      <c r="N32" s="580"/>
      <c r="O32" s="580"/>
    </row>
    <row r="33" spans="1:15">
      <c r="A33" s="24">
        <v>23</v>
      </c>
      <c r="B33" s="537" t="s">
        <v>60</v>
      </c>
      <c r="C33" s="538">
        <v>21015907.600000001</v>
      </c>
      <c r="D33" s="545">
        <v>0</v>
      </c>
      <c r="E33" s="539">
        <v>21015907.600000001</v>
      </c>
      <c r="F33" s="540">
        <v>21015907.600000001</v>
      </c>
      <c r="G33" s="547">
        <v>0</v>
      </c>
      <c r="H33" s="542">
        <v>21015907.600000001</v>
      </c>
      <c r="J33" s="580"/>
      <c r="K33" s="580"/>
      <c r="L33" s="580"/>
      <c r="M33" s="580"/>
      <c r="N33" s="580"/>
      <c r="O33" s="580"/>
    </row>
    <row r="34" spans="1:15">
      <c r="A34" s="24">
        <v>24</v>
      </c>
      <c r="B34" s="537" t="s">
        <v>61</v>
      </c>
      <c r="C34" s="538">
        <v>0</v>
      </c>
      <c r="D34" s="545">
        <v>0</v>
      </c>
      <c r="E34" s="539">
        <v>0</v>
      </c>
      <c r="F34" s="540">
        <v>0</v>
      </c>
      <c r="G34" s="547">
        <v>0</v>
      </c>
      <c r="H34" s="542">
        <v>0</v>
      </c>
      <c r="J34" s="580"/>
      <c r="K34" s="580"/>
      <c r="L34" s="580"/>
      <c r="M34" s="580"/>
      <c r="N34" s="580"/>
      <c r="O34" s="580"/>
    </row>
    <row r="35" spans="1:15">
      <c r="A35" s="24">
        <v>25</v>
      </c>
      <c r="B35" s="549" t="s">
        <v>62</v>
      </c>
      <c r="C35" s="538">
        <v>0</v>
      </c>
      <c r="D35" s="545">
        <v>0</v>
      </c>
      <c r="E35" s="539">
        <v>0</v>
      </c>
      <c r="F35" s="540">
        <v>0</v>
      </c>
      <c r="G35" s="547">
        <v>0</v>
      </c>
      <c r="H35" s="542">
        <v>0</v>
      </c>
      <c r="J35" s="580"/>
      <c r="K35" s="580"/>
      <c r="L35" s="580"/>
      <c r="M35" s="580"/>
      <c r="N35" s="580"/>
      <c r="O35" s="580"/>
    </row>
    <row r="36" spans="1:15">
      <c r="A36" s="24">
        <v>26</v>
      </c>
      <c r="B36" s="537" t="s">
        <v>63</v>
      </c>
      <c r="C36" s="538">
        <v>532367442.48000002</v>
      </c>
      <c r="D36" s="545">
        <v>0</v>
      </c>
      <c r="E36" s="539">
        <v>532367442.48000002</v>
      </c>
      <c r="F36" s="540">
        <v>514954864.44999999</v>
      </c>
      <c r="G36" s="547">
        <v>0</v>
      </c>
      <c r="H36" s="542">
        <v>514954864.44999999</v>
      </c>
      <c r="J36" s="580"/>
      <c r="K36" s="580"/>
      <c r="L36" s="580"/>
      <c r="M36" s="580"/>
      <c r="N36" s="580"/>
      <c r="O36" s="580"/>
    </row>
    <row r="37" spans="1:15">
      <c r="A37" s="24">
        <v>27</v>
      </c>
      <c r="B37" s="537" t="s">
        <v>64</v>
      </c>
      <c r="C37" s="538">
        <v>0</v>
      </c>
      <c r="D37" s="545">
        <v>0</v>
      </c>
      <c r="E37" s="539">
        <v>0</v>
      </c>
      <c r="F37" s="540">
        <v>0</v>
      </c>
      <c r="G37" s="547">
        <v>0</v>
      </c>
      <c r="H37" s="542">
        <v>0</v>
      </c>
      <c r="J37" s="580"/>
      <c r="K37" s="580"/>
      <c r="L37" s="580"/>
      <c r="M37" s="580"/>
      <c r="N37" s="580"/>
      <c r="O37" s="580"/>
    </row>
    <row r="38" spans="1:15">
      <c r="A38" s="24">
        <v>28</v>
      </c>
      <c r="B38" s="537" t="s">
        <v>65</v>
      </c>
      <c r="C38" s="538">
        <v>2706322929.0900002</v>
      </c>
      <c r="D38" s="545">
        <v>0</v>
      </c>
      <c r="E38" s="539">
        <v>2706322929.0900002</v>
      </c>
      <c r="F38" s="540">
        <v>1801471619.21</v>
      </c>
      <c r="G38" s="547">
        <v>0</v>
      </c>
      <c r="H38" s="542">
        <v>1801471619.21</v>
      </c>
      <c r="J38" s="580"/>
      <c r="K38" s="580"/>
      <c r="L38" s="580"/>
      <c r="M38" s="580"/>
      <c r="N38" s="580"/>
      <c r="O38" s="580"/>
    </row>
    <row r="39" spans="1:15">
      <c r="A39" s="24">
        <v>29</v>
      </c>
      <c r="B39" s="537" t="s">
        <v>66</v>
      </c>
      <c r="C39" s="538">
        <v>170935.39</v>
      </c>
      <c r="D39" s="545">
        <v>0</v>
      </c>
      <c r="E39" s="539">
        <v>170935.39</v>
      </c>
      <c r="F39" s="540">
        <v>222868.07</v>
      </c>
      <c r="G39" s="547">
        <v>0</v>
      </c>
      <c r="H39" s="542">
        <v>222868.07</v>
      </c>
      <c r="J39" s="580"/>
      <c r="K39" s="580"/>
      <c r="L39" s="580"/>
      <c r="M39" s="580"/>
      <c r="N39" s="580"/>
      <c r="O39" s="580"/>
    </row>
    <row r="40" spans="1:15">
      <c r="A40" s="24">
        <v>30</v>
      </c>
      <c r="B40" s="550" t="s">
        <v>265</v>
      </c>
      <c r="C40" s="538">
        <v>3259877214.5599999</v>
      </c>
      <c r="D40" s="545">
        <v>0</v>
      </c>
      <c r="E40" s="539">
        <v>3259877214.5599999</v>
      </c>
      <c r="F40" s="540">
        <v>2337665259.3300004</v>
      </c>
      <c r="G40" s="547">
        <v>0</v>
      </c>
      <c r="H40" s="542">
        <v>2337665259.3300004</v>
      </c>
      <c r="J40" s="580"/>
      <c r="K40" s="580"/>
      <c r="L40" s="580"/>
      <c r="M40" s="580"/>
      <c r="N40" s="580"/>
      <c r="O40" s="580"/>
    </row>
    <row r="41" spans="1:15" ht="15" thickBot="1">
      <c r="A41" s="25">
        <v>31</v>
      </c>
      <c r="B41" s="26" t="s">
        <v>67</v>
      </c>
      <c r="C41" s="27">
        <v>10726534608.640001</v>
      </c>
      <c r="D41" s="27">
        <v>13135836361.708801</v>
      </c>
      <c r="E41" s="27">
        <v>23862370970.348801</v>
      </c>
      <c r="F41" s="27">
        <v>8788717228.8799992</v>
      </c>
      <c r="G41" s="27">
        <v>13866715829.0947</v>
      </c>
      <c r="H41" s="28">
        <v>22655433057.974701</v>
      </c>
      <c r="J41" s="580"/>
      <c r="K41" s="580"/>
      <c r="L41" s="580"/>
      <c r="M41" s="580"/>
      <c r="N41" s="580"/>
      <c r="O41" s="580"/>
    </row>
    <row r="43" spans="1:15">
      <c r="B43" s="2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85" zoomScaleNormal="85" workbookViewId="0">
      <pane xSplit="1" ySplit="6" topLeftCell="B47" activePane="bottomRight" state="frozen"/>
      <selection activeCell="B20" sqref="B20"/>
      <selection pane="topRight" activeCell="B20" sqref="B20"/>
      <selection pane="bottomLeft" activeCell="B20" sqref="B20"/>
      <selection pane="bottomRight" activeCell="E8" sqref="E8:H67"/>
    </sheetView>
  </sheetViews>
  <sheetFormatPr defaultColWidth="9.140625" defaultRowHeight="12.75"/>
  <cols>
    <col min="1" max="1" width="9.5703125" style="4" bestFit="1" customWidth="1"/>
    <col min="2" max="2" width="89.140625" style="4" customWidth="1"/>
    <col min="3" max="8" width="12.5703125" style="4" customWidth="1"/>
    <col min="9" max="9" width="8.85546875" style="4" customWidth="1"/>
    <col min="10" max="16384" width="9.140625" style="4"/>
  </cols>
  <sheetData>
    <row r="1" spans="1:16" s="643" customFormat="1">
      <c r="A1" s="634" t="s">
        <v>30</v>
      </c>
      <c r="B1" s="630" t="str">
        <f>'Info '!C2</f>
        <v>JSC TBC Bank</v>
      </c>
      <c r="C1" s="630"/>
    </row>
    <row r="2" spans="1:16" s="643" customFormat="1">
      <c r="A2" s="634" t="s">
        <v>31</v>
      </c>
      <c r="B2" s="584">
        <f>'2.RC'!B2</f>
        <v>44651</v>
      </c>
      <c r="D2" s="648"/>
      <c r="E2" s="648"/>
      <c r="F2" s="648"/>
      <c r="G2" s="648"/>
      <c r="H2" s="648"/>
    </row>
    <row r="3" spans="1:16">
      <c r="A3" s="2"/>
      <c r="B3" s="3"/>
      <c r="C3" s="6"/>
      <c r="D3" s="7"/>
      <c r="E3" s="7"/>
      <c r="F3" s="7"/>
      <c r="G3" s="7"/>
      <c r="H3" s="7"/>
    </row>
    <row r="4" spans="1:16" ht="13.5" thickBot="1">
      <c r="A4" s="31" t="s">
        <v>194</v>
      </c>
      <c r="B4" s="192" t="s">
        <v>22</v>
      </c>
      <c r="C4" s="17"/>
      <c r="D4" s="19"/>
      <c r="E4" s="19"/>
      <c r="F4" s="20"/>
      <c r="G4" s="20"/>
      <c r="H4" s="32" t="s">
        <v>73</v>
      </c>
    </row>
    <row r="5" spans="1:16">
      <c r="A5" s="33" t="s">
        <v>6</v>
      </c>
      <c r="B5" s="34"/>
      <c r="C5" s="712" t="s">
        <v>68</v>
      </c>
      <c r="D5" s="713"/>
      <c r="E5" s="714"/>
      <c r="F5" s="712" t="s">
        <v>72</v>
      </c>
      <c r="G5" s="713"/>
      <c r="H5" s="715"/>
    </row>
    <row r="6" spans="1:16">
      <c r="A6" s="35" t="s">
        <v>6</v>
      </c>
      <c r="B6" s="551"/>
      <c r="C6" s="552" t="s">
        <v>69</v>
      </c>
      <c r="D6" s="552" t="s">
        <v>70</v>
      </c>
      <c r="E6" s="552" t="s">
        <v>71</v>
      </c>
      <c r="F6" s="552" t="s">
        <v>69</v>
      </c>
      <c r="G6" s="552" t="s">
        <v>70</v>
      </c>
      <c r="H6" s="553" t="s">
        <v>71</v>
      </c>
    </row>
    <row r="7" spans="1:16">
      <c r="A7" s="37"/>
      <c r="B7" s="192" t="s">
        <v>193</v>
      </c>
      <c r="C7" s="554"/>
      <c r="D7" s="554"/>
      <c r="E7" s="554"/>
      <c r="F7" s="554"/>
      <c r="G7" s="554"/>
      <c r="H7" s="555"/>
    </row>
    <row r="8" spans="1:16">
      <c r="A8" s="37">
        <v>1</v>
      </c>
      <c r="B8" s="556" t="s">
        <v>192</v>
      </c>
      <c r="C8" s="554">
        <v>5692321.0800000001</v>
      </c>
      <c r="D8" s="554">
        <v>405637.31</v>
      </c>
      <c r="E8" s="680">
        <v>6097958.3899999997</v>
      </c>
      <c r="F8" s="681">
        <v>3410145.32</v>
      </c>
      <c r="G8" s="681">
        <v>-727099.22</v>
      </c>
      <c r="H8" s="682">
        <v>2683046.0999999996</v>
      </c>
      <c r="I8" s="581"/>
      <c r="J8" s="581"/>
      <c r="K8" s="581"/>
      <c r="L8" s="581"/>
      <c r="M8" s="581"/>
      <c r="N8" s="581"/>
      <c r="O8" s="581"/>
      <c r="P8" s="581"/>
    </row>
    <row r="9" spans="1:16">
      <c r="A9" s="37">
        <v>2</v>
      </c>
      <c r="B9" s="556" t="s">
        <v>191</v>
      </c>
      <c r="C9" s="557">
        <v>266811720.43000001</v>
      </c>
      <c r="D9" s="557">
        <v>134788530.66999999</v>
      </c>
      <c r="E9" s="680">
        <v>401600251.10000002</v>
      </c>
      <c r="F9" s="683">
        <v>199067947.32999998</v>
      </c>
      <c r="G9" s="683">
        <v>148126689.79000002</v>
      </c>
      <c r="H9" s="682">
        <v>347194637.12</v>
      </c>
      <c r="I9" s="581"/>
      <c r="J9" s="581"/>
      <c r="K9" s="581"/>
      <c r="L9" s="581"/>
      <c r="M9" s="581"/>
      <c r="N9" s="581"/>
      <c r="O9" s="581"/>
      <c r="P9" s="581"/>
    </row>
    <row r="10" spans="1:16">
      <c r="A10" s="37">
        <v>2.1</v>
      </c>
      <c r="B10" s="558" t="s">
        <v>190</v>
      </c>
      <c r="C10" s="554">
        <v>0</v>
      </c>
      <c r="D10" s="554">
        <v>0</v>
      </c>
      <c r="E10" s="680">
        <v>0</v>
      </c>
      <c r="F10" s="681">
        <v>0</v>
      </c>
      <c r="G10" s="681">
        <v>0</v>
      </c>
      <c r="H10" s="682">
        <v>0</v>
      </c>
      <c r="I10" s="581"/>
      <c r="J10" s="581"/>
      <c r="K10" s="581"/>
      <c r="L10" s="581"/>
      <c r="M10" s="581"/>
      <c r="N10" s="581"/>
      <c r="O10" s="581"/>
      <c r="P10" s="581"/>
    </row>
    <row r="11" spans="1:16">
      <c r="A11" s="37">
        <v>2.2000000000000002</v>
      </c>
      <c r="B11" s="558" t="s">
        <v>189</v>
      </c>
      <c r="C11" s="554">
        <v>50701335.969999999</v>
      </c>
      <c r="D11" s="554">
        <v>34548263.380000003</v>
      </c>
      <c r="E11" s="680">
        <v>85249599.349999994</v>
      </c>
      <c r="F11" s="681">
        <v>36285706.639999993</v>
      </c>
      <c r="G11" s="681">
        <v>40367564.750000007</v>
      </c>
      <c r="H11" s="682">
        <v>76653271.390000001</v>
      </c>
      <c r="I11" s="581"/>
      <c r="J11" s="581"/>
      <c r="K11" s="581"/>
      <c r="L11" s="581"/>
      <c r="M11" s="581"/>
      <c r="N11" s="581"/>
      <c r="O11" s="581"/>
      <c r="P11" s="581"/>
    </row>
    <row r="12" spans="1:16">
      <c r="A12" s="37">
        <v>2.2999999999999998</v>
      </c>
      <c r="B12" s="558" t="s">
        <v>188</v>
      </c>
      <c r="C12" s="554">
        <v>7143796.8399999999</v>
      </c>
      <c r="D12" s="554">
        <v>13636932.68</v>
      </c>
      <c r="E12" s="680">
        <v>20780729.52</v>
      </c>
      <c r="F12" s="681">
        <v>6602866.1600000001</v>
      </c>
      <c r="G12" s="681">
        <v>17093054.850000001</v>
      </c>
      <c r="H12" s="682">
        <v>23695921.010000002</v>
      </c>
      <c r="I12" s="581"/>
      <c r="J12" s="581"/>
      <c r="K12" s="581"/>
      <c r="L12" s="581"/>
      <c r="M12" s="581"/>
      <c r="N12" s="581"/>
      <c r="O12" s="581"/>
      <c r="P12" s="581"/>
    </row>
    <row r="13" spans="1:16">
      <c r="A13" s="37">
        <v>2.4</v>
      </c>
      <c r="B13" s="558" t="s">
        <v>187</v>
      </c>
      <c r="C13" s="554">
        <v>7983324.2699999996</v>
      </c>
      <c r="D13" s="554">
        <v>1513620.58</v>
      </c>
      <c r="E13" s="680">
        <v>9496944.8499999996</v>
      </c>
      <c r="F13" s="681">
        <v>4046143.96</v>
      </c>
      <c r="G13" s="681">
        <v>1581078.32</v>
      </c>
      <c r="H13" s="682">
        <v>5627222.2800000003</v>
      </c>
      <c r="I13" s="581"/>
      <c r="J13" s="581"/>
      <c r="K13" s="581"/>
      <c r="L13" s="581"/>
      <c r="M13" s="581"/>
      <c r="N13" s="581"/>
      <c r="O13" s="581"/>
      <c r="P13" s="581"/>
    </row>
    <row r="14" spans="1:16">
      <c r="A14" s="37">
        <v>2.5</v>
      </c>
      <c r="B14" s="558" t="s">
        <v>186</v>
      </c>
      <c r="C14" s="554">
        <v>5983209.5499999998</v>
      </c>
      <c r="D14" s="554">
        <v>13716437.779999999</v>
      </c>
      <c r="E14" s="680">
        <v>19699647.329999998</v>
      </c>
      <c r="F14" s="681">
        <v>3371408.43</v>
      </c>
      <c r="G14" s="681">
        <v>10712729</v>
      </c>
      <c r="H14" s="682">
        <v>14084137.43</v>
      </c>
      <c r="I14" s="581"/>
      <c r="J14" s="581"/>
      <c r="K14" s="581"/>
      <c r="L14" s="581"/>
      <c r="M14" s="581"/>
      <c r="N14" s="581"/>
      <c r="O14" s="581"/>
      <c r="P14" s="581"/>
    </row>
    <row r="15" spans="1:16">
      <c r="A15" s="37">
        <v>2.6</v>
      </c>
      <c r="B15" s="558" t="s">
        <v>185</v>
      </c>
      <c r="C15" s="554">
        <v>13663347.029999999</v>
      </c>
      <c r="D15" s="554">
        <v>7898479.5899999999</v>
      </c>
      <c r="E15" s="680">
        <v>21561826.619999997</v>
      </c>
      <c r="F15" s="681">
        <v>8689380.3900000006</v>
      </c>
      <c r="G15" s="681">
        <v>10258786.939999999</v>
      </c>
      <c r="H15" s="682">
        <v>18948167.329999998</v>
      </c>
      <c r="I15" s="581"/>
      <c r="J15" s="581"/>
      <c r="K15" s="581"/>
      <c r="L15" s="581"/>
      <c r="M15" s="581"/>
      <c r="N15" s="581"/>
      <c r="O15" s="581"/>
      <c r="P15" s="581"/>
    </row>
    <row r="16" spans="1:16">
      <c r="A16" s="37">
        <v>2.7</v>
      </c>
      <c r="B16" s="558" t="s">
        <v>184</v>
      </c>
      <c r="C16" s="554">
        <v>6469120.5899999999</v>
      </c>
      <c r="D16" s="554">
        <v>2149579.52</v>
      </c>
      <c r="E16" s="680">
        <v>8618700.1099999994</v>
      </c>
      <c r="F16" s="681">
        <v>4868457.04</v>
      </c>
      <c r="G16" s="681">
        <v>2354588.61</v>
      </c>
      <c r="H16" s="682">
        <v>7223045.6500000004</v>
      </c>
      <c r="I16" s="581"/>
      <c r="J16" s="581"/>
      <c r="K16" s="581"/>
      <c r="L16" s="581"/>
      <c r="M16" s="581"/>
      <c r="N16" s="581"/>
      <c r="O16" s="581"/>
      <c r="P16" s="581"/>
    </row>
    <row r="17" spans="1:16">
      <c r="A17" s="37">
        <v>2.8</v>
      </c>
      <c r="B17" s="558" t="s">
        <v>183</v>
      </c>
      <c r="C17" s="554">
        <v>170521634.09999999</v>
      </c>
      <c r="D17" s="554">
        <v>48391153.789999999</v>
      </c>
      <c r="E17" s="680">
        <v>218912787.88999999</v>
      </c>
      <c r="F17" s="681">
        <v>129190121.64</v>
      </c>
      <c r="G17" s="681">
        <v>53201358.549999997</v>
      </c>
      <c r="H17" s="682">
        <v>182391480.19</v>
      </c>
      <c r="I17" s="581"/>
      <c r="J17" s="581"/>
      <c r="K17" s="581"/>
      <c r="L17" s="581"/>
      <c r="M17" s="581"/>
      <c r="N17" s="581"/>
      <c r="O17" s="581"/>
      <c r="P17" s="581"/>
    </row>
    <row r="18" spans="1:16">
      <c r="A18" s="37">
        <v>2.9</v>
      </c>
      <c r="B18" s="558" t="s">
        <v>182</v>
      </c>
      <c r="C18" s="554">
        <v>4345952.08</v>
      </c>
      <c r="D18" s="554">
        <v>12934063.35</v>
      </c>
      <c r="E18" s="680">
        <v>17280015.43</v>
      </c>
      <c r="F18" s="681">
        <v>6013863.0700000003</v>
      </c>
      <c r="G18" s="681">
        <v>12557528.77</v>
      </c>
      <c r="H18" s="682">
        <v>18571391.84</v>
      </c>
      <c r="I18" s="581"/>
      <c r="J18" s="581"/>
      <c r="K18" s="581"/>
      <c r="L18" s="581"/>
      <c r="M18" s="581"/>
      <c r="N18" s="581"/>
      <c r="O18" s="581"/>
      <c r="P18" s="581"/>
    </row>
    <row r="19" spans="1:16">
      <c r="A19" s="37">
        <v>3</v>
      </c>
      <c r="B19" s="556" t="s">
        <v>181</v>
      </c>
      <c r="C19" s="554">
        <v>3559193.83</v>
      </c>
      <c r="D19" s="554">
        <v>578060.9</v>
      </c>
      <c r="E19" s="680">
        <v>4137254.73</v>
      </c>
      <c r="F19" s="681">
        <v>4425077.72</v>
      </c>
      <c r="G19" s="681">
        <v>3588117.15</v>
      </c>
      <c r="H19" s="682">
        <v>8013194.8699999992</v>
      </c>
      <c r="I19" s="581"/>
      <c r="J19" s="581"/>
      <c r="K19" s="581"/>
      <c r="L19" s="581"/>
      <c r="M19" s="581"/>
      <c r="N19" s="581"/>
      <c r="O19" s="581"/>
      <c r="P19" s="581"/>
    </row>
    <row r="20" spans="1:16">
      <c r="A20" s="37">
        <v>4</v>
      </c>
      <c r="B20" s="556" t="s">
        <v>180</v>
      </c>
      <c r="C20" s="554">
        <v>43858569.229999997</v>
      </c>
      <c r="D20" s="554">
        <v>2324961.16</v>
      </c>
      <c r="E20" s="680">
        <v>46183530.390000001</v>
      </c>
      <c r="F20" s="681">
        <v>50299760.710000001</v>
      </c>
      <c r="G20" s="681">
        <v>2767337.61</v>
      </c>
      <c r="H20" s="682">
        <v>53067098.32</v>
      </c>
      <c r="I20" s="581"/>
      <c r="J20" s="581"/>
      <c r="K20" s="581"/>
      <c r="L20" s="581"/>
      <c r="M20" s="581"/>
      <c r="N20" s="581"/>
      <c r="O20" s="581"/>
      <c r="P20" s="581"/>
    </row>
    <row r="21" spans="1:16">
      <c r="A21" s="37">
        <v>5</v>
      </c>
      <c r="B21" s="556" t="s">
        <v>179</v>
      </c>
      <c r="C21" s="554">
        <v>0</v>
      </c>
      <c r="D21" s="554">
        <v>0</v>
      </c>
      <c r="E21" s="680">
        <v>0</v>
      </c>
      <c r="F21" s="681">
        <v>0</v>
      </c>
      <c r="G21" s="681">
        <v>0</v>
      </c>
      <c r="H21" s="682">
        <v>0</v>
      </c>
      <c r="I21" s="581"/>
      <c r="J21" s="581"/>
      <c r="K21" s="581"/>
      <c r="L21" s="581"/>
      <c r="M21" s="581"/>
      <c r="N21" s="581"/>
      <c r="O21" s="581"/>
      <c r="P21" s="581"/>
    </row>
    <row r="22" spans="1:16">
      <c r="A22" s="37">
        <v>6</v>
      </c>
      <c r="B22" s="559" t="s">
        <v>178</v>
      </c>
      <c r="C22" s="557">
        <v>319921804.56999999</v>
      </c>
      <c r="D22" s="557">
        <v>138097190.03999999</v>
      </c>
      <c r="E22" s="680">
        <v>458018994.61000001</v>
      </c>
      <c r="F22" s="683">
        <v>257202931.07999998</v>
      </c>
      <c r="G22" s="683">
        <v>153755045.33000004</v>
      </c>
      <c r="H22" s="682">
        <v>410957976.41000003</v>
      </c>
      <c r="I22" s="581"/>
      <c r="J22" s="581"/>
      <c r="K22" s="581"/>
      <c r="L22" s="581"/>
      <c r="M22" s="581"/>
      <c r="N22" s="581"/>
      <c r="O22" s="581"/>
      <c r="P22" s="581"/>
    </row>
    <row r="23" spans="1:16">
      <c r="A23" s="37"/>
      <c r="B23" s="192" t="s">
        <v>177</v>
      </c>
      <c r="C23" s="560"/>
      <c r="D23" s="560"/>
      <c r="E23" s="684"/>
      <c r="F23" s="685"/>
      <c r="G23" s="685"/>
      <c r="H23" s="686"/>
      <c r="I23" s="581"/>
      <c r="J23" s="581"/>
      <c r="K23" s="581"/>
      <c r="L23" s="581"/>
      <c r="M23" s="581"/>
      <c r="N23" s="581"/>
      <c r="O23" s="581"/>
      <c r="P23" s="581"/>
    </row>
    <row r="24" spans="1:16">
      <c r="A24" s="37">
        <v>7</v>
      </c>
      <c r="B24" s="556" t="s">
        <v>176</v>
      </c>
      <c r="C24" s="554">
        <v>43353574.409999996</v>
      </c>
      <c r="D24" s="554">
        <v>4908364.1399999997</v>
      </c>
      <c r="E24" s="680">
        <v>48261938.549999997</v>
      </c>
      <c r="F24" s="681">
        <v>23626898.48</v>
      </c>
      <c r="G24" s="681">
        <v>10781335.93</v>
      </c>
      <c r="H24" s="682">
        <v>34408234.409999996</v>
      </c>
      <c r="I24" s="581"/>
      <c r="J24" s="581"/>
      <c r="K24" s="581"/>
      <c r="L24" s="581"/>
      <c r="M24" s="581"/>
      <c r="N24" s="581"/>
      <c r="O24" s="581"/>
      <c r="P24" s="581"/>
    </row>
    <row r="25" spans="1:16">
      <c r="A25" s="37">
        <v>8</v>
      </c>
      <c r="B25" s="556" t="s">
        <v>175</v>
      </c>
      <c r="C25" s="554">
        <v>60023241.549999997</v>
      </c>
      <c r="D25" s="554">
        <v>16887764.600000001</v>
      </c>
      <c r="E25" s="680">
        <v>76911006.150000006</v>
      </c>
      <c r="F25" s="681">
        <v>51988849.079999998</v>
      </c>
      <c r="G25" s="681">
        <v>28689536.690000001</v>
      </c>
      <c r="H25" s="682">
        <v>80678385.769999996</v>
      </c>
      <c r="I25" s="581"/>
      <c r="J25" s="581"/>
      <c r="K25" s="581"/>
      <c r="L25" s="581"/>
      <c r="M25" s="581"/>
      <c r="N25" s="581"/>
      <c r="O25" s="581"/>
      <c r="P25" s="581"/>
    </row>
    <row r="26" spans="1:16">
      <c r="A26" s="37">
        <v>9</v>
      </c>
      <c r="B26" s="556" t="s">
        <v>174</v>
      </c>
      <c r="C26" s="554">
        <v>9565326.8200000003</v>
      </c>
      <c r="D26" s="554">
        <v>246442.96</v>
      </c>
      <c r="E26" s="680">
        <v>9811769.7800000012</v>
      </c>
      <c r="F26" s="681">
        <v>4856426.5599999996</v>
      </c>
      <c r="G26" s="681">
        <v>-2744.56</v>
      </c>
      <c r="H26" s="682">
        <v>4853682</v>
      </c>
      <c r="I26" s="581"/>
      <c r="J26" s="581"/>
      <c r="K26" s="581"/>
      <c r="L26" s="581"/>
      <c r="M26" s="581"/>
      <c r="N26" s="581"/>
      <c r="O26" s="581"/>
      <c r="P26" s="581"/>
    </row>
    <row r="27" spans="1:16">
      <c r="A27" s="37">
        <v>10</v>
      </c>
      <c r="B27" s="556" t="s">
        <v>173</v>
      </c>
      <c r="C27" s="554">
        <v>0</v>
      </c>
      <c r="D27" s="554">
        <v>30661531.77</v>
      </c>
      <c r="E27" s="680">
        <v>30661531.77</v>
      </c>
      <c r="F27" s="681">
        <v>0</v>
      </c>
      <c r="G27" s="681">
        <v>27404787.649999999</v>
      </c>
      <c r="H27" s="682">
        <v>27404787.649999999</v>
      </c>
      <c r="I27" s="581"/>
      <c r="J27" s="581"/>
      <c r="K27" s="581"/>
      <c r="L27" s="581"/>
      <c r="M27" s="581"/>
      <c r="N27" s="581"/>
      <c r="O27" s="581"/>
      <c r="P27" s="581"/>
    </row>
    <row r="28" spans="1:16">
      <c r="A28" s="37">
        <v>11</v>
      </c>
      <c r="B28" s="556" t="s">
        <v>172</v>
      </c>
      <c r="C28" s="554">
        <v>43182842.079999998</v>
      </c>
      <c r="D28" s="554">
        <v>17720868.760000002</v>
      </c>
      <c r="E28" s="680">
        <v>60903710.840000004</v>
      </c>
      <c r="F28" s="681">
        <v>41091325.68</v>
      </c>
      <c r="G28" s="681">
        <v>25428758.760000002</v>
      </c>
      <c r="H28" s="682">
        <v>66520084.439999998</v>
      </c>
      <c r="I28" s="581"/>
      <c r="J28" s="581"/>
      <c r="K28" s="581"/>
      <c r="L28" s="581"/>
      <c r="M28" s="581"/>
      <c r="N28" s="581"/>
      <c r="O28" s="581"/>
      <c r="P28" s="581"/>
    </row>
    <row r="29" spans="1:16">
      <c r="A29" s="37">
        <v>12</v>
      </c>
      <c r="B29" s="556" t="s">
        <v>171</v>
      </c>
      <c r="C29" s="554">
        <v>490074.42</v>
      </c>
      <c r="D29" s="554">
        <v>9234.59</v>
      </c>
      <c r="E29" s="680">
        <v>499309.01</v>
      </c>
      <c r="F29" s="681">
        <v>763996.36</v>
      </c>
      <c r="G29" s="681">
        <v>9372.8700000000008</v>
      </c>
      <c r="H29" s="682">
        <v>773369.23</v>
      </c>
      <c r="I29" s="581"/>
      <c r="J29" s="581"/>
      <c r="K29" s="581"/>
      <c r="L29" s="581"/>
      <c r="M29" s="581"/>
      <c r="N29" s="581"/>
      <c r="O29" s="581"/>
      <c r="P29" s="581"/>
    </row>
    <row r="30" spans="1:16">
      <c r="A30" s="37">
        <v>13</v>
      </c>
      <c r="B30" s="561" t="s">
        <v>170</v>
      </c>
      <c r="C30" s="557">
        <v>156615059.28</v>
      </c>
      <c r="D30" s="557">
        <v>70434206.820000008</v>
      </c>
      <c r="E30" s="680">
        <v>227049266.10000002</v>
      </c>
      <c r="F30" s="683">
        <v>122327496.16000001</v>
      </c>
      <c r="G30" s="683">
        <v>92311047.340000004</v>
      </c>
      <c r="H30" s="682">
        <v>214638543.5</v>
      </c>
      <c r="I30" s="581"/>
      <c r="J30" s="581"/>
      <c r="K30" s="581"/>
      <c r="L30" s="581"/>
      <c r="M30" s="581"/>
      <c r="N30" s="581"/>
      <c r="O30" s="581"/>
      <c r="P30" s="581"/>
    </row>
    <row r="31" spans="1:16">
      <c r="A31" s="37">
        <v>14</v>
      </c>
      <c r="B31" s="561" t="s">
        <v>169</v>
      </c>
      <c r="C31" s="557">
        <v>163306745.28999999</v>
      </c>
      <c r="D31" s="557">
        <v>67662983.219999984</v>
      </c>
      <c r="E31" s="680">
        <v>230969728.50999999</v>
      </c>
      <c r="F31" s="683">
        <v>134875434.91999996</v>
      </c>
      <c r="G31" s="683">
        <v>61443997.990000039</v>
      </c>
      <c r="H31" s="682">
        <v>196319432.91</v>
      </c>
      <c r="I31" s="581"/>
      <c r="J31" s="581"/>
      <c r="K31" s="581"/>
      <c r="L31" s="581"/>
      <c r="M31" s="581"/>
      <c r="N31" s="581"/>
      <c r="O31" s="581"/>
      <c r="P31" s="581"/>
    </row>
    <row r="32" spans="1:16">
      <c r="A32" s="37"/>
      <c r="B32" s="562"/>
      <c r="C32" s="562"/>
      <c r="D32" s="563"/>
      <c r="E32" s="684"/>
      <c r="F32" s="687"/>
      <c r="G32" s="687"/>
      <c r="H32" s="686"/>
      <c r="I32" s="581"/>
      <c r="J32" s="581"/>
      <c r="K32" s="581"/>
      <c r="L32" s="581"/>
      <c r="M32" s="581"/>
      <c r="N32" s="581"/>
      <c r="O32" s="581"/>
      <c r="P32" s="581"/>
    </row>
    <row r="33" spans="1:16">
      <c r="A33" s="37"/>
      <c r="B33" s="562" t="s">
        <v>168</v>
      </c>
      <c r="C33" s="560"/>
      <c r="D33" s="560"/>
      <c r="E33" s="684"/>
      <c r="F33" s="685"/>
      <c r="G33" s="685"/>
      <c r="H33" s="686"/>
      <c r="I33" s="581"/>
      <c r="J33" s="581"/>
      <c r="K33" s="581"/>
      <c r="L33" s="581"/>
      <c r="M33" s="581"/>
      <c r="N33" s="581"/>
      <c r="O33" s="581"/>
      <c r="P33" s="581"/>
    </row>
    <row r="34" spans="1:16">
      <c r="A34" s="37">
        <v>15</v>
      </c>
      <c r="B34" s="564" t="s">
        <v>167</v>
      </c>
      <c r="C34" s="565">
        <v>59088158.319999993</v>
      </c>
      <c r="D34" s="565">
        <v>-847944.02000000328</v>
      </c>
      <c r="E34" s="680">
        <v>58240214.29999999</v>
      </c>
      <c r="F34" s="680">
        <v>39134439.100000001</v>
      </c>
      <c r="G34" s="680">
        <v>-1314606.7899999991</v>
      </c>
      <c r="H34" s="680">
        <v>37819832.310000002</v>
      </c>
      <c r="I34" s="581"/>
      <c r="J34" s="581"/>
      <c r="K34" s="581"/>
      <c r="L34" s="581"/>
      <c r="M34" s="581"/>
      <c r="N34" s="581"/>
      <c r="O34" s="581"/>
      <c r="P34" s="581"/>
    </row>
    <row r="35" spans="1:16">
      <c r="A35" s="37">
        <v>15.1</v>
      </c>
      <c r="B35" s="558" t="s">
        <v>166</v>
      </c>
      <c r="C35" s="554">
        <v>80782023.579999998</v>
      </c>
      <c r="D35" s="554">
        <v>32350238.829999998</v>
      </c>
      <c r="E35" s="680">
        <v>113132262.41</v>
      </c>
      <c r="F35" s="681">
        <v>56534401.640000001</v>
      </c>
      <c r="G35" s="681">
        <v>22935427.109999999</v>
      </c>
      <c r="H35" s="680">
        <v>79469828.75</v>
      </c>
      <c r="I35" s="581"/>
      <c r="J35" s="581"/>
      <c r="K35" s="581"/>
      <c r="L35" s="581"/>
      <c r="M35" s="581"/>
      <c r="N35" s="581"/>
      <c r="O35" s="581"/>
      <c r="P35" s="581"/>
    </row>
    <row r="36" spans="1:16">
      <c r="A36" s="37">
        <v>15.2</v>
      </c>
      <c r="B36" s="558" t="s">
        <v>165</v>
      </c>
      <c r="C36" s="554">
        <v>21693865.260000002</v>
      </c>
      <c r="D36" s="554">
        <v>33198182.850000001</v>
      </c>
      <c r="E36" s="680">
        <v>54892048.109999999</v>
      </c>
      <c r="F36" s="681">
        <v>17399962.539999999</v>
      </c>
      <c r="G36" s="681">
        <v>24250033.899999999</v>
      </c>
      <c r="H36" s="680">
        <v>41649996.439999998</v>
      </c>
      <c r="I36" s="581"/>
      <c r="J36" s="581"/>
      <c r="K36" s="581"/>
      <c r="L36" s="581"/>
      <c r="M36" s="581"/>
      <c r="N36" s="581"/>
      <c r="O36" s="581"/>
      <c r="P36" s="581"/>
    </row>
    <row r="37" spans="1:16">
      <c r="A37" s="37">
        <v>16</v>
      </c>
      <c r="B37" s="556" t="s">
        <v>164</v>
      </c>
      <c r="C37" s="554">
        <v>2195539.96</v>
      </c>
      <c r="D37" s="554">
        <v>0</v>
      </c>
      <c r="E37" s="680">
        <v>2195539.96</v>
      </c>
      <c r="F37" s="681">
        <v>0</v>
      </c>
      <c r="G37" s="681">
        <v>0</v>
      </c>
      <c r="H37" s="680">
        <v>0</v>
      </c>
      <c r="I37" s="581"/>
      <c r="J37" s="581"/>
      <c r="K37" s="581"/>
      <c r="L37" s="581"/>
      <c r="M37" s="581"/>
      <c r="N37" s="581"/>
      <c r="O37" s="581"/>
      <c r="P37" s="581"/>
    </row>
    <row r="38" spans="1:16">
      <c r="A38" s="37">
        <v>17</v>
      </c>
      <c r="B38" s="556" t="s">
        <v>163</v>
      </c>
      <c r="C38" s="554">
        <v>0</v>
      </c>
      <c r="D38" s="554">
        <v>0</v>
      </c>
      <c r="E38" s="680">
        <v>0</v>
      </c>
      <c r="F38" s="681">
        <v>0</v>
      </c>
      <c r="G38" s="681">
        <v>0</v>
      </c>
      <c r="H38" s="680">
        <v>0</v>
      </c>
      <c r="I38" s="581"/>
      <c r="J38" s="581"/>
      <c r="K38" s="581"/>
      <c r="L38" s="581"/>
      <c r="M38" s="581"/>
      <c r="N38" s="581"/>
      <c r="O38" s="581"/>
      <c r="P38" s="581"/>
    </row>
    <row r="39" spans="1:16">
      <c r="A39" s="37">
        <v>18</v>
      </c>
      <c r="B39" s="556" t="s">
        <v>162</v>
      </c>
      <c r="C39" s="554">
        <v>1225876.96</v>
      </c>
      <c r="D39" s="554">
        <v>891208.43</v>
      </c>
      <c r="E39" s="680">
        <v>2117085.39</v>
      </c>
      <c r="F39" s="681">
        <v>1873081.35</v>
      </c>
      <c r="G39" s="681">
        <v>514744.17</v>
      </c>
      <c r="H39" s="680">
        <v>2387825.52</v>
      </c>
      <c r="I39" s="581"/>
      <c r="J39" s="581"/>
      <c r="K39" s="581"/>
      <c r="L39" s="581"/>
      <c r="M39" s="581"/>
      <c r="N39" s="581"/>
      <c r="O39" s="581"/>
      <c r="P39" s="581"/>
    </row>
    <row r="40" spans="1:16">
      <c r="A40" s="37">
        <v>19</v>
      </c>
      <c r="B40" s="556" t="s">
        <v>161</v>
      </c>
      <c r="C40" s="554">
        <v>58801618.829999998</v>
      </c>
      <c r="D40" s="554">
        <v>0</v>
      </c>
      <c r="E40" s="680">
        <v>58801618.829999998</v>
      </c>
      <c r="F40" s="681">
        <v>-33038294.579999998</v>
      </c>
      <c r="G40" s="681">
        <v>0</v>
      </c>
      <c r="H40" s="680">
        <v>-33038294.579999998</v>
      </c>
      <c r="I40" s="581"/>
      <c r="J40" s="581"/>
      <c r="K40" s="581"/>
      <c r="L40" s="581"/>
      <c r="M40" s="581"/>
      <c r="N40" s="581"/>
      <c r="O40" s="581"/>
      <c r="P40" s="581"/>
    </row>
    <row r="41" spans="1:16">
      <c r="A41" s="37">
        <v>20</v>
      </c>
      <c r="B41" s="556" t="s">
        <v>160</v>
      </c>
      <c r="C41" s="554">
        <v>-1617925.19</v>
      </c>
      <c r="D41" s="554">
        <v>0</v>
      </c>
      <c r="E41" s="680">
        <v>-1617925.19</v>
      </c>
      <c r="F41" s="681">
        <v>56655607.090000004</v>
      </c>
      <c r="G41" s="681">
        <v>0</v>
      </c>
      <c r="H41" s="680">
        <v>56655607.090000004</v>
      </c>
      <c r="I41" s="581"/>
      <c r="J41" s="581"/>
      <c r="K41" s="581"/>
      <c r="L41" s="581"/>
      <c r="M41" s="581"/>
      <c r="N41" s="581"/>
      <c r="O41" s="581"/>
      <c r="P41" s="581"/>
    </row>
    <row r="42" spans="1:16">
      <c r="A42" s="37">
        <v>21</v>
      </c>
      <c r="B42" s="556" t="s">
        <v>159</v>
      </c>
      <c r="C42" s="554">
        <v>-2661027.3199999998</v>
      </c>
      <c r="D42" s="554">
        <v>0</v>
      </c>
      <c r="E42" s="680">
        <v>-2661027.3199999998</v>
      </c>
      <c r="F42" s="681">
        <v>347974.2</v>
      </c>
      <c r="G42" s="681">
        <v>0</v>
      </c>
      <c r="H42" s="680">
        <v>347974.2</v>
      </c>
      <c r="I42" s="581"/>
      <c r="J42" s="581"/>
      <c r="K42" s="581"/>
      <c r="L42" s="581"/>
      <c r="M42" s="581"/>
      <c r="N42" s="581"/>
      <c r="O42" s="581"/>
      <c r="P42" s="581"/>
    </row>
    <row r="43" spans="1:16">
      <c r="A43" s="37">
        <v>22</v>
      </c>
      <c r="B43" s="556" t="s">
        <v>158</v>
      </c>
      <c r="C43" s="554">
        <v>6695221.5499999998</v>
      </c>
      <c r="D43" s="554">
        <v>5936660.2199999997</v>
      </c>
      <c r="E43" s="680">
        <v>12631881.77</v>
      </c>
      <c r="F43" s="681">
        <v>6913140.2800000003</v>
      </c>
      <c r="G43" s="681">
        <v>6822772.9100000001</v>
      </c>
      <c r="H43" s="680">
        <v>13735913.190000001</v>
      </c>
      <c r="I43" s="581"/>
      <c r="J43" s="581"/>
      <c r="K43" s="581"/>
      <c r="L43" s="581"/>
      <c r="M43" s="581"/>
      <c r="N43" s="581"/>
      <c r="O43" s="581"/>
      <c r="P43" s="581"/>
    </row>
    <row r="44" spans="1:16">
      <c r="A44" s="37">
        <v>23</v>
      </c>
      <c r="B44" s="556" t="s">
        <v>157</v>
      </c>
      <c r="C44" s="554">
        <v>3914924.75</v>
      </c>
      <c r="D44" s="554">
        <v>1176625.6299999999</v>
      </c>
      <c r="E44" s="680">
        <v>5091550.38</v>
      </c>
      <c r="F44" s="681">
        <v>3437064.66</v>
      </c>
      <c r="G44" s="681">
        <v>905019.29</v>
      </c>
      <c r="H44" s="680">
        <v>4342083.95</v>
      </c>
      <c r="I44" s="581"/>
      <c r="J44" s="581"/>
      <c r="K44" s="581"/>
      <c r="L44" s="581"/>
      <c r="M44" s="581"/>
      <c r="N44" s="581"/>
      <c r="O44" s="581"/>
      <c r="P44" s="581"/>
    </row>
    <row r="45" spans="1:16">
      <c r="A45" s="37">
        <v>24</v>
      </c>
      <c r="B45" s="561" t="s">
        <v>272</v>
      </c>
      <c r="C45" s="557">
        <v>127642387.86</v>
      </c>
      <c r="D45" s="557">
        <v>7156550.2599999961</v>
      </c>
      <c r="E45" s="680">
        <v>134798938.12</v>
      </c>
      <c r="F45" s="683">
        <v>75323012.100000009</v>
      </c>
      <c r="G45" s="683">
        <v>6927929.580000001</v>
      </c>
      <c r="H45" s="680">
        <v>82250941.680000007</v>
      </c>
      <c r="I45" s="581"/>
      <c r="J45" s="581"/>
      <c r="K45" s="581"/>
      <c r="L45" s="581"/>
      <c r="M45" s="581"/>
      <c r="N45" s="581"/>
      <c r="O45" s="581"/>
      <c r="P45" s="581"/>
    </row>
    <row r="46" spans="1:16">
      <c r="A46" s="37"/>
      <c r="B46" s="192" t="s">
        <v>156</v>
      </c>
      <c r="C46" s="560"/>
      <c r="D46" s="560"/>
      <c r="E46" s="684"/>
      <c r="F46" s="685"/>
      <c r="G46" s="685"/>
      <c r="H46" s="686"/>
      <c r="I46" s="581"/>
      <c r="J46" s="581"/>
      <c r="K46" s="581"/>
      <c r="L46" s="581"/>
      <c r="M46" s="581"/>
      <c r="N46" s="581"/>
      <c r="O46" s="581"/>
      <c r="P46" s="581"/>
    </row>
    <row r="47" spans="1:16">
      <c r="A47" s="37">
        <v>25</v>
      </c>
      <c r="B47" s="556" t="s">
        <v>155</v>
      </c>
      <c r="C47" s="554">
        <v>6901872.7999999998</v>
      </c>
      <c r="D47" s="554">
        <v>1638350.78</v>
      </c>
      <c r="E47" s="680">
        <v>8540223.5800000001</v>
      </c>
      <c r="F47" s="681">
        <v>5730893.5199999996</v>
      </c>
      <c r="G47" s="681">
        <v>1962957.8</v>
      </c>
      <c r="H47" s="682">
        <v>7693851.3199999994</v>
      </c>
      <c r="I47" s="581"/>
      <c r="J47" s="581"/>
      <c r="K47" s="581"/>
      <c r="L47" s="581"/>
      <c r="M47" s="581"/>
      <c r="N47" s="581"/>
      <c r="O47" s="581"/>
      <c r="P47" s="581"/>
    </row>
    <row r="48" spans="1:16">
      <c r="A48" s="37">
        <v>26</v>
      </c>
      <c r="B48" s="556" t="s">
        <v>154</v>
      </c>
      <c r="C48" s="554">
        <v>4272701.7300000004</v>
      </c>
      <c r="D48" s="554">
        <v>2771242.08</v>
      </c>
      <c r="E48" s="680">
        <v>7043943.8100000005</v>
      </c>
      <c r="F48" s="681">
        <v>3243493.19</v>
      </c>
      <c r="G48" s="681">
        <v>1924122.02</v>
      </c>
      <c r="H48" s="682">
        <v>5167615.21</v>
      </c>
      <c r="I48" s="581"/>
      <c r="J48" s="581"/>
      <c r="K48" s="581"/>
      <c r="L48" s="581"/>
      <c r="M48" s="581"/>
      <c r="N48" s="581"/>
      <c r="O48" s="581"/>
      <c r="P48" s="581"/>
    </row>
    <row r="49" spans="1:16">
      <c r="A49" s="37">
        <v>27</v>
      </c>
      <c r="B49" s="556" t="s">
        <v>153</v>
      </c>
      <c r="C49" s="554">
        <v>62326550.579999998</v>
      </c>
      <c r="D49" s="554">
        <v>0</v>
      </c>
      <c r="E49" s="680">
        <v>62326550.579999998</v>
      </c>
      <c r="F49" s="681">
        <v>55110339.170000002</v>
      </c>
      <c r="G49" s="681">
        <v>0</v>
      </c>
      <c r="H49" s="682">
        <v>55110339.170000002</v>
      </c>
      <c r="I49" s="581"/>
      <c r="J49" s="581"/>
      <c r="K49" s="581"/>
      <c r="L49" s="581"/>
      <c r="M49" s="581"/>
      <c r="N49" s="581"/>
      <c r="O49" s="581"/>
      <c r="P49" s="581"/>
    </row>
    <row r="50" spans="1:16">
      <c r="A50" s="37">
        <v>28</v>
      </c>
      <c r="B50" s="556" t="s">
        <v>152</v>
      </c>
      <c r="C50" s="554">
        <v>1223504.96</v>
      </c>
      <c r="D50" s="554">
        <v>0</v>
      </c>
      <c r="E50" s="680">
        <v>1223504.96</v>
      </c>
      <c r="F50" s="681">
        <v>1279857.33</v>
      </c>
      <c r="G50" s="681">
        <v>0</v>
      </c>
      <c r="H50" s="682">
        <v>1279857.33</v>
      </c>
      <c r="I50" s="581"/>
      <c r="J50" s="581"/>
      <c r="K50" s="581"/>
      <c r="L50" s="581"/>
      <c r="M50" s="581"/>
      <c r="N50" s="581"/>
      <c r="O50" s="581"/>
      <c r="P50" s="581"/>
    </row>
    <row r="51" spans="1:16">
      <c r="A51" s="37">
        <v>29</v>
      </c>
      <c r="B51" s="556" t="s">
        <v>151</v>
      </c>
      <c r="C51" s="554">
        <v>14918248.529999999</v>
      </c>
      <c r="D51" s="554">
        <v>0</v>
      </c>
      <c r="E51" s="680">
        <v>14918248.529999999</v>
      </c>
      <c r="F51" s="681">
        <v>13589272.82</v>
      </c>
      <c r="G51" s="681">
        <v>0</v>
      </c>
      <c r="H51" s="682">
        <v>13589272.82</v>
      </c>
      <c r="I51" s="581"/>
      <c r="J51" s="581"/>
      <c r="K51" s="581"/>
      <c r="L51" s="581"/>
      <c r="M51" s="581"/>
      <c r="N51" s="581"/>
      <c r="O51" s="581"/>
      <c r="P51" s="581"/>
    </row>
    <row r="52" spans="1:16">
      <c r="A52" s="37">
        <v>30</v>
      </c>
      <c r="B52" s="556" t="s">
        <v>150</v>
      </c>
      <c r="C52" s="554">
        <v>18044711.690000001</v>
      </c>
      <c r="D52" s="554">
        <v>3750135.07</v>
      </c>
      <c r="E52" s="680">
        <v>21794846.760000002</v>
      </c>
      <c r="F52" s="681">
        <v>17417185.129999999</v>
      </c>
      <c r="G52" s="681">
        <v>4140458.04</v>
      </c>
      <c r="H52" s="682">
        <v>21557643.169999998</v>
      </c>
      <c r="I52" s="581"/>
      <c r="J52" s="581"/>
      <c r="K52" s="581"/>
      <c r="L52" s="581"/>
      <c r="M52" s="581"/>
      <c r="N52" s="581"/>
      <c r="O52" s="581"/>
      <c r="P52" s="581"/>
    </row>
    <row r="53" spans="1:16">
      <c r="A53" s="37">
        <v>31</v>
      </c>
      <c r="B53" s="561" t="s">
        <v>273</v>
      </c>
      <c r="C53" s="557">
        <v>107687590.28999999</v>
      </c>
      <c r="D53" s="557">
        <v>8159727.9299999997</v>
      </c>
      <c r="E53" s="680">
        <v>115847318.22</v>
      </c>
      <c r="F53" s="683">
        <v>96371041.159999996</v>
      </c>
      <c r="G53" s="683">
        <v>8027537.8600000003</v>
      </c>
      <c r="H53" s="680">
        <v>104398579.02</v>
      </c>
      <c r="I53" s="581"/>
      <c r="J53" s="581"/>
      <c r="K53" s="581"/>
      <c r="L53" s="581"/>
      <c r="M53" s="581"/>
      <c r="N53" s="581"/>
      <c r="O53" s="581"/>
      <c r="P53" s="581"/>
    </row>
    <row r="54" spans="1:16">
      <c r="A54" s="37">
        <v>32</v>
      </c>
      <c r="B54" s="561" t="s">
        <v>274</v>
      </c>
      <c r="C54" s="557">
        <v>19954797.570000008</v>
      </c>
      <c r="D54" s="557">
        <v>-1003177.6700000037</v>
      </c>
      <c r="E54" s="680">
        <v>18951619.900000006</v>
      </c>
      <c r="F54" s="683">
        <v>-21048029.059999987</v>
      </c>
      <c r="G54" s="683">
        <v>-1099608.2799999993</v>
      </c>
      <c r="H54" s="680">
        <v>-22147637.339999989</v>
      </c>
      <c r="I54" s="581"/>
      <c r="J54" s="581"/>
      <c r="K54" s="581"/>
      <c r="L54" s="581"/>
      <c r="M54" s="581"/>
      <c r="N54" s="581"/>
      <c r="O54" s="581"/>
      <c r="P54" s="581"/>
    </row>
    <row r="55" spans="1:16">
      <c r="A55" s="37"/>
      <c r="B55" s="562"/>
      <c r="C55" s="563"/>
      <c r="D55" s="563"/>
      <c r="E55" s="684"/>
      <c r="F55" s="687"/>
      <c r="G55" s="687"/>
      <c r="H55" s="686"/>
      <c r="I55" s="581"/>
      <c r="J55" s="581"/>
      <c r="K55" s="581"/>
      <c r="L55" s="581"/>
      <c r="M55" s="581"/>
      <c r="N55" s="581"/>
      <c r="O55" s="581"/>
      <c r="P55" s="581"/>
    </row>
    <row r="56" spans="1:16">
      <c r="A56" s="37">
        <v>33</v>
      </c>
      <c r="B56" s="561" t="s">
        <v>149</v>
      </c>
      <c r="C56" s="557">
        <v>183261542.86000001</v>
      </c>
      <c r="D56" s="557">
        <v>66659805.549999982</v>
      </c>
      <c r="E56" s="680">
        <v>249921348.41</v>
      </c>
      <c r="F56" s="683">
        <v>113827405.85999997</v>
      </c>
      <c r="G56" s="683">
        <v>60344389.710000038</v>
      </c>
      <c r="H56" s="682">
        <v>174171795.56999999</v>
      </c>
      <c r="I56" s="581"/>
      <c r="J56" s="581"/>
      <c r="K56" s="581"/>
      <c r="L56" s="581"/>
      <c r="M56" s="581"/>
      <c r="N56" s="581"/>
      <c r="O56" s="581"/>
      <c r="P56" s="581"/>
    </row>
    <row r="57" spans="1:16">
      <c r="A57" s="37"/>
      <c r="B57" s="562"/>
      <c r="C57" s="563"/>
      <c r="D57" s="563"/>
      <c r="E57" s="684"/>
      <c r="F57" s="687"/>
      <c r="G57" s="687"/>
      <c r="H57" s="686"/>
      <c r="I57" s="581"/>
      <c r="J57" s="581"/>
      <c r="K57" s="581"/>
      <c r="L57" s="581"/>
      <c r="M57" s="581"/>
      <c r="N57" s="581"/>
      <c r="O57" s="581"/>
      <c r="P57" s="581"/>
    </row>
    <row r="58" spans="1:16">
      <c r="A58" s="37">
        <v>34</v>
      </c>
      <c r="B58" s="556" t="s">
        <v>148</v>
      </c>
      <c r="C58" s="554">
        <v>-3818980.27</v>
      </c>
      <c r="D58" s="554">
        <v>0</v>
      </c>
      <c r="E58" s="680">
        <v>-3818980.27</v>
      </c>
      <c r="F58" s="681">
        <v>-5528941.4199999999</v>
      </c>
      <c r="G58" s="681">
        <v>0</v>
      </c>
      <c r="H58" s="682">
        <v>-5528941.4199999999</v>
      </c>
      <c r="I58" s="581"/>
      <c r="J58" s="581"/>
      <c r="K58" s="581"/>
      <c r="L58" s="581"/>
      <c r="M58" s="581"/>
      <c r="N58" s="581"/>
      <c r="O58" s="581"/>
      <c r="P58" s="581"/>
    </row>
    <row r="59" spans="1:16" s="193" customFormat="1">
      <c r="A59" s="37">
        <v>35</v>
      </c>
      <c r="B59" s="556" t="s">
        <v>147</v>
      </c>
      <c r="C59" s="554">
        <v>-131273.15</v>
      </c>
      <c r="D59" s="554">
        <v>0</v>
      </c>
      <c r="E59" s="680">
        <v>-131273.15</v>
      </c>
      <c r="F59" s="681">
        <v>-82034.040000000008</v>
      </c>
      <c r="G59" s="681">
        <v>0</v>
      </c>
      <c r="H59" s="682">
        <v>-82034.040000000008</v>
      </c>
      <c r="I59" s="581"/>
      <c r="J59" s="581"/>
      <c r="K59" s="581"/>
      <c r="L59" s="581"/>
      <c r="M59" s="581"/>
      <c r="N59" s="581"/>
      <c r="O59" s="581"/>
      <c r="P59" s="581"/>
    </row>
    <row r="60" spans="1:16">
      <c r="A60" s="37">
        <v>36</v>
      </c>
      <c r="B60" s="556" t="s">
        <v>146</v>
      </c>
      <c r="C60" s="554">
        <v>17773815.629999999</v>
      </c>
      <c r="D60" s="554">
        <v>0</v>
      </c>
      <c r="E60" s="680">
        <v>17773815.629999999</v>
      </c>
      <c r="F60" s="681">
        <v>3489562.25</v>
      </c>
      <c r="G60" s="681">
        <v>0</v>
      </c>
      <c r="H60" s="682">
        <v>3489562.25</v>
      </c>
      <c r="I60" s="581"/>
      <c r="J60" s="581"/>
      <c r="K60" s="581"/>
      <c r="L60" s="581"/>
      <c r="M60" s="581"/>
      <c r="N60" s="581"/>
      <c r="O60" s="581"/>
      <c r="P60" s="581"/>
    </row>
    <row r="61" spans="1:16">
      <c r="A61" s="37">
        <v>37</v>
      </c>
      <c r="B61" s="561" t="s">
        <v>145</v>
      </c>
      <c r="C61" s="557">
        <v>13823562.209999999</v>
      </c>
      <c r="D61" s="557">
        <v>0</v>
      </c>
      <c r="E61" s="680">
        <v>13823562.209999999</v>
      </c>
      <c r="F61" s="683">
        <v>-2121413.21</v>
      </c>
      <c r="G61" s="683">
        <v>0</v>
      </c>
      <c r="H61" s="682">
        <v>-2121413.21</v>
      </c>
      <c r="I61" s="581"/>
      <c r="J61" s="581"/>
      <c r="K61" s="581"/>
      <c r="L61" s="581"/>
      <c r="M61" s="581"/>
      <c r="N61" s="581"/>
      <c r="O61" s="581"/>
      <c r="P61" s="581"/>
    </row>
    <row r="62" spans="1:16">
      <c r="A62" s="37"/>
      <c r="B62" s="566"/>
      <c r="C62" s="560"/>
      <c r="D62" s="560"/>
      <c r="E62" s="684"/>
      <c r="F62" s="685"/>
      <c r="G62" s="685"/>
      <c r="H62" s="686"/>
      <c r="I62" s="581"/>
      <c r="J62" s="581"/>
      <c r="K62" s="581"/>
      <c r="L62" s="581"/>
      <c r="M62" s="581"/>
      <c r="N62" s="581"/>
      <c r="O62" s="581"/>
      <c r="P62" s="581"/>
    </row>
    <row r="63" spans="1:16">
      <c r="A63" s="37">
        <v>38</v>
      </c>
      <c r="B63" s="567" t="s">
        <v>144</v>
      </c>
      <c r="C63" s="557">
        <v>169437980.65000001</v>
      </c>
      <c r="D63" s="557">
        <v>66659805.549999982</v>
      </c>
      <c r="E63" s="680">
        <v>236097786.19999999</v>
      </c>
      <c r="F63" s="683">
        <v>115948819.06999996</v>
      </c>
      <c r="G63" s="683">
        <v>60344389.710000038</v>
      </c>
      <c r="H63" s="682">
        <v>176293208.78</v>
      </c>
      <c r="I63" s="581"/>
      <c r="J63" s="581"/>
      <c r="K63" s="581"/>
      <c r="L63" s="581"/>
      <c r="M63" s="581"/>
      <c r="N63" s="581"/>
      <c r="O63" s="581"/>
      <c r="P63" s="581"/>
    </row>
    <row r="64" spans="1:16">
      <c r="A64" s="35">
        <v>39</v>
      </c>
      <c r="B64" s="556" t="s">
        <v>143</v>
      </c>
      <c r="C64" s="568">
        <v>29741442.609999999</v>
      </c>
      <c r="D64" s="568">
        <v>0</v>
      </c>
      <c r="E64" s="680">
        <v>29741442.609999999</v>
      </c>
      <c r="F64" s="688">
        <v>16329328.6</v>
      </c>
      <c r="G64" s="688">
        <v>0</v>
      </c>
      <c r="H64" s="682">
        <v>16329328.6</v>
      </c>
      <c r="I64" s="581"/>
      <c r="J64" s="581"/>
      <c r="K64" s="581"/>
      <c r="L64" s="581"/>
      <c r="M64" s="581"/>
      <c r="N64" s="581"/>
      <c r="O64" s="581"/>
      <c r="P64" s="581"/>
    </row>
    <row r="65" spans="1:16">
      <c r="A65" s="37">
        <v>40</v>
      </c>
      <c r="B65" s="561" t="s">
        <v>142</v>
      </c>
      <c r="C65" s="557">
        <v>139696538.04000002</v>
      </c>
      <c r="D65" s="557">
        <v>66659805.549999982</v>
      </c>
      <c r="E65" s="680">
        <v>206356343.59</v>
      </c>
      <c r="F65" s="683">
        <v>99619490.469999969</v>
      </c>
      <c r="G65" s="683">
        <v>60344389.710000038</v>
      </c>
      <c r="H65" s="682">
        <v>159963880.18000001</v>
      </c>
      <c r="I65" s="581"/>
      <c r="J65" s="581"/>
      <c r="K65" s="581"/>
      <c r="L65" s="581"/>
      <c r="M65" s="581"/>
      <c r="N65" s="581"/>
      <c r="O65" s="581"/>
      <c r="P65" s="581"/>
    </row>
    <row r="66" spans="1:16">
      <c r="A66" s="35">
        <v>41</v>
      </c>
      <c r="B66" s="556" t="s">
        <v>141</v>
      </c>
      <c r="C66" s="568">
        <v>0</v>
      </c>
      <c r="D66" s="568">
        <v>0</v>
      </c>
      <c r="E66" s="680">
        <v>0</v>
      </c>
      <c r="F66" s="688">
        <v>0</v>
      </c>
      <c r="G66" s="688">
        <v>0</v>
      </c>
      <c r="H66" s="682">
        <v>0</v>
      </c>
      <c r="I66" s="581"/>
      <c r="J66" s="581"/>
      <c r="K66" s="581"/>
      <c r="L66" s="581"/>
      <c r="M66" s="581"/>
      <c r="N66" s="581"/>
      <c r="O66" s="581"/>
      <c r="P66" s="581"/>
    </row>
    <row r="67" spans="1:16" ht="13.5" thickBot="1">
      <c r="A67" s="38">
        <v>42</v>
      </c>
      <c r="B67" s="39" t="s">
        <v>140</v>
      </c>
      <c r="C67" s="40">
        <v>139696538.04000002</v>
      </c>
      <c r="D67" s="40">
        <v>66659805.549999982</v>
      </c>
      <c r="E67" s="689">
        <v>206356343.59</v>
      </c>
      <c r="F67" s="690">
        <v>99619490.469999969</v>
      </c>
      <c r="G67" s="690">
        <v>60344389.710000038</v>
      </c>
      <c r="H67" s="691">
        <v>159963880.18000001</v>
      </c>
      <c r="I67" s="581"/>
      <c r="J67" s="581"/>
      <c r="K67" s="581"/>
      <c r="L67" s="581"/>
      <c r="M67" s="581"/>
      <c r="N67" s="581"/>
      <c r="O67" s="581"/>
      <c r="P67" s="581"/>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opLeftCell="A34" zoomScale="85" zoomScaleNormal="85" workbookViewId="0">
      <selection activeCell="C7" sqref="C7:H53"/>
    </sheetView>
  </sheetViews>
  <sheetFormatPr defaultColWidth="9.140625" defaultRowHeight="14.25"/>
  <cols>
    <col min="1" max="1" width="9.5703125" style="5" bestFit="1" customWidth="1"/>
    <col min="2" max="2" width="72.42578125" style="5" customWidth="1"/>
    <col min="3" max="3" width="13.140625" style="5" bestFit="1" customWidth="1"/>
    <col min="4" max="5" width="14.140625" style="5" bestFit="1" customWidth="1"/>
    <col min="6" max="6" width="13.140625" style="5" bestFit="1" customWidth="1"/>
    <col min="7" max="8" width="14.140625" style="5" bestFit="1" customWidth="1"/>
    <col min="9" max="16384" width="9.140625" style="5"/>
  </cols>
  <sheetData>
    <row r="1" spans="1:18" s="633" customFormat="1">
      <c r="A1" s="634" t="s">
        <v>30</v>
      </c>
      <c r="B1" s="630" t="str">
        <f>'Info '!C2</f>
        <v>JSC TBC Bank</v>
      </c>
    </row>
    <row r="2" spans="1:18" s="633" customFormat="1">
      <c r="A2" s="634" t="s">
        <v>31</v>
      </c>
      <c r="B2" s="584">
        <f>'3.PL '!B2</f>
        <v>44651</v>
      </c>
    </row>
    <row r="3" spans="1:18">
      <c r="A3" s="4"/>
    </row>
    <row r="4" spans="1:18" ht="15" thickBot="1">
      <c r="A4" s="4" t="s">
        <v>74</v>
      </c>
      <c r="B4" s="4"/>
      <c r="C4" s="176"/>
      <c r="D4" s="176"/>
      <c r="E4" s="176"/>
      <c r="F4" s="177"/>
      <c r="G4" s="177"/>
      <c r="H4" s="178" t="s">
        <v>73</v>
      </c>
    </row>
    <row r="5" spans="1:18">
      <c r="A5" s="716" t="s">
        <v>6</v>
      </c>
      <c r="B5" s="718" t="s">
        <v>339</v>
      </c>
      <c r="C5" s="712" t="s">
        <v>68</v>
      </c>
      <c r="D5" s="713"/>
      <c r="E5" s="714"/>
      <c r="F5" s="712" t="s">
        <v>72</v>
      </c>
      <c r="G5" s="713"/>
      <c r="H5" s="715"/>
    </row>
    <row r="6" spans="1:18">
      <c r="A6" s="717"/>
      <c r="B6" s="719"/>
      <c r="C6" s="535" t="s">
        <v>286</v>
      </c>
      <c r="D6" s="535" t="s">
        <v>121</v>
      </c>
      <c r="E6" s="535" t="s">
        <v>108</v>
      </c>
      <c r="F6" s="535" t="s">
        <v>286</v>
      </c>
      <c r="G6" s="535" t="s">
        <v>121</v>
      </c>
      <c r="H6" s="536" t="s">
        <v>108</v>
      </c>
    </row>
    <row r="7" spans="1:18" s="15" customFormat="1">
      <c r="A7" s="179">
        <v>1</v>
      </c>
      <c r="B7" s="569" t="s">
        <v>373</v>
      </c>
      <c r="C7" s="541">
        <v>1377509040.9299994</v>
      </c>
      <c r="D7" s="541">
        <v>2268290534.0824838</v>
      </c>
      <c r="E7" s="570">
        <v>3645799575.0124836</v>
      </c>
      <c r="F7" s="541">
        <v>1084737213.4499998</v>
      </c>
      <c r="G7" s="541">
        <v>2510216648.3210912</v>
      </c>
      <c r="H7" s="542">
        <v>3594953861.771091</v>
      </c>
      <c r="I7" s="582"/>
      <c r="J7" s="582"/>
      <c r="K7" s="582"/>
      <c r="L7" s="582"/>
      <c r="M7" s="582"/>
      <c r="N7" s="582"/>
      <c r="O7" s="582"/>
      <c r="P7" s="582"/>
      <c r="Q7" s="582"/>
      <c r="R7" s="582"/>
    </row>
    <row r="8" spans="1:18" s="15" customFormat="1">
      <c r="A8" s="179">
        <v>1.1000000000000001</v>
      </c>
      <c r="B8" s="571" t="s">
        <v>304</v>
      </c>
      <c r="C8" s="541">
        <v>903518846</v>
      </c>
      <c r="D8" s="541">
        <v>1073686055.65</v>
      </c>
      <c r="E8" s="570">
        <v>1977204901.6500001</v>
      </c>
      <c r="F8" s="541">
        <v>757673127.64999998</v>
      </c>
      <c r="G8" s="541">
        <v>1247630406.0999999</v>
      </c>
      <c r="H8" s="542">
        <v>2005303533.75</v>
      </c>
      <c r="I8" s="582"/>
      <c r="J8" s="582"/>
      <c r="K8" s="582"/>
      <c r="L8" s="582"/>
      <c r="M8" s="582"/>
      <c r="N8" s="582"/>
      <c r="O8" s="582"/>
      <c r="P8" s="582"/>
      <c r="Q8" s="582"/>
      <c r="R8" s="582"/>
    </row>
    <row r="9" spans="1:18" s="15" customFormat="1">
      <c r="A9" s="179">
        <v>1.2</v>
      </c>
      <c r="B9" s="571" t="s">
        <v>305</v>
      </c>
      <c r="C9" s="541">
        <v>21059918.949999999</v>
      </c>
      <c r="D9" s="541">
        <v>176322759.11897096</v>
      </c>
      <c r="E9" s="570">
        <v>197382678.06897095</v>
      </c>
      <c r="F9" s="541">
        <v>0</v>
      </c>
      <c r="G9" s="541">
        <v>165811816.64623597</v>
      </c>
      <c r="H9" s="542">
        <v>165811816.64623597</v>
      </c>
      <c r="I9" s="582"/>
      <c r="J9" s="582"/>
      <c r="K9" s="582"/>
      <c r="L9" s="582"/>
      <c r="M9" s="582"/>
      <c r="N9" s="582"/>
      <c r="O9" s="582"/>
      <c r="P9" s="582"/>
      <c r="Q9" s="582"/>
      <c r="R9" s="582"/>
    </row>
    <row r="10" spans="1:18" s="15" customFormat="1">
      <c r="A10" s="179">
        <v>1.3</v>
      </c>
      <c r="B10" s="571" t="s">
        <v>306</v>
      </c>
      <c r="C10" s="541">
        <v>452930275.9799993</v>
      </c>
      <c r="D10" s="541">
        <v>1018281719.3135128</v>
      </c>
      <c r="E10" s="570">
        <v>1471211995.2935121</v>
      </c>
      <c r="F10" s="541">
        <v>327064085.79999989</v>
      </c>
      <c r="G10" s="541">
        <v>1096773404.8148551</v>
      </c>
      <c r="H10" s="542">
        <v>1423837490.6148551</v>
      </c>
      <c r="I10" s="582"/>
      <c r="J10" s="582"/>
      <c r="K10" s="582"/>
      <c r="L10" s="582"/>
      <c r="M10" s="582"/>
      <c r="N10" s="582"/>
      <c r="O10" s="582"/>
      <c r="P10" s="582"/>
      <c r="Q10" s="582"/>
      <c r="R10" s="582"/>
    </row>
    <row r="11" spans="1:18" s="15" customFormat="1">
      <c r="A11" s="179">
        <v>1.4</v>
      </c>
      <c r="B11" s="571" t="s">
        <v>287</v>
      </c>
      <c r="C11" s="541">
        <v>0</v>
      </c>
      <c r="D11" s="541">
        <v>0</v>
      </c>
      <c r="E11" s="570">
        <v>0</v>
      </c>
      <c r="F11" s="541">
        <v>0</v>
      </c>
      <c r="G11" s="541">
        <v>1020.76</v>
      </c>
      <c r="H11" s="542">
        <v>1020.76</v>
      </c>
      <c r="I11" s="582"/>
      <c r="J11" s="582"/>
      <c r="K11" s="582"/>
      <c r="L11" s="582"/>
      <c r="M11" s="582"/>
      <c r="N11" s="582"/>
      <c r="O11" s="582"/>
      <c r="P11" s="582"/>
      <c r="Q11" s="582"/>
      <c r="R11" s="582"/>
    </row>
    <row r="12" spans="1:18" s="15" customFormat="1" ht="29.25" customHeight="1">
      <c r="A12" s="179">
        <v>2</v>
      </c>
      <c r="B12" s="572" t="s">
        <v>308</v>
      </c>
      <c r="C12" s="541">
        <v>0</v>
      </c>
      <c r="D12" s="541">
        <v>0</v>
      </c>
      <c r="E12" s="570">
        <v>0</v>
      </c>
      <c r="F12" s="541">
        <v>0</v>
      </c>
      <c r="G12" s="541">
        <v>0</v>
      </c>
      <c r="H12" s="542">
        <v>0</v>
      </c>
      <c r="I12" s="582"/>
      <c r="J12" s="582"/>
      <c r="K12" s="582"/>
      <c r="L12" s="582"/>
      <c r="M12" s="582"/>
      <c r="N12" s="582"/>
      <c r="O12" s="582"/>
      <c r="P12" s="582"/>
      <c r="Q12" s="582"/>
      <c r="R12" s="582"/>
    </row>
    <row r="13" spans="1:18" s="15" customFormat="1" ht="20.100000000000001" customHeight="1">
      <c r="A13" s="179">
        <v>3</v>
      </c>
      <c r="B13" s="572" t="s">
        <v>307</v>
      </c>
      <c r="C13" s="541">
        <v>461504000</v>
      </c>
      <c r="D13" s="541">
        <v>0</v>
      </c>
      <c r="E13" s="570">
        <v>461504000</v>
      </c>
      <c r="F13" s="541">
        <v>1006270000</v>
      </c>
      <c r="G13" s="541">
        <v>0</v>
      </c>
      <c r="H13" s="542">
        <v>1006270000</v>
      </c>
      <c r="I13" s="582"/>
      <c r="J13" s="582"/>
      <c r="K13" s="582"/>
      <c r="L13" s="582"/>
      <c r="M13" s="582"/>
      <c r="N13" s="582"/>
      <c r="O13" s="582"/>
      <c r="P13" s="582"/>
      <c r="Q13" s="582"/>
      <c r="R13" s="582"/>
    </row>
    <row r="14" spans="1:18" s="15" customFormat="1">
      <c r="A14" s="179">
        <v>3.1</v>
      </c>
      <c r="B14" s="573" t="s">
        <v>288</v>
      </c>
      <c r="C14" s="541">
        <v>461504000</v>
      </c>
      <c r="D14" s="541">
        <v>0</v>
      </c>
      <c r="E14" s="570">
        <v>461504000</v>
      </c>
      <c r="F14" s="541">
        <v>1006270000</v>
      </c>
      <c r="G14" s="541">
        <v>0</v>
      </c>
      <c r="H14" s="542">
        <v>1006270000</v>
      </c>
      <c r="I14" s="582"/>
      <c r="J14" s="582"/>
      <c r="K14" s="582"/>
      <c r="L14" s="582"/>
      <c r="M14" s="582"/>
      <c r="N14" s="582"/>
      <c r="O14" s="582"/>
      <c r="P14" s="582"/>
      <c r="Q14" s="582"/>
      <c r="R14" s="582"/>
    </row>
    <row r="15" spans="1:18" s="15" customFormat="1">
      <c r="A15" s="179">
        <v>3.2</v>
      </c>
      <c r="B15" s="573" t="s">
        <v>289</v>
      </c>
      <c r="C15" s="541">
        <v>0</v>
      </c>
      <c r="D15" s="541">
        <v>0</v>
      </c>
      <c r="E15" s="570">
        <v>0</v>
      </c>
      <c r="F15" s="541">
        <v>0</v>
      </c>
      <c r="G15" s="541">
        <v>0</v>
      </c>
      <c r="H15" s="542">
        <v>0</v>
      </c>
      <c r="I15" s="582"/>
      <c r="J15" s="582"/>
      <c r="K15" s="582"/>
      <c r="L15" s="582"/>
      <c r="M15" s="582"/>
      <c r="N15" s="582"/>
      <c r="O15" s="582"/>
      <c r="P15" s="582"/>
      <c r="Q15" s="582"/>
      <c r="R15" s="582"/>
    </row>
    <row r="16" spans="1:18" s="15" customFormat="1">
      <c r="A16" s="179">
        <v>4</v>
      </c>
      <c r="B16" s="574" t="s">
        <v>318</v>
      </c>
      <c r="C16" s="541">
        <v>3314010452.5099998</v>
      </c>
      <c r="D16" s="541">
        <v>5266413714.2300005</v>
      </c>
      <c r="E16" s="570">
        <v>8580424166.7399998</v>
      </c>
      <c r="F16" s="541">
        <v>2693646392.1999998</v>
      </c>
      <c r="G16" s="541">
        <v>5496515658.0299997</v>
      </c>
      <c r="H16" s="542">
        <v>8190162050.2299995</v>
      </c>
      <c r="I16" s="582"/>
      <c r="J16" s="582"/>
      <c r="K16" s="582"/>
      <c r="L16" s="582"/>
      <c r="M16" s="582"/>
      <c r="N16" s="582"/>
      <c r="O16" s="582"/>
      <c r="P16" s="582"/>
      <c r="Q16" s="582"/>
      <c r="R16" s="582"/>
    </row>
    <row r="17" spans="1:18" s="15" customFormat="1">
      <c r="A17" s="179">
        <v>4.0999999999999996</v>
      </c>
      <c r="B17" s="573" t="s">
        <v>309</v>
      </c>
      <c r="C17" s="541">
        <v>2775709153.8299999</v>
      </c>
      <c r="D17" s="541">
        <v>4794220209.4300003</v>
      </c>
      <c r="E17" s="570">
        <v>7569929363.2600002</v>
      </c>
      <c r="F17" s="541">
        <v>2224526336.8499999</v>
      </c>
      <c r="G17" s="541">
        <v>4889154803.4799995</v>
      </c>
      <c r="H17" s="542">
        <v>7113681140.3299999</v>
      </c>
      <c r="I17" s="582"/>
      <c r="J17" s="582"/>
      <c r="K17" s="582"/>
      <c r="L17" s="582"/>
      <c r="M17" s="582"/>
      <c r="N17" s="582"/>
      <c r="O17" s="582"/>
      <c r="P17" s="582"/>
      <c r="Q17" s="582"/>
      <c r="R17" s="582"/>
    </row>
    <row r="18" spans="1:18" s="15" customFormat="1">
      <c r="A18" s="179">
        <v>4.2</v>
      </c>
      <c r="B18" s="573" t="s">
        <v>303</v>
      </c>
      <c r="C18" s="541">
        <v>538301298.67999995</v>
      </c>
      <c r="D18" s="541">
        <v>472193504.80000001</v>
      </c>
      <c r="E18" s="570">
        <v>1010494803.48</v>
      </c>
      <c r="F18" s="541">
        <v>469120055.35000002</v>
      </c>
      <c r="G18" s="541">
        <v>607360854.54999995</v>
      </c>
      <c r="H18" s="542">
        <v>1076480909.9000001</v>
      </c>
      <c r="I18" s="582"/>
      <c r="J18" s="582"/>
      <c r="K18" s="582"/>
      <c r="L18" s="582"/>
      <c r="M18" s="582"/>
      <c r="N18" s="582"/>
      <c r="O18" s="582"/>
      <c r="P18" s="582"/>
      <c r="Q18" s="582"/>
      <c r="R18" s="582"/>
    </row>
    <row r="19" spans="1:18" s="15" customFormat="1">
      <c r="A19" s="179">
        <v>5</v>
      </c>
      <c r="B19" s="572" t="s">
        <v>317</v>
      </c>
      <c r="C19" s="541">
        <v>10310502810.080002</v>
      </c>
      <c r="D19" s="541">
        <v>16661749730.67</v>
      </c>
      <c r="E19" s="570">
        <v>26972252540.75</v>
      </c>
      <c r="F19" s="541">
        <v>10113673430.639999</v>
      </c>
      <c r="G19" s="541">
        <v>17725626434.369999</v>
      </c>
      <c r="H19" s="542">
        <v>27839299865.009998</v>
      </c>
      <c r="I19" s="582"/>
      <c r="J19" s="582"/>
      <c r="K19" s="582"/>
      <c r="L19" s="582"/>
      <c r="M19" s="582"/>
      <c r="N19" s="582"/>
      <c r="O19" s="582"/>
      <c r="P19" s="582"/>
      <c r="Q19" s="582"/>
      <c r="R19" s="582"/>
    </row>
    <row r="20" spans="1:18" s="15" customFormat="1">
      <c r="A20" s="179">
        <v>5.0999999999999996</v>
      </c>
      <c r="B20" s="575" t="s">
        <v>292</v>
      </c>
      <c r="C20" s="541">
        <v>294113198.63</v>
      </c>
      <c r="D20" s="541">
        <v>287646825.75</v>
      </c>
      <c r="E20" s="570">
        <v>581760024.38</v>
      </c>
      <c r="F20" s="541">
        <v>353812792.69</v>
      </c>
      <c r="G20" s="541">
        <v>234318136.94</v>
      </c>
      <c r="H20" s="542">
        <v>588130929.63</v>
      </c>
      <c r="I20" s="582"/>
      <c r="J20" s="582"/>
      <c r="K20" s="582"/>
      <c r="L20" s="582"/>
      <c r="M20" s="582"/>
      <c r="N20" s="582"/>
      <c r="O20" s="582"/>
      <c r="P20" s="582"/>
      <c r="Q20" s="582"/>
      <c r="R20" s="582"/>
    </row>
    <row r="21" spans="1:18" s="15" customFormat="1">
      <c r="A21" s="179">
        <v>5.2</v>
      </c>
      <c r="B21" s="575" t="s">
        <v>291</v>
      </c>
      <c r="C21" s="541">
        <v>181056334.75999999</v>
      </c>
      <c r="D21" s="541">
        <v>5278215.76</v>
      </c>
      <c r="E21" s="570">
        <v>186334550.51999998</v>
      </c>
      <c r="F21" s="541">
        <v>154800750.40000001</v>
      </c>
      <c r="G21" s="541">
        <v>11710085.560000001</v>
      </c>
      <c r="H21" s="542">
        <v>166510835.96000001</v>
      </c>
      <c r="I21" s="582"/>
      <c r="J21" s="582"/>
      <c r="K21" s="582"/>
      <c r="L21" s="582"/>
      <c r="M21" s="582"/>
      <c r="N21" s="582"/>
      <c r="O21" s="582"/>
      <c r="P21" s="582"/>
      <c r="Q21" s="582"/>
      <c r="R21" s="582"/>
    </row>
    <row r="22" spans="1:18" s="15" customFormat="1">
      <c r="A22" s="179">
        <v>5.3</v>
      </c>
      <c r="B22" s="575" t="s">
        <v>290</v>
      </c>
      <c r="C22" s="541">
        <v>7031737477.1400003</v>
      </c>
      <c r="D22" s="541">
        <v>14204321021.439999</v>
      </c>
      <c r="E22" s="570">
        <v>21236058498.579998</v>
      </c>
      <c r="F22" s="541">
        <v>7478365274.6099997</v>
      </c>
      <c r="G22" s="541">
        <v>15494156277.35</v>
      </c>
      <c r="H22" s="542">
        <v>22972521551.959999</v>
      </c>
      <c r="I22" s="582"/>
      <c r="J22" s="582"/>
      <c r="K22" s="582"/>
      <c r="L22" s="582"/>
      <c r="M22" s="582"/>
      <c r="N22" s="582"/>
      <c r="O22" s="582"/>
      <c r="P22" s="582"/>
      <c r="Q22" s="582"/>
      <c r="R22" s="582"/>
    </row>
    <row r="23" spans="1:18" s="15" customFormat="1">
      <c r="A23" s="179" t="s">
        <v>15</v>
      </c>
      <c r="B23" s="576" t="s">
        <v>75</v>
      </c>
      <c r="C23" s="541">
        <v>3638919369.9099998</v>
      </c>
      <c r="D23" s="541">
        <v>4691353013.79</v>
      </c>
      <c r="E23" s="570">
        <v>8330272383.6999998</v>
      </c>
      <c r="F23" s="541">
        <v>4143527802.21</v>
      </c>
      <c r="G23" s="541">
        <v>5652077028.4399996</v>
      </c>
      <c r="H23" s="542">
        <v>9795604830.6499996</v>
      </c>
      <c r="I23" s="582"/>
      <c r="J23" s="582"/>
      <c r="K23" s="582"/>
      <c r="L23" s="582"/>
      <c r="M23" s="582"/>
      <c r="N23" s="582"/>
      <c r="O23" s="582"/>
      <c r="P23" s="582"/>
      <c r="Q23" s="582"/>
      <c r="R23" s="582"/>
    </row>
    <row r="24" spans="1:18" s="15" customFormat="1">
      <c r="A24" s="179" t="s">
        <v>16</v>
      </c>
      <c r="B24" s="576" t="s">
        <v>76</v>
      </c>
      <c r="C24" s="541">
        <v>1519326233.22</v>
      </c>
      <c r="D24" s="541">
        <v>4976840249.0799999</v>
      </c>
      <c r="E24" s="570">
        <v>6496166482.3000002</v>
      </c>
      <c r="F24" s="541">
        <v>1596608381.49</v>
      </c>
      <c r="G24" s="541">
        <v>5459174961.2399998</v>
      </c>
      <c r="H24" s="542">
        <v>7055783342.7299995</v>
      </c>
      <c r="I24" s="582"/>
      <c r="J24" s="582"/>
      <c r="K24" s="582"/>
      <c r="L24" s="582"/>
      <c r="M24" s="582"/>
      <c r="N24" s="582"/>
      <c r="O24" s="582"/>
      <c r="P24" s="582"/>
      <c r="Q24" s="582"/>
      <c r="R24" s="582"/>
    </row>
    <row r="25" spans="1:18" s="15" customFormat="1">
      <c r="A25" s="179" t="s">
        <v>17</v>
      </c>
      <c r="B25" s="576" t="s">
        <v>77</v>
      </c>
      <c r="C25" s="541">
        <v>0</v>
      </c>
      <c r="D25" s="541">
        <v>0</v>
      </c>
      <c r="E25" s="570">
        <v>0</v>
      </c>
      <c r="F25" s="541">
        <v>0</v>
      </c>
      <c r="G25" s="541">
        <v>0</v>
      </c>
      <c r="H25" s="542">
        <v>0</v>
      </c>
      <c r="I25" s="582"/>
      <c r="J25" s="582"/>
      <c r="K25" s="582"/>
      <c r="L25" s="582"/>
      <c r="M25" s="582"/>
      <c r="N25" s="582"/>
      <c r="O25" s="582"/>
      <c r="P25" s="582"/>
      <c r="Q25" s="582"/>
      <c r="R25" s="582"/>
    </row>
    <row r="26" spans="1:18" s="15" customFormat="1">
      <c r="A26" s="179" t="s">
        <v>18</v>
      </c>
      <c r="B26" s="576" t="s">
        <v>78</v>
      </c>
      <c r="C26" s="541">
        <v>1722268837.3099999</v>
      </c>
      <c r="D26" s="541">
        <v>4310063585.3500004</v>
      </c>
      <c r="E26" s="570">
        <v>6032332422.6599998</v>
      </c>
      <c r="F26" s="541">
        <v>1560190008.21</v>
      </c>
      <c r="G26" s="541">
        <v>3974483106.3099999</v>
      </c>
      <c r="H26" s="542">
        <v>5534673114.5200005</v>
      </c>
      <c r="I26" s="582"/>
      <c r="J26" s="582"/>
      <c r="K26" s="582"/>
      <c r="L26" s="582"/>
      <c r="M26" s="582"/>
      <c r="N26" s="582"/>
      <c r="O26" s="582"/>
      <c r="P26" s="582"/>
      <c r="Q26" s="582"/>
      <c r="R26" s="582"/>
    </row>
    <row r="27" spans="1:18" s="15" customFormat="1">
      <c r="A27" s="179" t="s">
        <v>19</v>
      </c>
      <c r="B27" s="576" t="s">
        <v>79</v>
      </c>
      <c r="C27" s="541">
        <v>151223036.69999999</v>
      </c>
      <c r="D27" s="541">
        <v>226064173.22</v>
      </c>
      <c r="E27" s="570">
        <v>377287209.91999996</v>
      </c>
      <c r="F27" s="541">
        <v>178039082.69999999</v>
      </c>
      <c r="G27" s="541">
        <v>408421181.36000001</v>
      </c>
      <c r="H27" s="542">
        <v>586460264.05999994</v>
      </c>
      <c r="I27" s="582"/>
      <c r="J27" s="582"/>
      <c r="K27" s="582"/>
      <c r="L27" s="582"/>
      <c r="M27" s="582"/>
      <c r="N27" s="582"/>
      <c r="O27" s="582"/>
      <c r="P27" s="582"/>
      <c r="Q27" s="582"/>
      <c r="R27" s="582"/>
    </row>
    <row r="28" spans="1:18" s="15" customFormat="1">
      <c r="A28" s="179">
        <v>5.4</v>
      </c>
      <c r="B28" s="575" t="s">
        <v>293</v>
      </c>
      <c r="C28" s="541">
        <v>2210956158.8000002</v>
      </c>
      <c r="D28" s="541">
        <v>1632081958.0999999</v>
      </c>
      <c r="E28" s="570">
        <v>3843038116.9000001</v>
      </c>
      <c r="F28" s="541">
        <v>1555046699.6199999</v>
      </c>
      <c r="G28" s="541">
        <v>1536325511.6300001</v>
      </c>
      <c r="H28" s="542">
        <v>3091372211.25</v>
      </c>
      <c r="I28" s="582"/>
      <c r="J28" s="582"/>
      <c r="K28" s="582"/>
      <c r="L28" s="582"/>
      <c r="M28" s="582"/>
      <c r="N28" s="582"/>
      <c r="O28" s="582"/>
      <c r="P28" s="582"/>
      <c r="Q28" s="582"/>
      <c r="R28" s="582"/>
    </row>
    <row r="29" spans="1:18" s="15" customFormat="1">
      <c r="A29" s="179">
        <v>5.5</v>
      </c>
      <c r="B29" s="575" t="s">
        <v>294</v>
      </c>
      <c r="C29" s="541">
        <v>6506914.7199999997</v>
      </c>
      <c r="D29" s="541">
        <v>2298786.86</v>
      </c>
      <c r="E29" s="570">
        <v>8805701.5800000001</v>
      </c>
      <c r="F29" s="541">
        <v>54923573.340000004</v>
      </c>
      <c r="G29" s="541">
        <v>471657.11</v>
      </c>
      <c r="H29" s="542">
        <v>55395230.450000003</v>
      </c>
      <c r="I29" s="582"/>
      <c r="J29" s="582"/>
      <c r="K29" s="582"/>
      <c r="L29" s="582"/>
      <c r="M29" s="582"/>
      <c r="N29" s="582"/>
      <c r="O29" s="582"/>
      <c r="P29" s="582"/>
      <c r="Q29" s="582"/>
      <c r="R29" s="582"/>
    </row>
    <row r="30" spans="1:18" s="15" customFormat="1">
      <c r="A30" s="179">
        <v>5.6</v>
      </c>
      <c r="B30" s="575" t="s">
        <v>295</v>
      </c>
      <c r="C30" s="541">
        <v>11885035.26</v>
      </c>
      <c r="D30" s="541">
        <v>0</v>
      </c>
      <c r="E30" s="570">
        <v>11885035.26</v>
      </c>
      <c r="F30" s="541">
        <v>0</v>
      </c>
      <c r="G30" s="541">
        <v>0</v>
      </c>
      <c r="H30" s="542">
        <v>0</v>
      </c>
      <c r="I30" s="582"/>
      <c r="J30" s="582"/>
      <c r="K30" s="582"/>
      <c r="L30" s="582"/>
      <c r="M30" s="582"/>
      <c r="N30" s="582"/>
      <c r="O30" s="582"/>
      <c r="P30" s="582"/>
      <c r="Q30" s="582"/>
      <c r="R30" s="582"/>
    </row>
    <row r="31" spans="1:18" s="15" customFormat="1">
      <c r="A31" s="179">
        <v>5.7</v>
      </c>
      <c r="B31" s="575" t="s">
        <v>79</v>
      </c>
      <c r="C31" s="541">
        <v>574247690.76999998</v>
      </c>
      <c r="D31" s="541">
        <v>530122922.75999999</v>
      </c>
      <c r="E31" s="570">
        <v>1104370613.53</v>
      </c>
      <c r="F31" s="541">
        <v>516724339.98000002</v>
      </c>
      <c r="G31" s="541">
        <v>448644765.77999997</v>
      </c>
      <c r="H31" s="542">
        <v>965369105.75999999</v>
      </c>
      <c r="I31" s="582"/>
      <c r="J31" s="582"/>
      <c r="K31" s="582"/>
      <c r="L31" s="582"/>
      <c r="M31" s="582"/>
      <c r="N31" s="582"/>
      <c r="O31" s="582"/>
      <c r="P31" s="582"/>
      <c r="Q31" s="582"/>
      <c r="R31" s="582"/>
    </row>
    <row r="32" spans="1:18" s="15" customFormat="1">
      <c r="A32" s="179">
        <v>6</v>
      </c>
      <c r="B32" s="572" t="s">
        <v>323</v>
      </c>
      <c r="C32" s="541">
        <v>1127479768.4761</v>
      </c>
      <c r="D32" s="541">
        <v>7244478765.968668</v>
      </c>
      <c r="E32" s="570">
        <v>8371958534.444768</v>
      </c>
      <c r="F32" s="541">
        <v>464131614.1688</v>
      </c>
      <c r="G32" s="541">
        <v>7502969146.544219</v>
      </c>
      <c r="H32" s="542">
        <v>7967100760.7130194</v>
      </c>
      <c r="I32" s="582"/>
      <c r="J32" s="582"/>
      <c r="K32" s="582"/>
      <c r="L32" s="582"/>
      <c r="M32" s="582"/>
      <c r="N32" s="582"/>
      <c r="O32" s="582"/>
      <c r="P32" s="582"/>
      <c r="Q32" s="582"/>
      <c r="R32" s="582"/>
    </row>
    <row r="33" spans="1:18" s="15" customFormat="1">
      <c r="A33" s="179">
        <v>6.1</v>
      </c>
      <c r="B33" s="577" t="s">
        <v>313</v>
      </c>
      <c r="C33" s="541">
        <v>454725926.57290006</v>
      </c>
      <c r="D33" s="541">
        <v>3757863717.710217</v>
      </c>
      <c r="E33" s="570">
        <v>4212589644.2831173</v>
      </c>
      <c r="F33" s="541">
        <v>253165738.26879999</v>
      </c>
      <c r="G33" s="541">
        <v>3775667384.2945185</v>
      </c>
      <c r="H33" s="542">
        <v>4028833122.5633183</v>
      </c>
      <c r="I33" s="582"/>
      <c r="J33" s="582"/>
      <c r="K33" s="582"/>
      <c r="L33" s="582"/>
      <c r="M33" s="582"/>
      <c r="N33" s="582"/>
      <c r="O33" s="582"/>
      <c r="P33" s="582"/>
      <c r="Q33" s="582"/>
      <c r="R33" s="582"/>
    </row>
    <row r="34" spans="1:18" s="15" customFormat="1">
      <c r="A34" s="179">
        <v>6.2</v>
      </c>
      <c r="B34" s="577" t="s">
        <v>314</v>
      </c>
      <c r="C34" s="541">
        <v>672753841.90320003</v>
      </c>
      <c r="D34" s="541">
        <v>3460746388.2584505</v>
      </c>
      <c r="E34" s="570">
        <v>4133500230.1616507</v>
      </c>
      <c r="F34" s="541">
        <v>210965875.90000001</v>
      </c>
      <c r="G34" s="541">
        <v>3687018802.2980618</v>
      </c>
      <c r="H34" s="542">
        <v>3897984678.1980619</v>
      </c>
      <c r="I34" s="582"/>
      <c r="J34" s="582"/>
      <c r="K34" s="582"/>
      <c r="L34" s="582"/>
      <c r="M34" s="582"/>
      <c r="N34" s="582"/>
      <c r="O34" s="582"/>
      <c r="P34" s="582"/>
      <c r="Q34" s="582"/>
      <c r="R34" s="582"/>
    </row>
    <row r="35" spans="1:18" s="15" customFormat="1">
      <c r="A35" s="179">
        <v>6.3</v>
      </c>
      <c r="B35" s="577" t="s">
        <v>310</v>
      </c>
      <c r="C35" s="541">
        <v>0</v>
      </c>
      <c r="D35" s="541">
        <v>22767360</v>
      </c>
      <c r="E35" s="570">
        <v>22767360</v>
      </c>
      <c r="F35" s="541">
        <v>0</v>
      </c>
      <c r="G35" s="541">
        <v>37641360</v>
      </c>
      <c r="H35" s="542">
        <v>37641360</v>
      </c>
      <c r="I35" s="582"/>
      <c r="J35" s="582"/>
      <c r="K35" s="582"/>
      <c r="L35" s="582"/>
      <c r="M35" s="582"/>
      <c r="N35" s="582"/>
      <c r="O35" s="582"/>
      <c r="P35" s="582"/>
      <c r="Q35" s="582"/>
      <c r="R35" s="582"/>
    </row>
    <row r="36" spans="1:18" s="15" customFormat="1">
      <c r="A36" s="179">
        <v>6.4</v>
      </c>
      <c r="B36" s="577" t="s">
        <v>311</v>
      </c>
      <c r="C36" s="541">
        <v>0</v>
      </c>
      <c r="D36" s="541">
        <v>3101300</v>
      </c>
      <c r="E36" s="570">
        <v>3101300</v>
      </c>
      <c r="F36" s="541">
        <v>0</v>
      </c>
      <c r="G36" s="541">
        <v>2641599.9516382217</v>
      </c>
      <c r="H36" s="542">
        <v>2641599.9516382217</v>
      </c>
      <c r="I36" s="582"/>
      <c r="J36" s="582"/>
      <c r="K36" s="582"/>
      <c r="L36" s="582"/>
      <c r="M36" s="582"/>
      <c r="N36" s="582"/>
      <c r="O36" s="582"/>
      <c r="P36" s="582"/>
      <c r="Q36" s="582"/>
      <c r="R36" s="582"/>
    </row>
    <row r="37" spans="1:18" s="15" customFormat="1">
      <c r="A37" s="179">
        <v>6.5</v>
      </c>
      <c r="B37" s="577" t="s">
        <v>312</v>
      </c>
      <c r="C37" s="541">
        <v>0</v>
      </c>
      <c r="D37" s="541">
        <v>0</v>
      </c>
      <c r="E37" s="570">
        <v>0</v>
      </c>
      <c r="F37" s="541">
        <v>0</v>
      </c>
      <c r="G37" s="541">
        <v>0</v>
      </c>
      <c r="H37" s="542">
        <v>0</v>
      </c>
      <c r="I37" s="582"/>
      <c r="J37" s="582"/>
      <c r="K37" s="582"/>
      <c r="L37" s="582"/>
      <c r="M37" s="582"/>
      <c r="N37" s="582"/>
      <c r="O37" s="582"/>
      <c r="P37" s="582"/>
      <c r="Q37" s="582"/>
      <c r="R37" s="582"/>
    </row>
    <row r="38" spans="1:18" s="15" customFormat="1">
      <c r="A38" s="179">
        <v>6.6</v>
      </c>
      <c r="B38" s="577" t="s">
        <v>315</v>
      </c>
      <c r="C38" s="541">
        <v>0</v>
      </c>
      <c r="D38" s="541">
        <v>0</v>
      </c>
      <c r="E38" s="570">
        <v>0</v>
      </c>
      <c r="F38" s="541">
        <v>0</v>
      </c>
      <c r="G38" s="541">
        <v>0</v>
      </c>
      <c r="H38" s="542">
        <v>0</v>
      </c>
      <c r="I38" s="582"/>
      <c r="J38" s="582"/>
      <c r="K38" s="582"/>
      <c r="L38" s="582"/>
      <c r="M38" s="582"/>
      <c r="N38" s="582"/>
      <c r="O38" s="582"/>
      <c r="P38" s="582"/>
      <c r="Q38" s="582"/>
      <c r="R38" s="582"/>
    </row>
    <row r="39" spans="1:18" s="15" customFormat="1">
      <c r="A39" s="179">
        <v>6.7</v>
      </c>
      <c r="B39" s="577" t="s">
        <v>316</v>
      </c>
      <c r="C39" s="541">
        <v>0</v>
      </c>
      <c r="D39" s="541">
        <v>0</v>
      </c>
      <c r="E39" s="570">
        <v>0</v>
      </c>
      <c r="F39" s="541">
        <v>0</v>
      </c>
      <c r="G39" s="541">
        <v>0</v>
      </c>
      <c r="H39" s="542">
        <v>0</v>
      </c>
      <c r="I39" s="582"/>
      <c r="J39" s="582"/>
      <c r="K39" s="582"/>
      <c r="L39" s="582"/>
      <c r="M39" s="582"/>
      <c r="N39" s="582"/>
      <c r="O39" s="582"/>
      <c r="P39" s="582"/>
      <c r="Q39" s="582"/>
      <c r="R39" s="582"/>
    </row>
    <row r="40" spans="1:18" s="15" customFormat="1">
      <c r="A40" s="179">
        <v>7</v>
      </c>
      <c r="B40" s="572" t="s">
        <v>319</v>
      </c>
      <c r="C40" s="541">
        <v>845186457.37457418</v>
      </c>
      <c r="D40" s="541">
        <v>193599254.10903603</v>
      </c>
      <c r="E40" s="570">
        <v>1038785711.4836102</v>
      </c>
      <c r="F40" s="541">
        <v>706664500.05203414</v>
      </c>
      <c r="G40" s="541">
        <v>246702159.04073003</v>
      </c>
      <c r="H40" s="542">
        <v>953366659.09276414</v>
      </c>
      <c r="I40" s="582"/>
      <c r="J40" s="582"/>
      <c r="K40" s="582"/>
      <c r="L40" s="582"/>
      <c r="M40" s="582"/>
      <c r="N40" s="582"/>
      <c r="O40" s="582"/>
      <c r="P40" s="582"/>
      <c r="Q40" s="582"/>
      <c r="R40" s="582"/>
    </row>
    <row r="41" spans="1:18" s="15" customFormat="1">
      <c r="A41" s="179">
        <v>7.1</v>
      </c>
      <c r="B41" s="578" t="s">
        <v>320</v>
      </c>
      <c r="C41" s="541">
        <v>32253790.539999999</v>
      </c>
      <c r="D41" s="541">
        <v>2512051.15</v>
      </c>
      <c r="E41" s="570">
        <v>34765841.689999998</v>
      </c>
      <c r="F41" s="541">
        <v>36176811.68</v>
      </c>
      <c r="G41" s="541">
        <v>429780.73</v>
      </c>
      <c r="H41" s="542">
        <v>36606592.409999996</v>
      </c>
      <c r="I41" s="582"/>
      <c r="J41" s="582"/>
      <c r="K41" s="582"/>
      <c r="L41" s="582"/>
      <c r="M41" s="582"/>
      <c r="N41" s="582"/>
      <c r="O41" s="582"/>
      <c r="P41" s="582"/>
      <c r="Q41" s="582"/>
      <c r="R41" s="582"/>
    </row>
    <row r="42" spans="1:18" s="15" customFormat="1" ht="25.5">
      <c r="A42" s="179">
        <v>7.2</v>
      </c>
      <c r="B42" s="578" t="s">
        <v>321</v>
      </c>
      <c r="C42" s="541">
        <v>10817968.919999989</v>
      </c>
      <c r="D42" s="541">
        <v>652925.01540100004</v>
      </c>
      <c r="E42" s="570">
        <v>11470893.935400989</v>
      </c>
      <c r="F42" s="541">
        <v>15287552.430000054</v>
      </c>
      <c r="G42" s="541">
        <v>261725.35888700001</v>
      </c>
      <c r="H42" s="542">
        <v>15549277.788887054</v>
      </c>
      <c r="I42" s="582"/>
      <c r="J42" s="582"/>
      <c r="K42" s="582"/>
      <c r="L42" s="582"/>
      <c r="M42" s="582"/>
      <c r="N42" s="582"/>
      <c r="O42" s="582"/>
      <c r="P42" s="582"/>
      <c r="Q42" s="582"/>
      <c r="R42" s="582"/>
    </row>
    <row r="43" spans="1:18" s="15" customFormat="1" ht="25.5">
      <c r="A43" s="179">
        <v>7.3</v>
      </c>
      <c r="B43" s="578" t="s">
        <v>324</v>
      </c>
      <c r="C43" s="541">
        <v>563830509.45457399</v>
      </c>
      <c r="D43" s="541">
        <v>115204886.63557903</v>
      </c>
      <c r="E43" s="570">
        <v>679035396.09015298</v>
      </c>
      <c r="F43" s="541">
        <v>458295819.47203404</v>
      </c>
      <c r="G43" s="541">
        <v>156462763.06524003</v>
      </c>
      <c r="H43" s="542">
        <v>614758582.53727412</v>
      </c>
      <c r="I43" s="582"/>
      <c r="J43" s="582"/>
      <c r="K43" s="582"/>
      <c r="L43" s="582"/>
      <c r="M43" s="582"/>
      <c r="N43" s="582"/>
      <c r="O43" s="582"/>
      <c r="P43" s="582"/>
      <c r="Q43" s="582"/>
      <c r="R43" s="582"/>
    </row>
    <row r="44" spans="1:18" s="15" customFormat="1" ht="25.5">
      <c r="A44" s="179">
        <v>7.4</v>
      </c>
      <c r="B44" s="578" t="s">
        <v>325</v>
      </c>
      <c r="C44" s="541">
        <v>281355947.92000014</v>
      </c>
      <c r="D44" s="541">
        <v>78394367.473457009</v>
      </c>
      <c r="E44" s="570">
        <v>359750315.39345717</v>
      </c>
      <c r="F44" s="541">
        <v>248368680.58000004</v>
      </c>
      <c r="G44" s="541">
        <v>90239395.975490004</v>
      </c>
      <c r="H44" s="542">
        <v>338608076.55549002</v>
      </c>
      <c r="I44" s="582"/>
      <c r="J44" s="582"/>
      <c r="K44" s="582"/>
      <c r="L44" s="582"/>
      <c r="M44" s="582"/>
      <c r="N44" s="582"/>
      <c r="O44" s="582"/>
      <c r="P44" s="582"/>
      <c r="Q44" s="582"/>
      <c r="R44" s="582"/>
    </row>
    <row r="45" spans="1:18" s="15" customFormat="1">
      <c r="A45" s="179">
        <v>8</v>
      </c>
      <c r="B45" s="572" t="s">
        <v>302</v>
      </c>
      <c r="C45" s="541">
        <v>2647986.6273972155</v>
      </c>
      <c r="D45" s="541">
        <v>96711566.664146036</v>
      </c>
      <c r="E45" s="570">
        <v>99359553.291543245</v>
      </c>
      <c r="F45" s="541">
        <v>1885084.65734979</v>
      </c>
      <c r="G45" s="541">
        <v>86732273.699730992</v>
      </c>
      <c r="H45" s="542">
        <v>88617358.357080787</v>
      </c>
      <c r="I45" s="582"/>
      <c r="J45" s="582"/>
      <c r="K45" s="582"/>
      <c r="L45" s="582"/>
      <c r="M45" s="582"/>
      <c r="N45" s="582"/>
      <c r="O45" s="582"/>
      <c r="P45" s="582"/>
      <c r="Q45" s="582"/>
      <c r="R45" s="582"/>
    </row>
    <row r="46" spans="1:18" s="15" customFormat="1">
      <c r="A46" s="179">
        <v>8.1</v>
      </c>
      <c r="B46" s="573" t="s">
        <v>326</v>
      </c>
      <c r="C46" s="541">
        <v>0</v>
      </c>
      <c r="D46" s="541">
        <v>0</v>
      </c>
      <c r="E46" s="570">
        <v>0</v>
      </c>
      <c r="F46" s="541">
        <v>0</v>
      </c>
      <c r="G46" s="541">
        <v>0</v>
      </c>
      <c r="H46" s="542">
        <v>0</v>
      </c>
      <c r="I46" s="582"/>
      <c r="J46" s="582"/>
      <c r="K46" s="582"/>
      <c r="L46" s="582"/>
      <c r="M46" s="582"/>
      <c r="N46" s="582"/>
      <c r="O46" s="582"/>
      <c r="P46" s="582"/>
      <c r="Q46" s="582"/>
      <c r="R46" s="582"/>
    </row>
    <row r="47" spans="1:18" s="15" customFormat="1">
      <c r="A47" s="179">
        <v>8.1999999999999993</v>
      </c>
      <c r="B47" s="573" t="s">
        <v>327</v>
      </c>
      <c r="C47" s="541">
        <v>6787.9232876712331</v>
      </c>
      <c r="D47" s="541">
        <v>463958.72835616441</v>
      </c>
      <c r="E47" s="570">
        <v>470746.65164383565</v>
      </c>
      <c r="F47" s="541">
        <v>87147.090410958903</v>
      </c>
      <c r="G47" s="541">
        <v>871856.92596618086</v>
      </c>
      <c r="H47" s="542">
        <v>959004.01637713972</v>
      </c>
      <c r="I47" s="582"/>
      <c r="J47" s="582"/>
      <c r="K47" s="582"/>
      <c r="L47" s="582"/>
      <c r="M47" s="582"/>
      <c r="N47" s="582"/>
      <c r="O47" s="582"/>
      <c r="P47" s="582"/>
      <c r="Q47" s="582"/>
      <c r="R47" s="582"/>
    </row>
    <row r="48" spans="1:18" s="15" customFormat="1">
      <c r="A48" s="179">
        <v>8.3000000000000007</v>
      </c>
      <c r="B48" s="573" t="s">
        <v>328</v>
      </c>
      <c r="C48" s="541">
        <v>83457.534246575335</v>
      </c>
      <c r="D48" s="541">
        <v>1644066.8705488439</v>
      </c>
      <c r="E48" s="570">
        <v>1727524.4047954192</v>
      </c>
      <c r="F48" s="541">
        <v>51806.71232876712</v>
      </c>
      <c r="G48" s="541">
        <v>3391086.5411932268</v>
      </c>
      <c r="H48" s="542">
        <v>3442893.2535219938</v>
      </c>
      <c r="I48" s="582"/>
      <c r="J48" s="582"/>
      <c r="K48" s="582"/>
      <c r="L48" s="582"/>
      <c r="M48" s="582"/>
      <c r="N48" s="582"/>
      <c r="O48" s="582"/>
      <c r="P48" s="582"/>
      <c r="Q48" s="582"/>
      <c r="R48" s="582"/>
    </row>
    <row r="49" spans="1:18" s="15" customFormat="1">
      <c r="A49" s="179">
        <v>8.4</v>
      </c>
      <c r="B49" s="573" t="s">
        <v>329</v>
      </c>
      <c r="C49" s="541">
        <v>63254.730285392812</v>
      </c>
      <c r="D49" s="541">
        <v>8502174.790091211</v>
      </c>
      <c r="E49" s="570">
        <v>8565429.5203766041</v>
      </c>
      <c r="F49" s="541">
        <v>168282.15170543722</v>
      </c>
      <c r="G49" s="541">
        <v>6583204.8202146627</v>
      </c>
      <c r="H49" s="542">
        <v>6751486.9719201</v>
      </c>
      <c r="I49" s="582"/>
      <c r="J49" s="582"/>
      <c r="K49" s="582"/>
      <c r="L49" s="582"/>
      <c r="M49" s="582"/>
      <c r="N49" s="582"/>
      <c r="O49" s="582"/>
      <c r="P49" s="582"/>
      <c r="Q49" s="582"/>
      <c r="R49" s="582"/>
    </row>
    <row r="50" spans="1:18" s="15" customFormat="1">
      <c r="A50" s="179">
        <v>8.5</v>
      </c>
      <c r="B50" s="573" t="s">
        <v>330</v>
      </c>
      <c r="C50" s="541">
        <v>511695.18072289153</v>
      </c>
      <c r="D50" s="541">
        <v>7894954.8279187223</v>
      </c>
      <c r="E50" s="570">
        <v>8406650.0086416136</v>
      </c>
      <c r="F50" s="541">
        <v>587641.18291347206</v>
      </c>
      <c r="G50" s="541">
        <v>5561517.2303214399</v>
      </c>
      <c r="H50" s="542">
        <v>6149158.4132349119</v>
      </c>
      <c r="I50" s="582"/>
      <c r="J50" s="582"/>
      <c r="K50" s="582"/>
      <c r="L50" s="582"/>
      <c r="M50" s="582"/>
      <c r="N50" s="582"/>
      <c r="O50" s="582"/>
      <c r="P50" s="582"/>
      <c r="Q50" s="582"/>
      <c r="R50" s="582"/>
    </row>
    <row r="51" spans="1:18" s="15" customFormat="1">
      <c r="A51" s="179">
        <v>8.6</v>
      </c>
      <c r="B51" s="573" t="s">
        <v>331</v>
      </c>
      <c r="C51" s="541">
        <v>838596.97126500309</v>
      </c>
      <c r="D51" s="541">
        <v>13494077.153119465</v>
      </c>
      <c r="E51" s="570">
        <v>14332674.124384468</v>
      </c>
      <c r="F51" s="541">
        <v>449383.47102029959</v>
      </c>
      <c r="G51" s="541">
        <v>11354336.915774059</v>
      </c>
      <c r="H51" s="542">
        <v>11803720.386794358</v>
      </c>
      <c r="I51" s="582"/>
      <c r="J51" s="582"/>
      <c r="K51" s="582"/>
      <c r="L51" s="582"/>
      <c r="M51" s="582"/>
      <c r="N51" s="582"/>
      <c r="O51" s="582"/>
      <c r="P51" s="582"/>
      <c r="Q51" s="582"/>
      <c r="R51" s="582"/>
    </row>
    <row r="52" spans="1:18" s="15" customFormat="1">
      <c r="A52" s="179">
        <v>8.6999999999999993</v>
      </c>
      <c r="B52" s="573" t="s">
        <v>332</v>
      </c>
      <c r="C52" s="541">
        <v>1144194.2875896813</v>
      </c>
      <c r="D52" s="541">
        <v>64712334.294111624</v>
      </c>
      <c r="E52" s="570">
        <v>65856528.581701308</v>
      </c>
      <c r="F52" s="541">
        <v>540824.04897085507</v>
      </c>
      <c r="G52" s="541">
        <v>58970271.266261421</v>
      </c>
      <c r="H52" s="542">
        <v>59511095.315232277</v>
      </c>
      <c r="I52" s="582"/>
      <c r="J52" s="582"/>
      <c r="K52" s="582"/>
      <c r="L52" s="582"/>
      <c r="M52" s="582"/>
      <c r="N52" s="582"/>
      <c r="O52" s="582"/>
      <c r="P52" s="582"/>
      <c r="Q52" s="582"/>
      <c r="R52" s="582"/>
    </row>
    <row r="53" spans="1:18" s="15" customFormat="1" ht="15" thickBot="1">
      <c r="A53" s="180">
        <v>9</v>
      </c>
      <c r="B53" s="181" t="s">
        <v>322</v>
      </c>
      <c r="C53" s="182">
        <v>7135653.3800000008</v>
      </c>
      <c r="D53" s="182">
        <v>30489938.757151879</v>
      </c>
      <c r="E53" s="183">
        <v>37625592.137151882</v>
      </c>
      <c r="F53" s="182">
        <v>567182.70000000007</v>
      </c>
      <c r="G53" s="182">
        <v>6383920.4568219995</v>
      </c>
      <c r="H53" s="28">
        <v>6951103.1568219997</v>
      </c>
      <c r="I53" s="582"/>
      <c r="J53" s="582"/>
      <c r="K53" s="582"/>
      <c r="L53" s="582"/>
      <c r="M53" s="582"/>
      <c r="N53" s="582"/>
      <c r="O53" s="582"/>
      <c r="P53" s="582"/>
      <c r="Q53" s="582"/>
      <c r="R53" s="582"/>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80" zoomScaleNormal="80" workbookViewId="0">
      <pane xSplit="1" ySplit="4" topLeftCell="B5" activePane="bottomRight" state="frozen"/>
      <selection activeCell="B20" sqref="B20"/>
      <selection pane="topRight" activeCell="B20" sqref="B20"/>
      <selection pane="bottomLeft" activeCell="B20" sqref="B20"/>
      <selection pane="bottomRight" activeCell="C7" sqref="C7:G12"/>
    </sheetView>
  </sheetViews>
  <sheetFormatPr defaultColWidth="9.140625" defaultRowHeight="12.75"/>
  <cols>
    <col min="1" max="1" width="9.5703125" style="4" bestFit="1" customWidth="1"/>
    <col min="2" max="2" width="93.5703125" style="4" customWidth="1"/>
    <col min="3" max="4" width="12.140625" style="4" bestFit="1" customWidth="1"/>
    <col min="5" max="7" width="12.140625" style="30" bestFit="1" customWidth="1"/>
    <col min="8" max="11" width="9.5703125" style="30" customWidth="1"/>
    <col min="12" max="16384" width="9.140625" style="30"/>
  </cols>
  <sheetData>
    <row r="1" spans="1:14" s="644" customFormat="1">
      <c r="A1" s="634" t="s">
        <v>30</v>
      </c>
      <c r="B1" s="630" t="str">
        <f>'Info '!C2</f>
        <v>JSC TBC Bank</v>
      </c>
      <c r="C1" s="630"/>
      <c r="D1" s="643"/>
    </row>
    <row r="2" spans="1:14" s="644" customFormat="1">
      <c r="A2" s="634" t="s">
        <v>31</v>
      </c>
      <c r="B2" s="584">
        <f>'4. Off-Balance'!B2</f>
        <v>44651</v>
      </c>
      <c r="C2" s="647"/>
      <c r="D2" s="648"/>
      <c r="E2" s="649"/>
      <c r="F2" s="649"/>
      <c r="G2" s="649"/>
      <c r="H2" s="649"/>
    </row>
    <row r="3" spans="1:14">
      <c r="A3" s="2"/>
      <c r="B3" s="3"/>
      <c r="C3" s="6"/>
      <c r="D3" s="7"/>
      <c r="E3" s="41"/>
      <c r="F3" s="41"/>
      <c r="G3" s="41"/>
      <c r="H3" s="41"/>
    </row>
    <row r="4" spans="1:14" ht="15" customHeight="1" thickBot="1">
      <c r="A4" s="7" t="s">
        <v>197</v>
      </c>
      <c r="B4" s="134" t="s">
        <v>296</v>
      </c>
      <c r="C4" s="42" t="s">
        <v>73</v>
      </c>
    </row>
    <row r="5" spans="1:14" ht="15" customHeight="1">
      <c r="A5" s="214" t="s">
        <v>6</v>
      </c>
      <c r="B5" s="215"/>
      <c r="C5" s="395" t="str">
        <f>INT((MONTH($B$2))/3)&amp;"Q"&amp;"-"&amp;YEAR($B$2)</f>
        <v>1Q-2022</v>
      </c>
      <c r="D5" s="395" t="str">
        <f>IF(INT(MONTH($B$2))=3, "4"&amp;"Q"&amp;"-"&amp;YEAR($B$2)-1, IF(INT(MONTH($B$2))=6, "1"&amp;"Q"&amp;"-"&amp;YEAR($B$2), IF(INT(MONTH($B$2))=9, "2"&amp;"Q"&amp;"-"&amp;YEAR($B$2),IF(INT(MONTH($B$2))=12, "3"&amp;"Q"&amp;"-"&amp;YEAR($B$2), 0))))</f>
        <v>4Q-2021</v>
      </c>
      <c r="E5" s="395" t="str">
        <f>IF(INT(MONTH($B$2))=3, "3"&amp;"Q"&amp;"-"&amp;YEAR($B$2)-1, IF(INT(MONTH($B$2))=6, "4"&amp;"Q"&amp;"-"&amp;YEAR($B$2)-1, IF(INT(MONTH($B$2))=9, "1"&amp;"Q"&amp;"-"&amp;YEAR($B$2),IF(INT(MONTH($B$2))=12, "2"&amp;"Q"&amp;"-"&amp;YEAR($B$2), 0))))</f>
        <v>3Q-2021</v>
      </c>
      <c r="F5" s="395" t="str">
        <f>IF(INT(MONTH($B$2))=3, "2"&amp;"Q"&amp;"-"&amp;YEAR($B$2)-1, IF(INT(MONTH($B$2))=6, "3"&amp;"Q"&amp;"-"&amp;YEAR($B$2)-1, IF(INT(MONTH($B$2))=9, "4"&amp;"Q"&amp;"-"&amp;YEAR($B$2)-1,IF(INT(MONTH($B$2))=12, "1"&amp;"Q"&amp;"-"&amp;YEAR($B$2), 0))))</f>
        <v>2Q-2021</v>
      </c>
      <c r="G5" s="396" t="str">
        <f>IF(INT(MONTH($B$2))=3, "1"&amp;"Q"&amp;"-"&amp;YEAR($B$2)-1, IF(INT(MONTH($B$2))=6, "2"&amp;"Q"&amp;"-"&amp;YEAR($B$2)-1, IF(INT(MONTH($B$2))=9, "3"&amp;"Q"&amp;"-"&amp;YEAR($B$2)-1,IF(INT(MONTH($B$2))=12, "4"&amp;"Q"&amp;"-"&amp;YEAR($B$2)-1, 0))))</f>
        <v>1Q-2021</v>
      </c>
    </row>
    <row r="6" spans="1:14" ht="15" customHeight="1">
      <c r="A6" s="43">
        <v>1</v>
      </c>
      <c r="B6" s="314" t="s">
        <v>300</v>
      </c>
      <c r="C6" s="385">
        <f>C7+C9+C10</f>
        <v>18235814948.346027</v>
      </c>
      <c r="D6" s="388">
        <v>16373828908.113409</v>
      </c>
      <c r="E6" s="316">
        <v>16861393224.083376</v>
      </c>
      <c r="F6" s="385">
        <v>16322523693.933828</v>
      </c>
      <c r="G6" s="391">
        <v>15679019553.864531</v>
      </c>
      <c r="H6" s="583"/>
      <c r="I6" s="583"/>
      <c r="J6" s="583"/>
      <c r="K6" s="583"/>
      <c r="L6" s="583"/>
      <c r="M6" s="583"/>
      <c r="N6" s="583"/>
    </row>
    <row r="7" spans="1:14" ht="15" customHeight="1">
      <c r="A7" s="43">
        <v>1.1000000000000001</v>
      </c>
      <c r="B7" s="314" t="s">
        <v>480</v>
      </c>
      <c r="C7" s="386">
        <v>17084892370.347799</v>
      </c>
      <c r="D7" s="389">
        <v>16918957797.387981</v>
      </c>
      <c r="E7" s="386">
        <v>15992460534.927423</v>
      </c>
      <c r="F7" s="386">
        <v>15259098859.126896</v>
      </c>
      <c r="G7" s="392">
        <v>15529029589.20166</v>
      </c>
      <c r="H7" s="583"/>
      <c r="I7" s="583"/>
      <c r="J7" s="583"/>
      <c r="K7" s="583"/>
      <c r="L7" s="583"/>
      <c r="M7" s="583"/>
      <c r="N7" s="583"/>
    </row>
    <row r="8" spans="1:14">
      <c r="A8" s="43" t="s">
        <v>14</v>
      </c>
      <c r="B8" s="314" t="s">
        <v>196</v>
      </c>
      <c r="C8" s="386">
        <v>28820302.921677001</v>
      </c>
      <c r="D8" s="389">
        <v>30189991.177903995</v>
      </c>
      <c r="E8" s="386">
        <v>30254873.604411997</v>
      </c>
      <c r="F8" s="386">
        <v>29513513.372786999</v>
      </c>
      <c r="G8" s="392">
        <v>30934137.117222004</v>
      </c>
      <c r="H8" s="583"/>
      <c r="I8" s="583"/>
      <c r="J8" s="583"/>
      <c r="K8" s="583"/>
      <c r="L8" s="583"/>
      <c r="M8" s="583"/>
      <c r="N8" s="583"/>
    </row>
    <row r="9" spans="1:14" ht="15" customHeight="1">
      <c r="A9" s="43">
        <v>1.2</v>
      </c>
      <c r="B9" s="315" t="s">
        <v>195</v>
      </c>
      <c r="C9" s="386">
        <v>1084104257.5785096</v>
      </c>
      <c r="D9" s="389">
        <v>1108908235.9278648</v>
      </c>
      <c r="E9" s="386">
        <v>1207864843.7781403</v>
      </c>
      <c r="F9" s="386">
        <v>1239589332.36392</v>
      </c>
      <c r="G9" s="392">
        <v>1291495300.4663839</v>
      </c>
      <c r="H9" s="583"/>
      <c r="I9" s="583"/>
      <c r="J9" s="583"/>
      <c r="K9" s="583"/>
      <c r="L9" s="583"/>
      <c r="M9" s="583"/>
      <c r="N9" s="583"/>
    </row>
    <row r="10" spans="1:14" ht="15" customHeight="1">
      <c r="A10" s="43">
        <v>1.3</v>
      </c>
      <c r="B10" s="314" t="s">
        <v>28</v>
      </c>
      <c r="C10" s="387">
        <v>66818320.419719979</v>
      </c>
      <c r="D10" s="389">
        <v>63887139.275680006</v>
      </c>
      <c r="E10" s="387">
        <v>57253542.915600002</v>
      </c>
      <c r="F10" s="386">
        <v>55978856.285489999</v>
      </c>
      <c r="G10" s="393">
        <v>40868334.41533</v>
      </c>
      <c r="H10" s="583"/>
      <c r="I10" s="583"/>
      <c r="J10" s="583"/>
      <c r="K10" s="583"/>
      <c r="L10" s="583"/>
      <c r="M10" s="583"/>
      <c r="N10" s="583"/>
    </row>
    <row r="11" spans="1:14" ht="15" customHeight="1">
      <c r="A11" s="43">
        <v>2</v>
      </c>
      <c r="B11" s="314" t="s">
        <v>297</v>
      </c>
      <c r="C11" s="386">
        <v>18476916.569492817</v>
      </c>
      <c r="D11" s="389">
        <v>21981201.593659591</v>
      </c>
      <c r="E11" s="386">
        <v>13297497.57894822</v>
      </c>
      <c r="F11" s="386">
        <v>29441822.955766551</v>
      </c>
      <c r="G11" s="392">
        <v>187263594.9390536</v>
      </c>
      <c r="H11" s="583"/>
      <c r="I11" s="583"/>
      <c r="J11" s="583"/>
      <c r="K11" s="583"/>
      <c r="L11" s="583"/>
      <c r="M11" s="583"/>
      <c r="N11" s="583"/>
    </row>
    <row r="12" spans="1:14" ht="15" customHeight="1">
      <c r="A12" s="43">
        <v>3</v>
      </c>
      <c r="B12" s="314" t="s">
        <v>298</v>
      </c>
      <c r="C12" s="387">
        <v>2103894910.8249998</v>
      </c>
      <c r="D12" s="389">
        <v>2103894910.8249998</v>
      </c>
      <c r="E12" s="387">
        <v>1872573783.7914793</v>
      </c>
      <c r="F12" s="386">
        <v>1872573783.7914793</v>
      </c>
      <c r="G12" s="393">
        <v>1872573783.7914793</v>
      </c>
      <c r="H12" s="583"/>
      <c r="I12" s="583"/>
      <c r="J12" s="583"/>
      <c r="K12" s="583"/>
      <c r="L12" s="583"/>
      <c r="M12" s="583"/>
      <c r="N12" s="583"/>
    </row>
    <row r="13" spans="1:14" ht="15" customHeight="1" thickBot="1">
      <c r="A13" s="45">
        <v>4</v>
      </c>
      <c r="B13" s="46" t="s">
        <v>299</v>
      </c>
      <c r="C13" s="317">
        <f>C6+C11+C12</f>
        <v>20358186775.74052</v>
      </c>
      <c r="D13" s="390">
        <v>18275844514.860657</v>
      </c>
      <c r="E13" s="318">
        <v>18921230602.813911</v>
      </c>
      <c r="F13" s="317">
        <v>18301476970.635738</v>
      </c>
      <c r="G13" s="394">
        <v>17478610378.059635</v>
      </c>
      <c r="H13" s="583"/>
      <c r="I13" s="583"/>
      <c r="J13" s="583"/>
      <c r="K13" s="583"/>
      <c r="L13" s="583"/>
      <c r="M13" s="583"/>
      <c r="N13" s="583"/>
    </row>
    <row r="14" spans="1:14">
      <c r="B14" s="49"/>
    </row>
    <row r="15" spans="1:14" ht="25.5">
      <c r="B15" s="50" t="s">
        <v>481</v>
      </c>
    </row>
    <row r="16" spans="1:14">
      <c r="B16" s="50"/>
    </row>
    <row r="17" s="30" customFormat="1" ht="11.25"/>
    <row r="18" s="30" customFormat="1" ht="11.25"/>
    <row r="19" s="30" customFormat="1" ht="11.25"/>
    <row r="20" s="30" customFormat="1" ht="11.25"/>
    <row r="21" s="30" customFormat="1" ht="11.25"/>
    <row r="22" s="30" customFormat="1" ht="11.25"/>
    <row r="23" s="30" customFormat="1" ht="11.25"/>
    <row r="24" s="30" customFormat="1" ht="11.25"/>
    <row r="25" s="30" customFormat="1" ht="11.25"/>
    <row r="26" s="30" customFormat="1" ht="11.25"/>
    <row r="27" s="30" customFormat="1" ht="11.25"/>
    <row r="28" s="30" customFormat="1" ht="11.25"/>
    <row r="29" s="3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70" zoomScaleNormal="70" workbookViewId="0">
      <pane xSplit="1" ySplit="4" topLeftCell="B20" activePane="bottomRight" state="frozen"/>
      <selection activeCell="B20" sqref="B20"/>
      <selection pane="topRight" activeCell="B20" sqref="B20"/>
      <selection pane="bottomLeft" activeCell="B20" sqref="B20"/>
      <selection pane="bottomRight" activeCell="B34" sqref="B34"/>
    </sheetView>
  </sheetViews>
  <sheetFormatPr defaultColWidth="9.140625" defaultRowHeight="14.25"/>
  <cols>
    <col min="1" max="1" width="9.5703125" style="4" bestFit="1" customWidth="1"/>
    <col min="2" max="2" width="65.5703125" style="4" customWidth="1"/>
    <col min="3" max="3" width="42.5703125" style="4" bestFit="1" customWidth="1"/>
    <col min="4" max="16384" width="9.140625" style="5"/>
  </cols>
  <sheetData>
    <row r="1" spans="1:8" s="633" customFormat="1">
      <c r="A1" s="634" t="s">
        <v>30</v>
      </c>
      <c r="B1" s="630" t="str">
        <f>'Info '!C2</f>
        <v>JSC TBC Bank</v>
      </c>
      <c r="C1" s="643"/>
    </row>
    <row r="2" spans="1:8" s="633" customFormat="1">
      <c r="A2" s="634" t="s">
        <v>31</v>
      </c>
      <c r="B2" s="584">
        <f>'5. RWA '!B2</f>
        <v>44651</v>
      </c>
      <c r="C2" s="643"/>
    </row>
    <row r="4" spans="1:8" ht="27.95" customHeight="1" thickBot="1">
      <c r="A4" s="51" t="s">
        <v>80</v>
      </c>
      <c r="B4" s="52" t="s">
        <v>266</v>
      </c>
      <c r="C4" s="53"/>
    </row>
    <row r="5" spans="1:8">
      <c r="A5" s="54"/>
      <c r="B5" s="379" t="s">
        <v>81</v>
      </c>
      <c r="C5" s="380" t="s">
        <v>494</v>
      </c>
    </row>
    <row r="6" spans="1:8">
      <c r="A6" s="55">
        <v>1</v>
      </c>
      <c r="B6" s="56" t="s">
        <v>717</v>
      </c>
      <c r="C6" s="57" t="s">
        <v>734</v>
      </c>
    </row>
    <row r="7" spans="1:8">
      <c r="A7" s="55">
        <v>2</v>
      </c>
      <c r="B7" s="56" t="s">
        <v>733</v>
      </c>
      <c r="C7" s="57" t="s">
        <v>732</v>
      </c>
    </row>
    <row r="8" spans="1:8">
      <c r="A8" s="55">
        <v>3</v>
      </c>
      <c r="B8" s="56" t="s">
        <v>731</v>
      </c>
      <c r="C8" s="57" t="s">
        <v>732</v>
      </c>
    </row>
    <row r="9" spans="1:8">
      <c r="A9" s="55">
        <v>4</v>
      </c>
      <c r="B9" s="56" t="s">
        <v>740</v>
      </c>
      <c r="C9" s="57" t="s">
        <v>732</v>
      </c>
    </row>
    <row r="10" spans="1:8">
      <c r="A10" s="55">
        <v>5</v>
      </c>
      <c r="B10" s="56" t="s">
        <v>741</v>
      </c>
      <c r="C10" s="57" t="s">
        <v>732</v>
      </c>
    </row>
    <row r="11" spans="1:8">
      <c r="A11" s="55">
        <v>6</v>
      </c>
      <c r="B11" s="56" t="s">
        <v>742</v>
      </c>
      <c r="C11" s="57" t="s">
        <v>732</v>
      </c>
    </row>
    <row r="12" spans="1:8">
      <c r="A12" s="55">
        <v>7</v>
      </c>
      <c r="B12" s="56" t="s">
        <v>771</v>
      </c>
      <c r="C12" s="57" t="s">
        <v>732</v>
      </c>
      <c r="H12" s="58"/>
    </row>
    <row r="13" spans="1:8">
      <c r="A13" s="55">
        <v>8</v>
      </c>
      <c r="B13" s="56" t="s">
        <v>772</v>
      </c>
      <c r="C13" s="57" t="s">
        <v>732</v>
      </c>
    </row>
    <row r="14" spans="1:8">
      <c r="A14" s="55"/>
      <c r="B14" s="56"/>
      <c r="C14" s="57"/>
    </row>
    <row r="15" spans="1:8">
      <c r="A15" s="55"/>
      <c r="B15" s="56"/>
      <c r="C15" s="57"/>
    </row>
    <row r="16" spans="1:8">
      <c r="A16" s="55"/>
      <c r="B16" s="381"/>
      <c r="C16" s="382"/>
    </row>
    <row r="17" spans="1:3">
      <c r="A17" s="55"/>
      <c r="B17" s="383" t="s">
        <v>82</v>
      </c>
      <c r="C17" s="384" t="s">
        <v>495</v>
      </c>
    </row>
    <row r="18" spans="1:3">
      <c r="A18" s="55">
        <v>1</v>
      </c>
      <c r="B18" s="56" t="s">
        <v>718</v>
      </c>
      <c r="C18" s="59" t="s">
        <v>720</v>
      </c>
    </row>
    <row r="19" spans="1:3">
      <c r="A19" s="55">
        <v>2</v>
      </c>
      <c r="B19" s="56" t="s">
        <v>721</v>
      </c>
      <c r="C19" s="59" t="s">
        <v>722</v>
      </c>
    </row>
    <row r="20" spans="1:3">
      <c r="A20" s="55">
        <v>3</v>
      </c>
      <c r="B20" s="56" t="s">
        <v>723</v>
      </c>
      <c r="C20" s="59" t="s">
        <v>724</v>
      </c>
    </row>
    <row r="21" spans="1:3">
      <c r="A21" s="55">
        <v>4</v>
      </c>
      <c r="B21" s="56" t="s">
        <v>725</v>
      </c>
      <c r="C21" s="59" t="s">
        <v>726</v>
      </c>
    </row>
    <row r="22" spans="1:3">
      <c r="A22" s="55">
        <v>5</v>
      </c>
      <c r="B22" s="56" t="s">
        <v>727</v>
      </c>
      <c r="C22" s="59" t="s">
        <v>728</v>
      </c>
    </row>
    <row r="23" spans="1:3">
      <c r="A23" s="55">
        <v>6</v>
      </c>
      <c r="B23" s="56" t="s">
        <v>729</v>
      </c>
      <c r="C23" s="59" t="s">
        <v>730</v>
      </c>
    </row>
    <row r="24" spans="1:3">
      <c r="A24" s="55"/>
      <c r="B24" s="56"/>
      <c r="C24" s="59"/>
    </row>
    <row r="25" spans="1:3">
      <c r="A25" s="55"/>
      <c r="B25" s="56"/>
      <c r="C25" s="59"/>
    </row>
    <row r="26" spans="1:3">
      <c r="A26" s="55"/>
      <c r="B26" s="56"/>
      <c r="C26" s="59"/>
    </row>
    <row r="27" spans="1:3" ht="15.75" customHeight="1">
      <c r="A27" s="55"/>
      <c r="B27" s="56"/>
      <c r="C27" s="60"/>
    </row>
    <row r="28" spans="1:3" ht="15.75" customHeight="1">
      <c r="A28" s="55"/>
      <c r="B28" s="56"/>
      <c r="C28" s="60"/>
    </row>
    <row r="29" spans="1:3" ht="30" customHeight="1">
      <c r="A29" s="55"/>
      <c r="B29" s="720" t="s">
        <v>83</v>
      </c>
      <c r="C29" s="721"/>
    </row>
    <row r="30" spans="1:3">
      <c r="A30" s="55">
        <v>1</v>
      </c>
      <c r="B30" s="56" t="s">
        <v>735</v>
      </c>
      <c r="C30" s="490">
        <v>0.99878075215747519</v>
      </c>
    </row>
    <row r="31" spans="1:3" ht="15.75" customHeight="1">
      <c r="A31" s="55"/>
      <c r="B31" s="56"/>
      <c r="C31" s="57"/>
    </row>
    <row r="32" spans="1:3" ht="29.25" customHeight="1">
      <c r="A32" s="55"/>
      <c r="B32" s="720" t="s">
        <v>84</v>
      </c>
      <c r="C32" s="721"/>
    </row>
    <row r="33" spans="1:3">
      <c r="A33" s="55">
        <v>1</v>
      </c>
      <c r="B33" s="56" t="s">
        <v>736</v>
      </c>
      <c r="C33" s="490">
        <v>0.14592361705275336</v>
      </c>
    </row>
    <row r="34" spans="1:3">
      <c r="A34" s="55">
        <v>2</v>
      </c>
      <c r="B34" s="56" t="s">
        <v>774</v>
      </c>
      <c r="C34" s="490">
        <v>6.1626134458187508E-2</v>
      </c>
    </row>
    <row r="35" spans="1:3">
      <c r="A35" s="55">
        <v>3</v>
      </c>
      <c r="B35" s="56" t="s">
        <v>737</v>
      </c>
      <c r="C35" s="490">
        <v>5.0457138444385013E-2</v>
      </c>
    </row>
    <row r="36" spans="1:3" ht="15" thickBot="1">
      <c r="A36" s="61">
        <v>4</v>
      </c>
      <c r="B36" s="62" t="s">
        <v>738</v>
      </c>
      <c r="C36" s="491">
        <v>7.4389513942529739E-2</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5" width="22.42578125" style="4" customWidth="1"/>
    <col min="6" max="6" width="12" style="5" bestFit="1" customWidth="1"/>
    <col min="7" max="7" width="12.5703125" style="5" bestFit="1" customWidth="1"/>
    <col min="8" max="16384" width="9.140625" style="5"/>
  </cols>
  <sheetData>
    <row r="1" spans="1:9" s="633" customFormat="1">
      <c r="A1" s="629" t="s">
        <v>30</v>
      </c>
      <c r="B1" s="630" t="str">
        <f>'Info '!C2</f>
        <v>JSC TBC Bank</v>
      </c>
      <c r="C1" s="631"/>
      <c r="D1" s="631"/>
      <c r="E1" s="631"/>
      <c r="F1" s="632"/>
    </row>
    <row r="2" spans="1:9" s="634" customFormat="1" ht="15.75" customHeight="1">
      <c r="A2" s="629" t="s">
        <v>31</v>
      </c>
      <c r="B2" s="584">
        <f>'6. Administrators-shareholders'!B2</f>
        <v>44651</v>
      </c>
    </row>
    <row r="3" spans="1:9" s="63" customFormat="1" ht="15.75" customHeight="1">
      <c r="A3" s="256"/>
    </row>
    <row r="4" spans="1:9" s="63" customFormat="1" ht="15.75" customHeight="1" thickBot="1">
      <c r="A4" s="257" t="s">
        <v>201</v>
      </c>
      <c r="B4" s="726" t="s">
        <v>346</v>
      </c>
      <c r="C4" s="727"/>
      <c r="D4" s="727"/>
      <c r="E4" s="727"/>
    </row>
    <row r="5" spans="1:9" s="67" customFormat="1" ht="17.45" customHeight="1">
      <c r="A5" s="194"/>
      <c r="B5" s="195"/>
      <c r="C5" s="65" t="s">
        <v>0</v>
      </c>
      <c r="D5" s="65" t="s">
        <v>1</v>
      </c>
      <c r="E5" s="66" t="s">
        <v>2</v>
      </c>
    </row>
    <row r="6" spans="1:9" s="15" customFormat="1" ht="14.45" customHeight="1">
      <c r="A6" s="258"/>
      <c r="B6" s="722" t="s">
        <v>353</v>
      </c>
      <c r="C6" s="722" t="s">
        <v>92</v>
      </c>
      <c r="D6" s="724" t="s">
        <v>200</v>
      </c>
      <c r="E6" s="725"/>
      <c r="G6" s="5"/>
    </row>
    <row r="7" spans="1:9" s="15" customFormat="1" ht="99.6" customHeight="1">
      <c r="A7" s="258"/>
      <c r="B7" s="723"/>
      <c r="C7" s="722"/>
      <c r="D7" s="292" t="s">
        <v>199</v>
      </c>
      <c r="E7" s="293" t="s">
        <v>354</v>
      </c>
      <c r="G7" s="5"/>
    </row>
    <row r="8" spans="1:9">
      <c r="A8" s="259">
        <v>1</v>
      </c>
      <c r="B8" s="294" t="s">
        <v>35</v>
      </c>
      <c r="C8" s="295">
        <v>750811859.72000003</v>
      </c>
      <c r="D8" s="295"/>
      <c r="E8" s="296">
        <v>750811859.72000003</v>
      </c>
      <c r="F8" s="15"/>
      <c r="G8" s="580"/>
      <c r="H8" s="580"/>
      <c r="I8" s="580"/>
    </row>
    <row r="9" spans="1:9">
      <c r="A9" s="259">
        <v>2</v>
      </c>
      <c r="B9" s="294" t="s">
        <v>36</v>
      </c>
      <c r="C9" s="295">
        <v>2587093842.7800002</v>
      </c>
      <c r="D9" s="295"/>
      <c r="E9" s="296">
        <v>2587093842.7800002</v>
      </c>
      <c r="F9" s="15"/>
      <c r="G9" s="580"/>
      <c r="H9" s="580"/>
      <c r="I9" s="580"/>
    </row>
    <row r="10" spans="1:9">
      <c r="A10" s="259">
        <v>3</v>
      </c>
      <c r="B10" s="294" t="s">
        <v>37</v>
      </c>
      <c r="C10" s="295">
        <v>842041803.48999989</v>
      </c>
      <c r="D10" s="295"/>
      <c r="E10" s="296">
        <v>842041803.48999989</v>
      </c>
      <c r="F10" s="15"/>
      <c r="G10" s="580"/>
      <c r="H10" s="580"/>
      <c r="I10" s="580"/>
    </row>
    <row r="11" spans="1:9">
      <c r="A11" s="259">
        <v>4</v>
      </c>
      <c r="B11" s="294" t="s">
        <v>38</v>
      </c>
      <c r="C11" s="295">
        <v>0</v>
      </c>
      <c r="D11" s="295"/>
      <c r="E11" s="296">
        <v>0</v>
      </c>
      <c r="F11" s="15"/>
      <c r="G11" s="580"/>
      <c r="H11" s="580"/>
      <c r="I11" s="580"/>
    </row>
    <row r="12" spans="1:9">
      <c r="A12" s="259">
        <v>5</v>
      </c>
      <c r="B12" s="294" t="s">
        <v>39</v>
      </c>
      <c r="C12" s="295">
        <v>1902344986.1818132</v>
      </c>
      <c r="D12" s="295"/>
      <c r="E12" s="296">
        <v>1902344986.1818132</v>
      </c>
      <c r="F12" s="15"/>
      <c r="G12" s="580"/>
      <c r="H12" s="580"/>
      <c r="I12" s="580"/>
    </row>
    <row r="13" spans="1:9">
      <c r="A13" s="259">
        <v>6.1</v>
      </c>
      <c r="B13" s="297" t="s">
        <v>40</v>
      </c>
      <c r="C13" s="298">
        <v>16871808618.859999</v>
      </c>
      <c r="D13" s="295"/>
      <c r="E13" s="296">
        <v>16871808618.859999</v>
      </c>
      <c r="F13" s="15"/>
      <c r="G13" s="580"/>
      <c r="H13" s="580"/>
      <c r="I13" s="580"/>
    </row>
    <row r="14" spans="1:9">
      <c r="A14" s="259">
        <v>6.2</v>
      </c>
      <c r="B14" s="299" t="s">
        <v>41</v>
      </c>
      <c r="C14" s="298">
        <v>-680217511.46000004</v>
      </c>
      <c r="D14" s="295"/>
      <c r="E14" s="296">
        <v>-680217511.46000004</v>
      </c>
      <c r="F14" s="15"/>
      <c r="G14" s="580"/>
      <c r="H14" s="580"/>
      <c r="I14" s="580"/>
    </row>
    <row r="15" spans="1:9">
      <c r="A15" s="259">
        <v>6</v>
      </c>
      <c r="B15" s="294" t="s">
        <v>42</v>
      </c>
      <c r="C15" s="295">
        <v>16191591107.4</v>
      </c>
      <c r="D15" s="295"/>
      <c r="E15" s="296">
        <v>16191591107.4</v>
      </c>
      <c r="F15" s="15"/>
      <c r="G15" s="580"/>
      <c r="H15" s="580"/>
      <c r="I15" s="580"/>
    </row>
    <row r="16" spans="1:9">
      <c r="A16" s="259">
        <v>7</v>
      </c>
      <c r="B16" s="294" t="s">
        <v>43</v>
      </c>
      <c r="C16" s="295">
        <v>226723048.75</v>
      </c>
      <c r="D16" s="295"/>
      <c r="E16" s="296">
        <v>226723048.75</v>
      </c>
      <c r="F16" s="15"/>
      <c r="G16" s="580"/>
      <c r="H16" s="580"/>
      <c r="I16" s="580"/>
    </row>
    <row r="17" spans="1:9">
      <c r="A17" s="259">
        <v>8</v>
      </c>
      <c r="B17" s="294" t="s">
        <v>198</v>
      </c>
      <c r="C17" s="295">
        <v>145444985.45000002</v>
      </c>
      <c r="D17" s="295"/>
      <c r="E17" s="296">
        <v>145444985.45000002</v>
      </c>
      <c r="F17" s="15"/>
      <c r="G17" s="580"/>
      <c r="H17" s="580"/>
      <c r="I17" s="580"/>
    </row>
    <row r="18" spans="1:9">
      <c r="A18" s="259">
        <v>9</v>
      </c>
      <c r="B18" s="294" t="s">
        <v>44</v>
      </c>
      <c r="C18" s="295">
        <v>37219080.381676994</v>
      </c>
      <c r="D18" s="295">
        <v>7607943.8999999994</v>
      </c>
      <c r="E18" s="296">
        <v>29611136.481676996</v>
      </c>
      <c r="F18" s="15"/>
      <c r="G18" s="580"/>
      <c r="H18" s="580"/>
      <c r="I18" s="580"/>
    </row>
    <row r="19" spans="1:9">
      <c r="A19" s="259">
        <v>10</v>
      </c>
      <c r="B19" s="294" t="s">
        <v>45</v>
      </c>
      <c r="C19" s="295">
        <v>707287634.33000004</v>
      </c>
      <c r="D19" s="295">
        <v>281995152.03999996</v>
      </c>
      <c r="E19" s="296">
        <v>425292482.29000008</v>
      </c>
      <c r="F19" s="15"/>
      <c r="G19" s="580"/>
      <c r="H19" s="580"/>
      <c r="I19" s="580"/>
    </row>
    <row r="20" spans="1:9">
      <c r="A20" s="259">
        <v>11</v>
      </c>
      <c r="B20" s="294" t="s">
        <v>46</v>
      </c>
      <c r="C20" s="295">
        <v>471812621.98000002</v>
      </c>
      <c r="D20" s="295">
        <v>0</v>
      </c>
      <c r="E20" s="296">
        <v>471812621.98000002</v>
      </c>
      <c r="F20" s="15"/>
      <c r="G20" s="580"/>
      <c r="H20" s="580"/>
      <c r="I20" s="580"/>
    </row>
    <row r="21" spans="1:9" ht="26.25" thickBot="1">
      <c r="A21" s="155"/>
      <c r="B21" s="260" t="s">
        <v>356</v>
      </c>
      <c r="C21" s="196">
        <f>SUM(C8:C12, C15:C20)</f>
        <v>23862370970.46349</v>
      </c>
      <c r="D21" s="196">
        <f>SUM(D8:D12, D15:D20)</f>
        <v>289603095.93999994</v>
      </c>
      <c r="E21" s="300">
        <f>SUM(E8:E12, E15:E20)</f>
        <v>23572767874.523491</v>
      </c>
      <c r="F21" s="15"/>
    </row>
    <row r="22" spans="1:9">
      <c r="A22" s="5"/>
      <c r="B22" s="5"/>
      <c r="C22" s="5"/>
      <c r="D22" s="5"/>
      <c r="E22" s="5"/>
    </row>
    <row r="23" spans="1:9">
      <c r="A23" s="5"/>
      <c r="B23" s="5"/>
      <c r="C23" s="5"/>
      <c r="D23" s="5"/>
      <c r="E23" s="5"/>
    </row>
    <row r="25" spans="1:9" s="4" customFormat="1">
      <c r="B25" s="69"/>
      <c r="F25" s="5"/>
      <c r="G25" s="5"/>
    </row>
    <row r="26" spans="1:9" s="4" customFormat="1">
      <c r="B26" s="69"/>
      <c r="F26" s="5"/>
      <c r="G26" s="5"/>
    </row>
    <row r="27" spans="1:9" s="4" customFormat="1">
      <c r="B27" s="69"/>
      <c r="F27" s="5"/>
      <c r="G27" s="5"/>
    </row>
    <row r="28" spans="1:9" s="4" customFormat="1">
      <c r="B28" s="69"/>
      <c r="F28" s="5"/>
      <c r="G28" s="5"/>
    </row>
    <row r="29" spans="1:9" s="4" customFormat="1">
      <c r="B29" s="69"/>
      <c r="F29" s="5"/>
      <c r="G29" s="5"/>
    </row>
    <row r="30" spans="1:9" s="4" customFormat="1">
      <c r="B30" s="69"/>
      <c r="F30" s="5"/>
      <c r="G30" s="5"/>
    </row>
    <row r="31" spans="1:9" s="4" customFormat="1">
      <c r="B31" s="69"/>
      <c r="F31" s="5"/>
      <c r="G31" s="5"/>
    </row>
    <row r="32" spans="1:9" s="4" customFormat="1">
      <c r="B32" s="69"/>
      <c r="F32" s="5"/>
      <c r="G32" s="5"/>
    </row>
    <row r="33" spans="2:7" s="4" customFormat="1">
      <c r="B33" s="69"/>
      <c r="F33" s="5"/>
      <c r="G33" s="5"/>
    </row>
    <row r="34" spans="2:7" s="4" customFormat="1">
      <c r="B34" s="69"/>
      <c r="F34" s="5"/>
      <c r="G34" s="5"/>
    </row>
    <row r="35" spans="2:7" s="4" customFormat="1">
      <c r="B35" s="69"/>
      <c r="F35" s="5"/>
      <c r="G35" s="5"/>
    </row>
    <row r="36" spans="2:7" s="4" customFormat="1">
      <c r="B36" s="69"/>
      <c r="F36" s="5"/>
      <c r="G36" s="5"/>
    </row>
    <row r="37" spans="2:7" s="4" customFormat="1">
      <c r="B37" s="6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0" sqref="B20"/>
      <selection pane="topRight" activeCell="B20" sqref="B20"/>
      <selection pane="bottomLeft" activeCell="B20" sqref="B20"/>
      <selection pane="bottomRight" activeCell="C9" sqref="C9:C11"/>
    </sheetView>
  </sheetViews>
  <sheetFormatPr defaultColWidth="9.140625" defaultRowHeight="12.75" outlineLevelRow="1"/>
  <cols>
    <col min="1" max="1" width="9.5703125" style="4" bestFit="1" customWidth="1"/>
    <col min="2" max="2" width="114.42578125" style="4" customWidth="1"/>
    <col min="3" max="3" width="18.85546875" style="4" customWidth="1"/>
    <col min="4" max="4" width="25.42578125" style="4" customWidth="1"/>
    <col min="5" max="5" width="24.425781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s="643" customFormat="1">
      <c r="A1" s="634" t="s">
        <v>30</v>
      </c>
      <c r="B1" s="630" t="str">
        <f>'Info '!C2</f>
        <v>JSC TBC Bank</v>
      </c>
    </row>
    <row r="2" spans="1:6" s="634" customFormat="1" ht="15.75" customHeight="1">
      <c r="A2" s="634" t="s">
        <v>31</v>
      </c>
      <c r="B2" s="584">
        <f>'7. LI1 '!B2</f>
        <v>44651</v>
      </c>
      <c r="C2" s="643"/>
      <c r="D2" s="643"/>
      <c r="E2" s="643"/>
      <c r="F2" s="643"/>
    </row>
    <row r="3" spans="1:6" s="63" customFormat="1" ht="15.75" customHeight="1">
      <c r="C3" s="4"/>
      <c r="D3" s="4"/>
      <c r="E3" s="4"/>
      <c r="F3" s="4"/>
    </row>
    <row r="4" spans="1:6" s="63" customFormat="1" ht="13.5" thickBot="1">
      <c r="A4" s="63" t="s">
        <v>85</v>
      </c>
      <c r="B4" s="261" t="s">
        <v>333</v>
      </c>
      <c r="C4" s="64" t="s">
        <v>73</v>
      </c>
      <c r="D4" s="4"/>
      <c r="E4" s="4"/>
      <c r="F4" s="4"/>
    </row>
    <row r="5" spans="1:6">
      <c r="A5" s="201">
        <v>1</v>
      </c>
      <c r="B5" s="262" t="s">
        <v>355</v>
      </c>
      <c r="C5" s="202">
        <f>'7. LI1 '!E21</f>
        <v>23572767874.523491</v>
      </c>
    </row>
    <row r="6" spans="1:6" s="203" customFormat="1">
      <c r="A6" s="70">
        <v>2.1</v>
      </c>
      <c r="B6" s="198" t="s">
        <v>334</v>
      </c>
      <c r="C6" s="143">
        <v>3734609956.9344988</v>
      </c>
    </row>
    <row r="7" spans="1:6" s="49" customFormat="1" outlineLevel="1">
      <c r="A7" s="43">
        <v>2.2000000000000002</v>
      </c>
      <c r="B7" s="44" t="s">
        <v>335</v>
      </c>
      <c r="C7" s="204">
        <v>4232444475.8627009</v>
      </c>
    </row>
    <row r="8" spans="1:6" s="49" customFormat="1" ht="25.5">
      <c r="A8" s="43">
        <v>3</v>
      </c>
      <c r="B8" s="199" t="s">
        <v>336</v>
      </c>
      <c r="C8" s="205">
        <f>SUM(C5:C7)</f>
        <v>31539822307.32069</v>
      </c>
    </row>
    <row r="9" spans="1:6" s="203" customFormat="1">
      <c r="A9" s="70">
        <v>4</v>
      </c>
      <c r="B9" s="72" t="s">
        <v>87</v>
      </c>
      <c r="C9" s="143">
        <v>311770142.55000001</v>
      </c>
    </row>
    <row r="10" spans="1:6" s="49" customFormat="1" outlineLevel="1">
      <c r="A10" s="43">
        <v>5.0999999999999996</v>
      </c>
      <c r="B10" s="44" t="s">
        <v>337</v>
      </c>
      <c r="C10" s="204">
        <v>-2343589482.9607592</v>
      </c>
    </row>
    <row r="11" spans="1:6" s="49" customFormat="1" outlineLevel="1">
      <c r="A11" s="43">
        <v>5.2</v>
      </c>
      <c r="B11" s="44" t="s">
        <v>338</v>
      </c>
      <c r="C11" s="204">
        <v>-4115233042.9261017</v>
      </c>
    </row>
    <row r="12" spans="1:6" s="49" customFormat="1">
      <c r="A12" s="43">
        <v>6</v>
      </c>
      <c r="B12" s="197" t="s">
        <v>482</v>
      </c>
      <c r="C12" s="204"/>
    </row>
    <row r="13" spans="1:6" s="49" customFormat="1" ht="13.5" thickBot="1">
      <c r="A13" s="45">
        <v>7</v>
      </c>
      <c r="B13" s="200" t="s">
        <v>284</v>
      </c>
      <c r="C13" s="206">
        <f>SUM(C8:C12)</f>
        <v>25392769923.983829</v>
      </c>
    </row>
    <row r="15" spans="1:6" ht="25.5">
      <c r="A15" s="221"/>
      <c r="B15" s="50" t="s">
        <v>483</v>
      </c>
    </row>
    <row r="16" spans="1:6">
      <c r="A16" s="221"/>
      <c r="B16" s="221"/>
    </row>
    <row r="17" spans="1:5" ht="15">
      <c r="A17" s="216"/>
      <c r="B17" s="217"/>
      <c r="C17" s="221"/>
      <c r="D17" s="221"/>
      <c r="E17" s="221"/>
    </row>
    <row r="18" spans="1:5" ht="15">
      <c r="A18" s="222"/>
      <c r="B18" s="223"/>
      <c r="C18" s="221"/>
      <c r="D18" s="221"/>
      <c r="E18" s="221"/>
    </row>
    <row r="19" spans="1:5">
      <c r="A19" s="224"/>
      <c r="B19" s="218"/>
      <c r="C19" s="221"/>
      <c r="D19" s="221"/>
      <c r="E19" s="221"/>
    </row>
    <row r="20" spans="1:5">
      <c r="A20" s="225"/>
      <c r="B20" s="219"/>
      <c r="C20" s="221"/>
      <c r="D20" s="221"/>
      <c r="E20" s="221"/>
    </row>
    <row r="21" spans="1:5">
      <c r="A21" s="225"/>
      <c r="B21" s="223"/>
      <c r="C21" s="221"/>
      <c r="D21" s="221"/>
      <c r="E21" s="221"/>
    </row>
    <row r="22" spans="1:5">
      <c r="A22" s="224"/>
      <c r="B22" s="220"/>
      <c r="C22" s="221"/>
      <c r="D22" s="221"/>
      <c r="E22" s="221"/>
    </row>
    <row r="23" spans="1:5">
      <c r="A23" s="225"/>
      <c r="B23" s="219"/>
      <c r="C23" s="221"/>
      <c r="D23" s="221"/>
      <c r="E23" s="221"/>
    </row>
    <row r="24" spans="1:5">
      <c r="A24" s="225"/>
      <c r="B24" s="219"/>
      <c r="C24" s="221"/>
      <c r="D24" s="221"/>
      <c r="E24" s="221"/>
    </row>
    <row r="25" spans="1:5">
      <c r="A25" s="225"/>
      <c r="B25" s="226"/>
      <c r="C25" s="221"/>
      <c r="D25" s="221"/>
      <c r="E25" s="221"/>
    </row>
    <row r="26" spans="1:5">
      <c r="A26" s="225"/>
      <c r="B26" s="223"/>
      <c r="C26" s="221"/>
      <c r="D26" s="221"/>
      <c r="E26" s="221"/>
    </row>
    <row r="27" spans="1:5">
      <c r="A27" s="221"/>
      <c r="B27" s="227"/>
      <c r="C27" s="221"/>
      <c r="D27" s="221"/>
      <c r="E27" s="221"/>
    </row>
    <row r="28" spans="1:5">
      <c r="A28" s="221"/>
      <c r="B28" s="227"/>
      <c r="C28" s="221"/>
      <c r="D28" s="221"/>
      <c r="E28" s="221"/>
    </row>
    <row r="29" spans="1:5">
      <c r="A29" s="221"/>
      <c r="B29" s="227"/>
      <c r="C29" s="221"/>
      <c r="D29" s="221"/>
      <c r="E29" s="221"/>
    </row>
    <row r="30" spans="1:5">
      <c r="A30" s="221"/>
      <c r="B30" s="227"/>
      <c r="C30" s="221"/>
      <c r="D30" s="221"/>
      <c r="E30" s="221"/>
    </row>
    <row r="31" spans="1:5">
      <c r="A31" s="221"/>
      <c r="B31" s="227"/>
      <c r="C31" s="221"/>
      <c r="D31" s="221"/>
      <c r="E31" s="221"/>
    </row>
    <row r="32" spans="1:5">
      <c r="A32" s="221"/>
      <c r="B32" s="227"/>
      <c r="C32" s="221"/>
      <c r="D32" s="221"/>
      <c r="E32" s="221"/>
    </row>
    <row r="33" spans="1:5">
      <c r="A33" s="221"/>
      <c r="B33" s="227"/>
      <c r="C33" s="221"/>
      <c r="D33" s="221"/>
      <c r="E33" s="221"/>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9/mlvGP1CRfilw2P3sT+4BK6ZwXIknzOYHa6mr1NEHI=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rMn5TchCJEZnqnUtQcTaQLicXoYNuWaqte0MDcYAE/s=</DigestValue>
    </Reference>
  </SignedInfo>
  <SignatureValue>dt6wRu2Y+fVS7zeBpNrOzY+owl+FQsg4Pay8+5szOc6LfMyZ/o0nG0TZzYHTbGmWhfMrV4Cz5YZ/
MhKnKsRgxJZBNCxFR87qMAoSMUOQ0CLwmJhoimh1N9NvLHQa7WZM/o8JgceW+q35kyWbDjHaE8zp
+nRMLdzBCiCHhyOOvaS3mZrYr4z61eEGAitYEoc2uz695arD+xC/I5ueORsb09hoD6SA8UCVYPws
CLbPxm9hP6TMp+J6xCw7BRW1jah7/7MqEBNeG3MfGEvniKYKDRVgBhnUpi+gXhs0I++OAb45qQDk
7VYJvybh0++HqrLSkPfdsaTqeBll+FB/FmZhfw==</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5yabLDqOImbJUmRB/asKFru9JKqjg8Hqwqw0NZFMw5I=</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Fyg09+nUiaBucfXV5l6cmgqXMzpOwjhUQXiQsevqqSE=</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be3kkeyaOHuuJk49+bQBegyUxOkWopnRdmRN/2+CTA8=</DigestValue>
      </Reference>
      <Reference URI="/xl/printerSettings/printerSettings18.bin?ContentType=application/vnd.openxmlformats-officedocument.spreadsheetml.printerSettings">
        <DigestMethod Algorithm="http://www.w3.org/2001/04/xmlenc#sha256"/>
        <DigestValue>4GEm4CawGUZPk/+276MW4nPJsJEoDoy0Tv3fy1bYMjQ=</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FEYLQLnBmTIkdqSVyVunmGqAPERhxeZPFcezKoRsoZg=</DigestValue>
      </Reference>
      <Reference URI="/xl/styles.xml?ContentType=application/vnd.openxmlformats-officedocument.spreadsheetml.styles+xml">
        <DigestMethod Algorithm="http://www.w3.org/2001/04/xmlenc#sha256"/>
        <DigestValue>0RRi51CzebhYGEFp+SHvPEud4nTjRWJQnQR5u6QOQew=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s6ZSPjFMUqQJ8AwcYiwEDL2iYHmFgZgt4RD/LA+e+Uo=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mQXjHBJiZxqzSbFzCM+AUC3QEBxCxijDvFe+U9fdqTE=</DigestValue>
      </Reference>
      <Reference URI="/xl/worksheets/sheet10.xml?ContentType=application/vnd.openxmlformats-officedocument.spreadsheetml.worksheet+xml">
        <DigestMethod Algorithm="http://www.w3.org/2001/04/xmlenc#sha256"/>
        <DigestValue>6XKCXJJXVa0MDGCAjYRREJ8Mtq99WxlzencbFcDzD8E=</DigestValue>
      </Reference>
      <Reference URI="/xl/worksheets/sheet11.xml?ContentType=application/vnd.openxmlformats-officedocument.spreadsheetml.worksheet+xml">
        <DigestMethod Algorithm="http://www.w3.org/2001/04/xmlenc#sha256"/>
        <DigestValue>RRrYezeONn7YHw7IvI7aoRtJM7wA7BeBHB4TY1FN80I=</DigestValue>
      </Reference>
      <Reference URI="/xl/worksheets/sheet12.xml?ContentType=application/vnd.openxmlformats-officedocument.spreadsheetml.worksheet+xml">
        <DigestMethod Algorithm="http://www.w3.org/2001/04/xmlenc#sha256"/>
        <DigestValue>XMprhjOZ/UddOxy33QKl7yebyFgiNLEF8CVX8suGaQk=</DigestValue>
      </Reference>
      <Reference URI="/xl/worksheets/sheet13.xml?ContentType=application/vnd.openxmlformats-officedocument.spreadsheetml.worksheet+xml">
        <DigestMethod Algorithm="http://www.w3.org/2001/04/xmlenc#sha256"/>
        <DigestValue>9RWr9M1zkG9ZkLfJoGmvK5eswKDHi9NpZ69yoz7DRyE=</DigestValue>
      </Reference>
      <Reference URI="/xl/worksheets/sheet14.xml?ContentType=application/vnd.openxmlformats-officedocument.spreadsheetml.worksheet+xml">
        <DigestMethod Algorithm="http://www.w3.org/2001/04/xmlenc#sha256"/>
        <DigestValue>2kHnnU8ZSnZPeqd6dpoajgPY1DxZ68nBAKSsqRHIZhU=</DigestValue>
      </Reference>
      <Reference URI="/xl/worksheets/sheet15.xml?ContentType=application/vnd.openxmlformats-officedocument.spreadsheetml.worksheet+xml">
        <DigestMethod Algorithm="http://www.w3.org/2001/04/xmlenc#sha256"/>
        <DigestValue>Zj3imUo/YGaTaQh4Qgc0DMHIx58JNpRAisI0ERmmllY=</DigestValue>
      </Reference>
      <Reference URI="/xl/worksheets/sheet16.xml?ContentType=application/vnd.openxmlformats-officedocument.spreadsheetml.worksheet+xml">
        <DigestMethod Algorithm="http://www.w3.org/2001/04/xmlenc#sha256"/>
        <DigestValue>myqmU2yi3UqCaZekPk3FdM4C5P6vs/A5vKexqI2oP8c=</DigestValue>
      </Reference>
      <Reference URI="/xl/worksheets/sheet17.xml?ContentType=application/vnd.openxmlformats-officedocument.spreadsheetml.worksheet+xml">
        <DigestMethod Algorithm="http://www.w3.org/2001/04/xmlenc#sha256"/>
        <DigestValue>9Uik80zwOPOKVhZOE6SqC1UTrz0f108NQED5t5sVz9k=</DigestValue>
      </Reference>
      <Reference URI="/xl/worksheets/sheet18.xml?ContentType=application/vnd.openxmlformats-officedocument.spreadsheetml.worksheet+xml">
        <DigestMethod Algorithm="http://www.w3.org/2001/04/xmlenc#sha256"/>
        <DigestValue>W1ZNNDhi8kHMFQ0ionqmGonO0De5WHwv03vTTRFkdmU=</DigestValue>
      </Reference>
      <Reference URI="/xl/worksheets/sheet19.xml?ContentType=application/vnd.openxmlformats-officedocument.spreadsheetml.worksheet+xml">
        <DigestMethod Algorithm="http://www.w3.org/2001/04/xmlenc#sha256"/>
        <DigestValue>O/58xCGn0NBTJhssFKIXgcx4XuQaW/n0jlFhB3ZlpaY=</DigestValue>
      </Reference>
      <Reference URI="/xl/worksheets/sheet2.xml?ContentType=application/vnd.openxmlformats-officedocument.spreadsheetml.worksheet+xml">
        <DigestMethod Algorithm="http://www.w3.org/2001/04/xmlenc#sha256"/>
        <DigestValue>0c52njIBsitN4/Zqc9xQG649eGiie0r0AiKbE2gWFA0=</DigestValue>
      </Reference>
      <Reference URI="/xl/worksheets/sheet20.xml?ContentType=application/vnd.openxmlformats-officedocument.spreadsheetml.worksheet+xml">
        <DigestMethod Algorithm="http://www.w3.org/2001/04/xmlenc#sha256"/>
        <DigestValue>KIe+CDCDqGCFb3mvVViZ9mREhvgX2Lx46/lJbywcVa8=</DigestValue>
      </Reference>
      <Reference URI="/xl/worksheets/sheet21.xml?ContentType=application/vnd.openxmlformats-officedocument.spreadsheetml.worksheet+xml">
        <DigestMethod Algorithm="http://www.w3.org/2001/04/xmlenc#sha256"/>
        <DigestValue>WXCRs0YcGtUQIZZXWencgJvQU5DWXY3q2izM0MSjq5k=</DigestValue>
      </Reference>
      <Reference URI="/xl/worksheets/sheet22.xml?ContentType=application/vnd.openxmlformats-officedocument.spreadsheetml.worksheet+xml">
        <DigestMethod Algorithm="http://www.w3.org/2001/04/xmlenc#sha256"/>
        <DigestValue>3eZXOXA8tpoy5v9VD7pWv/Xz+wHzp9A6YIbKzxypb3w=</DigestValue>
      </Reference>
      <Reference URI="/xl/worksheets/sheet23.xml?ContentType=application/vnd.openxmlformats-officedocument.spreadsheetml.worksheet+xml">
        <DigestMethod Algorithm="http://www.w3.org/2001/04/xmlenc#sha256"/>
        <DigestValue>htcWl4lN3T7zIv4ueWoizpMFQmIUoNPegwJ3BlsUVFM=</DigestValue>
      </Reference>
      <Reference URI="/xl/worksheets/sheet24.xml?ContentType=application/vnd.openxmlformats-officedocument.spreadsheetml.worksheet+xml">
        <DigestMethod Algorithm="http://www.w3.org/2001/04/xmlenc#sha256"/>
        <DigestValue>WhGKTn7dgAgL6npVV/lr4Zw+CtSyG6XTIiAmJmINhco=</DigestValue>
      </Reference>
      <Reference URI="/xl/worksheets/sheet25.xml?ContentType=application/vnd.openxmlformats-officedocument.spreadsheetml.worksheet+xml">
        <DigestMethod Algorithm="http://www.w3.org/2001/04/xmlenc#sha256"/>
        <DigestValue>bCXpmpjNziezhVxLlCOwppg8VNozhG3TGNYEekP5Chg=</DigestValue>
      </Reference>
      <Reference URI="/xl/worksheets/sheet26.xml?ContentType=application/vnd.openxmlformats-officedocument.spreadsheetml.worksheet+xml">
        <DigestMethod Algorithm="http://www.w3.org/2001/04/xmlenc#sha256"/>
        <DigestValue>KFM++udDlsWMB+9l+87oCPQrg8CUnuwMg2pE0tpyz1U=</DigestValue>
      </Reference>
      <Reference URI="/xl/worksheets/sheet27.xml?ContentType=application/vnd.openxmlformats-officedocument.spreadsheetml.worksheet+xml">
        <DigestMethod Algorithm="http://www.w3.org/2001/04/xmlenc#sha256"/>
        <DigestValue>fdVi/ovH9uKwd8jU+aasQcvq0n/SWTDPYDxv6UB8piA=</DigestValue>
      </Reference>
      <Reference URI="/xl/worksheets/sheet28.xml?ContentType=application/vnd.openxmlformats-officedocument.spreadsheetml.worksheet+xml">
        <DigestMethod Algorithm="http://www.w3.org/2001/04/xmlenc#sha256"/>
        <DigestValue>2oluVpLpaMA3xjdieYtxf6Mhj8ovGUzkldzTUSDqaPI=</DigestValue>
      </Reference>
      <Reference URI="/xl/worksheets/sheet29.xml?ContentType=application/vnd.openxmlformats-officedocument.spreadsheetml.worksheet+xml">
        <DigestMethod Algorithm="http://www.w3.org/2001/04/xmlenc#sha256"/>
        <DigestValue>ebt8J8/wvUWbu4fEnxlTnJsjQaMrRPboaZS+/xiiX8M=</DigestValue>
      </Reference>
      <Reference URI="/xl/worksheets/sheet3.xml?ContentType=application/vnd.openxmlformats-officedocument.spreadsheetml.worksheet+xml">
        <DigestMethod Algorithm="http://www.w3.org/2001/04/xmlenc#sha256"/>
        <DigestValue>OZGvhI7mQObM3H9hE/sHM0is2bY7IZ93dECvRGwKs+A=</DigestValue>
      </Reference>
      <Reference URI="/xl/worksheets/sheet4.xml?ContentType=application/vnd.openxmlformats-officedocument.spreadsheetml.worksheet+xml">
        <DigestMethod Algorithm="http://www.w3.org/2001/04/xmlenc#sha256"/>
        <DigestValue>gwgi2Sz1GxmpuOrFipMA7IZ6HvOlrX1+Inr8Eaekkic=</DigestValue>
      </Reference>
      <Reference URI="/xl/worksheets/sheet5.xml?ContentType=application/vnd.openxmlformats-officedocument.spreadsheetml.worksheet+xml">
        <DigestMethod Algorithm="http://www.w3.org/2001/04/xmlenc#sha256"/>
        <DigestValue>IDTUXFl02C7e5dgciQUn6GKx2FAdfOsYhrhTRjVFaOU=</DigestValue>
      </Reference>
      <Reference URI="/xl/worksheets/sheet6.xml?ContentType=application/vnd.openxmlformats-officedocument.spreadsheetml.worksheet+xml">
        <DigestMethod Algorithm="http://www.w3.org/2001/04/xmlenc#sha256"/>
        <DigestValue>b3srvSasGtHcSiw4UqaJvW0FlkE6WoQiBnISeZN+avM=</DigestValue>
      </Reference>
      <Reference URI="/xl/worksheets/sheet7.xml?ContentType=application/vnd.openxmlformats-officedocument.spreadsheetml.worksheet+xml">
        <DigestMethod Algorithm="http://www.w3.org/2001/04/xmlenc#sha256"/>
        <DigestValue>Scg/Av0/9OJYCWqTpenguz2eYfK5TKdUccZ1RO8yW2c=</DigestValue>
      </Reference>
      <Reference URI="/xl/worksheets/sheet8.xml?ContentType=application/vnd.openxmlformats-officedocument.spreadsheetml.worksheet+xml">
        <DigestMethod Algorithm="http://www.w3.org/2001/04/xmlenc#sha256"/>
        <DigestValue>xdhm8k6rkvfy6prY5DSosOvG5xg2wInAGwzVQ2tH5g4=</DigestValue>
      </Reference>
      <Reference URI="/xl/worksheets/sheet9.xml?ContentType=application/vnd.openxmlformats-officedocument.spreadsheetml.worksheet+xml">
        <DigestMethod Algorithm="http://www.w3.org/2001/04/xmlenc#sha256"/>
        <DigestValue>/9PzpwSYahY5Pb+x2g7AunCogbQUNEPbOVXPBvoQGMs=</DigestValue>
      </Reference>
    </Manifest>
    <SignatureProperties>
      <SignatureProperty Id="idSignatureTime" Target="#idPackageSignature">
        <mdssi:SignatureTime xmlns:mdssi="http://schemas.openxmlformats.org/package/2006/digital-signature">
          <mdssi:Format>YYYY-MM-DDThh:mm:ssTZD</mdssi:Format>
          <mdssi:Value>2023-02-27T08:59:40Z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2023-02-27T08:59:40Z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JBquwGiOHZdENe5baLiJc+tEE7TIz5occEsSfADGFUc=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WWOF7WvXdlUQPchJv6NiwuYqP2BbwbRMR/VswCA5OVQ=</DigestValue>
    </Reference>
  </SignedInfo>
  <SignatureValue>NIKLGwQvTmuvqAnJIrOYrfQCS3rX89Ucn8DNalmcmjSsGQcJA2IIvnXtRnSbADfvif4m1C/cnbww
BtkGVM8zk3EhnKFx6KDqK3YX8gl4GwQwnYOBnX2n6NJWBeB6Tpbnv+KbaLjVPMl0PJL+rkBWWvRM
sfHX6kND92EPyn5jYL512+H2dIVBI0UzfPpVdGqIgnwjrLVG9PwkTdk+cbpClnKh8x08h/c7iOHX
IinOMgdx0nrpIv8I8G3YVMugQZgI3VvE89y+5yiOoMnel3jBstUMOO6t6Y3PIceVjP0TJpLppM6U
hfMnrv1YyIputxPjUprr0MsC1/1rNItpnGDuWg==</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5yabLDqOImbJUmRB/asKFru9JKqjg8Hqwqw0NZFMw5I=</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Fyg09+nUiaBucfXV5l6cmgqXMzpOwjhUQXiQsevqqSE=</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be3kkeyaOHuuJk49+bQBegyUxOkWopnRdmRN/2+CTA8=</DigestValue>
      </Reference>
      <Reference URI="/xl/printerSettings/printerSettings18.bin?ContentType=application/vnd.openxmlformats-officedocument.spreadsheetml.printerSettings">
        <DigestMethod Algorithm="http://www.w3.org/2001/04/xmlenc#sha256"/>
        <DigestValue>4GEm4CawGUZPk/+276MW4nPJsJEoDoy0Tv3fy1bYMjQ=</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FEYLQLnBmTIkdqSVyVunmGqAPERhxeZPFcezKoRsoZg=</DigestValue>
      </Reference>
      <Reference URI="/xl/styles.xml?ContentType=application/vnd.openxmlformats-officedocument.spreadsheetml.styles+xml">
        <DigestMethod Algorithm="http://www.w3.org/2001/04/xmlenc#sha256"/>
        <DigestValue>0RRi51CzebhYGEFp+SHvPEud4nTjRWJQnQR5u6QOQew=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s6ZSPjFMUqQJ8AwcYiwEDL2iYHmFgZgt4RD/LA+e+Uo=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mQXjHBJiZxqzSbFzCM+AUC3QEBxCxijDvFe+U9fdqTE=</DigestValue>
      </Reference>
      <Reference URI="/xl/worksheets/sheet10.xml?ContentType=application/vnd.openxmlformats-officedocument.spreadsheetml.worksheet+xml">
        <DigestMethod Algorithm="http://www.w3.org/2001/04/xmlenc#sha256"/>
        <DigestValue>6XKCXJJXVa0MDGCAjYRREJ8Mtq99WxlzencbFcDzD8E=</DigestValue>
      </Reference>
      <Reference URI="/xl/worksheets/sheet11.xml?ContentType=application/vnd.openxmlformats-officedocument.spreadsheetml.worksheet+xml">
        <DigestMethod Algorithm="http://www.w3.org/2001/04/xmlenc#sha256"/>
        <DigestValue>RRrYezeONn7YHw7IvI7aoRtJM7wA7BeBHB4TY1FN80I=</DigestValue>
      </Reference>
      <Reference URI="/xl/worksheets/sheet12.xml?ContentType=application/vnd.openxmlformats-officedocument.spreadsheetml.worksheet+xml">
        <DigestMethod Algorithm="http://www.w3.org/2001/04/xmlenc#sha256"/>
        <DigestValue>XMprhjOZ/UddOxy33QKl7yebyFgiNLEF8CVX8suGaQk=</DigestValue>
      </Reference>
      <Reference URI="/xl/worksheets/sheet13.xml?ContentType=application/vnd.openxmlformats-officedocument.spreadsheetml.worksheet+xml">
        <DigestMethod Algorithm="http://www.w3.org/2001/04/xmlenc#sha256"/>
        <DigestValue>9RWr9M1zkG9ZkLfJoGmvK5eswKDHi9NpZ69yoz7DRyE=</DigestValue>
      </Reference>
      <Reference URI="/xl/worksheets/sheet14.xml?ContentType=application/vnd.openxmlformats-officedocument.spreadsheetml.worksheet+xml">
        <DigestMethod Algorithm="http://www.w3.org/2001/04/xmlenc#sha256"/>
        <DigestValue>2kHnnU8ZSnZPeqd6dpoajgPY1DxZ68nBAKSsqRHIZhU=</DigestValue>
      </Reference>
      <Reference URI="/xl/worksheets/sheet15.xml?ContentType=application/vnd.openxmlformats-officedocument.spreadsheetml.worksheet+xml">
        <DigestMethod Algorithm="http://www.w3.org/2001/04/xmlenc#sha256"/>
        <DigestValue>Zj3imUo/YGaTaQh4Qgc0DMHIx58JNpRAisI0ERmmllY=</DigestValue>
      </Reference>
      <Reference URI="/xl/worksheets/sheet16.xml?ContentType=application/vnd.openxmlformats-officedocument.spreadsheetml.worksheet+xml">
        <DigestMethod Algorithm="http://www.w3.org/2001/04/xmlenc#sha256"/>
        <DigestValue>myqmU2yi3UqCaZekPk3FdM4C5P6vs/A5vKexqI2oP8c=</DigestValue>
      </Reference>
      <Reference URI="/xl/worksheets/sheet17.xml?ContentType=application/vnd.openxmlformats-officedocument.spreadsheetml.worksheet+xml">
        <DigestMethod Algorithm="http://www.w3.org/2001/04/xmlenc#sha256"/>
        <DigestValue>9Uik80zwOPOKVhZOE6SqC1UTrz0f108NQED5t5sVz9k=</DigestValue>
      </Reference>
      <Reference URI="/xl/worksheets/sheet18.xml?ContentType=application/vnd.openxmlformats-officedocument.spreadsheetml.worksheet+xml">
        <DigestMethod Algorithm="http://www.w3.org/2001/04/xmlenc#sha256"/>
        <DigestValue>W1ZNNDhi8kHMFQ0ionqmGonO0De5WHwv03vTTRFkdmU=</DigestValue>
      </Reference>
      <Reference URI="/xl/worksheets/sheet19.xml?ContentType=application/vnd.openxmlformats-officedocument.spreadsheetml.worksheet+xml">
        <DigestMethod Algorithm="http://www.w3.org/2001/04/xmlenc#sha256"/>
        <DigestValue>O/58xCGn0NBTJhssFKIXgcx4XuQaW/n0jlFhB3ZlpaY=</DigestValue>
      </Reference>
      <Reference URI="/xl/worksheets/sheet2.xml?ContentType=application/vnd.openxmlformats-officedocument.spreadsheetml.worksheet+xml">
        <DigestMethod Algorithm="http://www.w3.org/2001/04/xmlenc#sha256"/>
        <DigestValue>0c52njIBsitN4/Zqc9xQG649eGiie0r0AiKbE2gWFA0=</DigestValue>
      </Reference>
      <Reference URI="/xl/worksheets/sheet20.xml?ContentType=application/vnd.openxmlformats-officedocument.spreadsheetml.worksheet+xml">
        <DigestMethod Algorithm="http://www.w3.org/2001/04/xmlenc#sha256"/>
        <DigestValue>KIe+CDCDqGCFb3mvVViZ9mREhvgX2Lx46/lJbywcVa8=</DigestValue>
      </Reference>
      <Reference URI="/xl/worksheets/sheet21.xml?ContentType=application/vnd.openxmlformats-officedocument.spreadsheetml.worksheet+xml">
        <DigestMethod Algorithm="http://www.w3.org/2001/04/xmlenc#sha256"/>
        <DigestValue>WXCRs0YcGtUQIZZXWencgJvQU5DWXY3q2izM0MSjq5k=</DigestValue>
      </Reference>
      <Reference URI="/xl/worksheets/sheet22.xml?ContentType=application/vnd.openxmlformats-officedocument.spreadsheetml.worksheet+xml">
        <DigestMethod Algorithm="http://www.w3.org/2001/04/xmlenc#sha256"/>
        <DigestValue>3eZXOXA8tpoy5v9VD7pWv/Xz+wHzp9A6YIbKzxypb3w=</DigestValue>
      </Reference>
      <Reference URI="/xl/worksheets/sheet23.xml?ContentType=application/vnd.openxmlformats-officedocument.spreadsheetml.worksheet+xml">
        <DigestMethod Algorithm="http://www.w3.org/2001/04/xmlenc#sha256"/>
        <DigestValue>htcWl4lN3T7zIv4ueWoizpMFQmIUoNPegwJ3BlsUVFM=</DigestValue>
      </Reference>
      <Reference URI="/xl/worksheets/sheet24.xml?ContentType=application/vnd.openxmlformats-officedocument.spreadsheetml.worksheet+xml">
        <DigestMethod Algorithm="http://www.w3.org/2001/04/xmlenc#sha256"/>
        <DigestValue>WhGKTn7dgAgL6npVV/lr4Zw+CtSyG6XTIiAmJmINhco=</DigestValue>
      </Reference>
      <Reference URI="/xl/worksheets/sheet25.xml?ContentType=application/vnd.openxmlformats-officedocument.spreadsheetml.worksheet+xml">
        <DigestMethod Algorithm="http://www.w3.org/2001/04/xmlenc#sha256"/>
        <DigestValue>bCXpmpjNziezhVxLlCOwppg8VNozhG3TGNYEekP5Chg=</DigestValue>
      </Reference>
      <Reference URI="/xl/worksheets/sheet26.xml?ContentType=application/vnd.openxmlformats-officedocument.spreadsheetml.worksheet+xml">
        <DigestMethod Algorithm="http://www.w3.org/2001/04/xmlenc#sha256"/>
        <DigestValue>KFM++udDlsWMB+9l+87oCPQrg8CUnuwMg2pE0tpyz1U=</DigestValue>
      </Reference>
      <Reference URI="/xl/worksheets/sheet27.xml?ContentType=application/vnd.openxmlformats-officedocument.spreadsheetml.worksheet+xml">
        <DigestMethod Algorithm="http://www.w3.org/2001/04/xmlenc#sha256"/>
        <DigestValue>fdVi/ovH9uKwd8jU+aasQcvq0n/SWTDPYDxv6UB8piA=</DigestValue>
      </Reference>
      <Reference URI="/xl/worksheets/sheet28.xml?ContentType=application/vnd.openxmlformats-officedocument.spreadsheetml.worksheet+xml">
        <DigestMethod Algorithm="http://www.w3.org/2001/04/xmlenc#sha256"/>
        <DigestValue>2oluVpLpaMA3xjdieYtxf6Mhj8ovGUzkldzTUSDqaPI=</DigestValue>
      </Reference>
      <Reference URI="/xl/worksheets/sheet29.xml?ContentType=application/vnd.openxmlformats-officedocument.spreadsheetml.worksheet+xml">
        <DigestMethod Algorithm="http://www.w3.org/2001/04/xmlenc#sha256"/>
        <DigestValue>ebt8J8/wvUWbu4fEnxlTnJsjQaMrRPboaZS+/xiiX8M=</DigestValue>
      </Reference>
      <Reference URI="/xl/worksheets/sheet3.xml?ContentType=application/vnd.openxmlformats-officedocument.spreadsheetml.worksheet+xml">
        <DigestMethod Algorithm="http://www.w3.org/2001/04/xmlenc#sha256"/>
        <DigestValue>OZGvhI7mQObM3H9hE/sHM0is2bY7IZ93dECvRGwKs+A=</DigestValue>
      </Reference>
      <Reference URI="/xl/worksheets/sheet4.xml?ContentType=application/vnd.openxmlformats-officedocument.spreadsheetml.worksheet+xml">
        <DigestMethod Algorithm="http://www.w3.org/2001/04/xmlenc#sha256"/>
        <DigestValue>gwgi2Sz1GxmpuOrFipMA7IZ6HvOlrX1+Inr8Eaekkic=</DigestValue>
      </Reference>
      <Reference URI="/xl/worksheets/sheet5.xml?ContentType=application/vnd.openxmlformats-officedocument.spreadsheetml.worksheet+xml">
        <DigestMethod Algorithm="http://www.w3.org/2001/04/xmlenc#sha256"/>
        <DigestValue>IDTUXFl02C7e5dgciQUn6GKx2FAdfOsYhrhTRjVFaOU=</DigestValue>
      </Reference>
      <Reference URI="/xl/worksheets/sheet6.xml?ContentType=application/vnd.openxmlformats-officedocument.spreadsheetml.worksheet+xml">
        <DigestMethod Algorithm="http://www.w3.org/2001/04/xmlenc#sha256"/>
        <DigestValue>b3srvSasGtHcSiw4UqaJvW0FlkE6WoQiBnISeZN+avM=</DigestValue>
      </Reference>
      <Reference URI="/xl/worksheets/sheet7.xml?ContentType=application/vnd.openxmlformats-officedocument.spreadsheetml.worksheet+xml">
        <DigestMethod Algorithm="http://www.w3.org/2001/04/xmlenc#sha256"/>
        <DigestValue>Scg/Av0/9OJYCWqTpenguz2eYfK5TKdUccZ1RO8yW2c=</DigestValue>
      </Reference>
      <Reference URI="/xl/worksheets/sheet8.xml?ContentType=application/vnd.openxmlformats-officedocument.spreadsheetml.worksheet+xml">
        <DigestMethod Algorithm="http://www.w3.org/2001/04/xmlenc#sha256"/>
        <DigestValue>xdhm8k6rkvfy6prY5DSosOvG5xg2wInAGwzVQ2tH5g4=</DigestValue>
      </Reference>
      <Reference URI="/xl/worksheets/sheet9.xml?ContentType=application/vnd.openxmlformats-officedocument.spreadsheetml.worksheet+xml">
        <DigestMethod Algorithm="http://www.w3.org/2001/04/xmlenc#sha256"/>
        <DigestValue>/9PzpwSYahY5Pb+x2g7AunCogbQUNEPbOVXPBvoQGMs=</DigestValue>
      </Reference>
    </Manifest>
    <SignatureProperties>
      <SignatureProperty Id="idSignatureTime" Target="#idPackageSignature">
        <mdssi:SignatureTime xmlns:mdssi="http://schemas.openxmlformats.org/package/2006/digital-signature">
          <mdssi:Format>YYYY-MM-DDThh:mm:ssTZD</mdssi:Format>
          <mdssi:Value>2023-02-27T09:00:00Z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2023-02-27T09:00:00Z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 </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2023-02-24T10:29:12Z</dcterms:modified>
  <cp:contentStatus/>
</cp:coreProperties>
</file>