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[4]Sheet2!$H$5:$H$31</definedName>
    <definedName name="საკრედიტო" localSheetId="18">[3]Sheet2!$B$6:$B$8</definedName>
    <definedName name="საკრედიტო" localSheetId="28">[3]Sheet2!$B$6:$B$8</definedName>
    <definedName name="საკრედიტო">[4]Sheet2!$B$6:$B$8</definedName>
    <definedName name="ფაილი" localSheetId="18">[3]Sheet2!$B$2:$B$3</definedName>
    <definedName name="ფაილი" localSheetId="2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C24" i="110" l="1"/>
  <c r="D24" i="110"/>
  <c r="E24" i="110"/>
  <c r="F24" i="110"/>
  <c r="B2" i="111" l="1"/>
  <c r="B1" i="111"/>
  <c r="C10" i="102" l="1"/>
  <c r="C19" i="102" s="1"/>
  <c r="B2" i="95" l="1"/>
  <c r="F7" i="92"/>
  <c r="M7" i="92"/>
  <c r="L7" i="92"/>
  <c r="K7" i="92"/>
  <c r="J7" i="92"/>
  <c r="I7" i="92"/>
  <c r="H7" i="92"/>
  <c r="G7" i="92"/>
  <c r="B2" i="92"/>
  <c r="B2" i="93" l="1"/>
  <c r="B2" i="91"/>
  <c r="B2" i="64"/>
  <c r="B2" i="90"/>
  <c r="C37" i="69"/>
  <c r="B2" i="69"/>
  <c r="B2" i="94"/>
  <c r="B2" i="89"/>
  <c r="B2" i="73"/>
  <c r="C21" i="88"/>
  <c r="D21" i="88"/>
  <c r="E21" i="88"/>
  <c r="B2" i="88"/>
  <c r="B2" i="52" l="1"/>
  <c r="B2" i="108"/>
  <c r="B2" i="109" s="1"/>
  <c r="B2" i="86" s="1"/>
  <c r="B2" i="107"/>
  <c r="G33" i="110" l="1"/>
  <c r="F33" i="110"/>
  <c r="E33" i="110"/>
  <c r="D33" i="110"/>
  <c r="C33" i="110"/>
  <c r="G24" i="110"/>
  <c r="G37" i="110" s="1"/>
  <c r="G18" i="110"/>
  <c r="F18" i="110"/>
  <c r="E18" i="110"/>
  <c r="D18" i="110"/>
  <c r="C18" i="110"/>
  <c r="G14" i="110"/>
  <c r="F14" i="110"/>
  <c r="E14" i="110"/>
  <c r="D14" i="110"/>
  <c r="C14" i="110"/>
  <c r="G11" i="110"/>
  <c r="F11" i="110"/>
  <c r="E11" i="110"/>
  <c r="D11" i="110"/>
  <c r="C11" i="110"/>
  <c r="G8" i="110"/>
  <c r="F8" i="110"/>
  <c r="E8" i="110"/>
  <c r="D8" i="110"/>
  <c r="C8" i="110"/>
  <c r="G21" i="110" l="1"/>
  <c r="G39" i="110" s="1"/>
  <c r="G21" i="99"/>
  <c r="B1" i="109" l="1"/>
  <c r="B1" i="108"/>
  <c r="B1" i="107"/>
  <c r="C7" i="101" l="1"/>
  <c r="D7" i="101"/>
  <c r="C12" i="101"/>
  <c r="D12" i="101"/>
  <c r="B1" i="106" l="1"/>
  <c r="B1" i="105"/>
  <c r="B1" i="104"/>
  <c r="B1" i="103"/>
  <c r="B1" i="102"/>
  <c r="B1" i="101"/>
  <c r="B1" i="100"/>
  <c r="B1" i="99"/>
  <c r="B1" i="98"/>
  <c r="D22" i="98" l="1"/>
  <c r="E22" i="98"/>
  <c r="F22" i="98"/>
  <c r="G22" i="98"/>
  <c r="C22" i="98"/>
  <c r="B2" i="106" l="1"/>
  <c r="B2" i="105"/>
  <c r="B2" i="104"/>
  <c r="B2" i="103"/>
  <c r="B2" i="102"/>
  <c r="B2" i="101"/>
  <c r="B2" i="100"/>
  <c r="B2" i="99"/>
  <c r="B2" i="98"/>
  <c r="D19" i="101"/>
  <c r="C19" i="101"/>
  <c r="I34" i="100"/>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5" l="1"/>
  <c r="B1" i="92"/>
  <c r="B1" i="93"/>
  <c r="B1" i="64"/>
  <c r="B1" i="90"/>
  <c r="B1" i="69"/>
  <c r="B1" i="94"/>
  <c r="B1" i="89"/>
  <c r="B1" i="73"/>
  <c r="B1" i="88"/>
  <c r="B1" i="52"/>
  <c r="B1" i="86"/>
  <c r="G5" i="86"/>
  <c r="F5" i="86"/>
  <c r="E5" i="86"/>
  <c r="D5" i="86"/>
  <c r="C5" i="86"/>
  <c r="G5" i="84"/>
  <c r="F5" i="84"/>
  <c r="E5" i="84"/>
  <c r="D5" i="84"/>
  <c r="C5" i="84"/>
  <c r="B1" i="91" l="1"/>
  <c r="B1" i="84"/>
  <c r="C6" i="86" l="1"/>
  <c r="C13" i="86" s="1"/>
  <c r="N20" i="92" l="1"/>
  <c r="N19" i="92"/>
  <c r="E19" i="92"/>
  <c r="N18" i="92"/>
  <c r="E18" i="92"/>
  <c r="N17" i="92"/>
  <c r="E17" i="92"/>
  <c r="N16" i="92"/>
  <c r="E16" i="92"/>
  <c r="N15" i="92"/>
  <c r="E15" i="92"/>
  <c r="E14" i="92"/>
  <c r="C14" i="92"/>
  <c r="N13" i="92"/>
  <c r="N12" i="92"/>
  <c r="E12" i="92"/>
  <c r="N11" i="92"/>
  <c r="E11" i="92"/>
  <c r="N10" i="92"/>
  <c r="E10" i="92"/>
  <c r="N9" i="92"/>
  <c r="E9" i="92"/>
  <c r="N8" i="92"/>
  <c r="E8" i="92"/>
  <c r="C7" i="92"/>
  <c r="N7" i="92" l="1"/>
  <c r="N14" i="92"/>
  <c r="E7" i="92"/>
  <c r="E21" i="92" s="1"/>
  <c r="N21" i="92"/>
  <c r="C21" i="92"/>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8" i="89"/>
  <c r="C31" i="89"/>
  <c r="C30" i="89" s="1"/>
  <c r="C35" i="89"/>
  <c r="C43" i="89"/>
  <c r="C47" i="89"/>
  <c r="C41" i="89" l="1"/>
  <c r="C8" i="73"/>
  <c r="C13" i="73" s="1"/>
  <c r="C52" i="89"/>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<sst xmlns="http://schemas.openxmlformats.org/spreadsheetml/2006/main" count="1163" uniqueCount="768">
  <si>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</si>
  <si>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</si>
  <si>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</si>
  <si>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</si>
  <si>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</si>
  <si>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</si>
  <si>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</si>
  <si>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</si>
  <si>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</si>
  <si>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</si>
  <si>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</si>
  <si>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</si>
  <si>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</si>
  <si>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</si>
  <si>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</si>
  <si>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</si>
  <si>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</si>
  <si>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</si>
  <si>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</si>
  <si>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</si>
  <si>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</si>
  <si>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</si>
  <si>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</si>
  <si>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</si>
  <si>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</si>
  <si>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</si>
  <si>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</si>
  <si>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</si>
  <si>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</si>
  <si>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</si>
  <si>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</si>
  <si>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</si>
  <si>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</si>
  <si>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</si>
  <si>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</si>
  <si>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</si>
  <si>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</si>
  <si>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</si>
  <si>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</si>
  <si>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</si>
  <si>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</si>
  <si>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</si>
  <si>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</si>
  <si>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</si>
  <si>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</si>
  <si>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</si>
  <si>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</si>
  <si>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</si>
  <si>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</si>
  <si>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</si>
  <si>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</si>
  <si>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</si>
  <si>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</si>
  <si>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</si>
  <si>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</si>
  <si>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</si>
  <si>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</si>
  <si>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</si>
  <si>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</si>
  <si>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</si>
  <si>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</si>
  <si>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</si>
  <si>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</si>
  <si>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</si>
  <si>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</si>
  <si>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</si>
  <si>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</si>
  <si>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</si>
  <si>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</si>
  <si>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</si>
  <si>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</si>
  <si>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</si>
  <si>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</si>
  <si>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</si>
  <si>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</si>
  <si>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</si>
  <si>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</si>
  <si>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</si>
  <si>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</si>
  <si>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</si>
  <si>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</si>
  <si>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</si>
  <si>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</si>
  <si>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</si>
  <si>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</si>
  <si>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</si>
  <si>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</si>
  <si>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</si>
  <si>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</si>
  <si>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</si>
  <si>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</si>
  <si>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</si>
  <si>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</si>
  <si>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</si>
  <si>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</si>
  <si>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</si>
  <si>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</si>
  <si>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</si>
  <si>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</si>
  <si>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</si>
  <si>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</si>
  <si>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</si>
  <si>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</si>
  <si>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</si>
  <si>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</si>
  <si>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</si>
  <si>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</si>
  <si>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</si>
  <si>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</si>
  <si>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</si>
  <si>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</si>
  <si>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</si>
  <si>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</si>
  <si>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</si>
  <si>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</si>
  <si>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</si>
  <si>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</si>
  <si>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</si>
  <si>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</si>
  <si>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</si>
  <si>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</si>
  <si>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</si>
  <si>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</si>
  <si>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</si>
  <si>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</si>
  <si>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</si>
  <si>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</si>
  <si>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</si>
  <si>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</si>
  <si>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</si>
  <si>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</si>
  <si>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</si>
  <si>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</si>
  <si>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</si>
  <si>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</si>
  <si>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</si>
  <si>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</si>
  <si>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</si>
  <si>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</si>
  <si>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</si>
  <si>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</si>
  <si>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</si>
  <si>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</si>
  <si>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</si>
  <si>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</si>
  <si>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</si>
  <si>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</si>
  <si>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</si>
  <si>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</si>
  <si>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</si>
  <si>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</si>
  <si>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</si>
  <si>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</si>
  <si>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</si>
  <si>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</si>
  <si>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</si>
  <si>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</si>
  <si>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</si>
  <si>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</si>
  <si>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</si>
  <si>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</si>
  <si>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</si>
  <si>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</si>
  <si>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</si>
  <si>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</si>
  <si>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</si>
  <si>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</si>
  <si>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</si>
  <si>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</si>
  <si>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</si>
  <si>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</si>
  <si>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</si>
  <si>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</si>
  <si>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</si>
  <si>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</si>
  <si>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</si>
  <si>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</si>
  <si>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</si>
  <si>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</si>
  <si>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</si>
  <si>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</si>
  <si>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</si>
  <si>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</si>
  <si>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</si>
  <si>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</si>
  <si>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</si>
  <si>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</si>
  <si>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</si>
  <si>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</si>
  <si>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</si>
  <si>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</si>
  <si>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</si>
  <si>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</si>
  <si>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</si>
  <si>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</si>
  <si>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</si>
  <si>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</si>
  <si>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</si>
  <si>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</si>
  <si>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</si>
  <si>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</si>
  <si>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</si>
  <si>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</si>
  <si>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</si>
  <si>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</si>
  <si>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</si>
  <si>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</si>
  <si>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</si>
  <si>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</si>
  <si>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</si>
  <si>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</si>
  <si>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</si>
  <si>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</si>
  <si>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</si>
  <si>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</si>
  <si>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</si>
  <si>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</si>
  <si>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</si>
  <si>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</si>
  <si>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</si>
  <si>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</si>
  <si>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</si>
  <si>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</si>
  <si>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</si>
  <si>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</si>
  <si>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</si>
  <si>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</si>
  <si>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</si>
  <si>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</si>
  <si>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</si>
  <si>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</si>
  <si>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</si>
  <si>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</si>
  <si>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</si>
  <si>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</si>
  <si>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</si>
  <si>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</si>
  <si>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</si>
  <si>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</si>
  <si>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</si>
  <si>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</si>
  <si>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</si>
  <si>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</si>
  <si>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</si>
  <si>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</si>
  <si>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</si>
  <si>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</si>
  <si>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</si>
  <si>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</si>
  <si>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</si>
  <si>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</si>
  <si>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</si>
  <si>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</si>
  <si>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</si>
  <si>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</si>
  <si>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</si>
  <si>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</si>
  <si>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</si>
  <si>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</si>
  <si>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</si>
  <si>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</si>
  <si>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</si>
  <si>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</si>
  <si>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</si>
  <si>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</si>
  <si>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</si>
  <si>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</si>
  <si>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</si>
  <si>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</si>
  <si>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</si>
  <si>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</si>
  <si>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</si>
  <si>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</si>
  <si>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</si>
  <si>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</si>
  <si>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</si>
  <si>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</si>
  <si>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</si>
  <si>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</si>
  <si>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</si>
  <si>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</si>
  <si>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</si>
  <si>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</si>
  <si>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</si>
  <si>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</si>
  <si>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</si>
  <si>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</si>
  <si>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</si>
  <si>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</si>
  <si>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</si>
  <si>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</si>
  <si>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</si>
  <si>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</si>
  <si>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</si>
  <si>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</si>
  <si>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</si>
  <si>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</si>
  <si>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</si>
  <si>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</si>
  <si>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</si>
  <si>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</si>
  <si>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</si>
  <si>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</si>
  <si>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</si>
  <si>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</si>
  <si>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</si>
  <si>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</si>
  <si>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</si>
  <si>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</si>
  <si>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</si>
  <si>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</si>
  <si>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</si>
  <si>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</si>
  <si>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</si>
  <si>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</si>
  <si>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</si>
  <si>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</si>
  <si>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</si>
  <si>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</si>
  <si>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</si>
  <si>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</si>
  <si>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</si>
  <si>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</si>
  <si>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</si>
  <si>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</si>
  <si>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</si>
  <si>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</si>
  <si>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</si>
  <si>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</si>
  <si>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</si>
  <si>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</si>
  <si>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</si>
  <si>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</si>
  <si>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</si>
  <si>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</si>
  <si>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</si>
  <si>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</si>
  <si>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</si>
  <si>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</si>
  <si>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</si>
  <si>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</si>
  <si>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</si>
  <si>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</si>
  <si>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</si>
  <si>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</si>
  <si>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</si>
  <si>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</si>
  <si>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</si>
  <si>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</si>
  <si>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</si>
  <si>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</si>
  <si>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</si>
  <si>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</si>
  <si>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</si>
  <si>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</si>
  <si>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</si>
  <si>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</si>
  <si>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</si>
  <si>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</si>
  <si>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</si>
  <si>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</si>
  <si>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</si>
  <si>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</si>
  <si>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</si>
  <si>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</si>
  <si>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</si>
  <si>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</si>
  <si>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</si>
  <si>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</si>
  <si>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</si>
  <si>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</si>
  <si>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</si>
  <si>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</si>
  <si>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</si>
  <si>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</si>
  <si>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</si>
  <si>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</si>
  <si>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</si>
  <si>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</si>
  <si>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</si>
  <si>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</si>
  <si>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</si>
  <si>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</si>
  <si>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</si>
  <si>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</si>
  <si>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</si>
  <si>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</si>
  <si>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</si>
  <si>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</si>
  <si>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</si>
  <si>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</si>
  <si>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</si>
  <si>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</si>
  <si>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</si>
  <si>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</si>
  <si>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</si>
  <si>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</si>
  <si>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</si>
  <si>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</si>
  <si>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</si>
  <si>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</si>
  <si>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</si>
  <si>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</si>
  <si>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</si>
  <si>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</si>
  <si>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</si>
  <si>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</si>
  <si>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</si>
  <si>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</si>
  <si>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</si>
  <si>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</si>
  <si>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</si>
  <si>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</si>
  <si>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</si>
  <si>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</si>
  <si>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</si>
  <si>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</si>
  <si>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</si>
  <si>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</si>
  <si>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</si>
  <si>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</si>
  <si>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</si>
  <si>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</si>
  <si>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</si>
  <si>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</si>
  <si>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</si>
  <si>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</si>
  <si>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</si>
  <si>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</si>
  <si>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</si>
  <si>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</si>
  <si>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</si>
  <si>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</si>
  <si>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</si>
  <si>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</si>
  <si>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</si>
  <si>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</si>
  <si>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</si>
  <si>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</si>
  <si>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</si>
  <si>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</si>
  <si>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</si>
  <si>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</si>
  <si>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</si>
  <si>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</si>
  <si>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</si>
  <si>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</si>
  <si>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</si>
  <si>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</si>
  <si>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</si>
  <si>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</si>
  <si>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</si>
  <si>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</si>
  <si>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</si>
  <si>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</si>
  <si>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</si>
  <si>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</si>
  <si>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</si>
  <si>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</si>
  <si>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</si>
  <si>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</si>
  <si>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</si>
  <si>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</si>
  <si>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</si>
  <si>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</si>
  <si>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</si>
  <si>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</si>
  <si>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</si>
  <si>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</si>
  <si>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</si>
  <si>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</si>
  <si>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</si>
  <si>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</si>
  <si>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</si>
  <si>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</si>
  <si>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</si>
  <si>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</si>
  <si>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</si>
  <si>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</si>
  <si>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</si>
  <si>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</si>
  <si>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</si>
  <si>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</si>
  <si>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</si>
  <si>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</si>
  <si>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</si>
  <si>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</si>
  <si>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</si>
  <si>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</si>
  <si>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</si>
  <si>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</si>
  <si>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</si>
  <si>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</si>
  <si>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</si>
  <si>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</si>
  <si>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</si>
  <si>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</si>
  <si>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</si>
  <si>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</si>
  <si>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</si>
  <si>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</si>
  <si>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</si>
  <si>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</si>
  <si>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</si>
  <si>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</si>
  <si>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</si>
  <si>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</si>
  <si>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</si>
  <si>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</si>
  <si>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</si>
  <si>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</si>
  <si>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</si>
  <si>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</si>
  <si>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</si>
  <si>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</si>
  <si>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</si>
  <si>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</si>
  <si>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</si>
  <si>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</si>
  <si>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</si>
  <si>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</si>
  <si>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</si>
  <si>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</si>
  <si>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</si>
  <si>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</si>
  <si>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</si>
  <si>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</si>
  <si>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</si>
  <si>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</si>
  <si>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</si>
  <si>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</si>
  <si>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</si>
  <si>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</si>
  <si>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</si>
  <si>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</si>
  <si>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</si>
  <si>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</si>
  <si>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</si>
  <si>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</si>
  <si>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</si>
  <si>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</si>
  <si>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</si>
  <si>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</si>
  <si>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</si>
  <si>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</si>
  <si>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</si>
  <si>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</si>
  <si>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</si>
  <si>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</si>
  <si>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</si>
  <si>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</si>
  <si>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</si>
  <si>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</si>
  <si>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</si>
  <si>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</si>
  <si>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</si>
  <si>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</si>
  <si>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</si>
  <si>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</si>
  <si>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</si>
  <si>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</si>
  <si>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</si>
  <si>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</si>
  <si>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</si>
  <si>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</si>
  <si>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</si>
  <si>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</si>
  <si>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</si>
  <si>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</si>
  <si>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</si>
  <si>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</si>
  <si>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</si>
  <si>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</si>
  <si>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</si>
  <si>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</si>
  <si>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</si>
  <si>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</si>
  <si>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</si>
  <si>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</si>
  <si>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</si>
  <si>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</si>
  <si>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</si>
  <si>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</si>
  <si>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</si>
  <si>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</si>
  <si>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</si>
  <si>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</si>
  <si>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</si>
  <si>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</si>
  <si>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</si>
  <si>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</si>
  <si>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</si>
  <si>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</si>
  <si>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</si>
  <si>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</si>
  <si>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</si>
  <si>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</si>
  <si>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</si>
  <si>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</si>
  <si>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</si>
  <si>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</si>
  <si>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</si>
  <si>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</si>
  <si>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</si>
  <si>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</si>
  <si>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</si>
  <si>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</si>
  <si>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</si>
  <si>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</si>
  <si>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</si>
  <si>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</si>
  <si>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</si>
  <si>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</si>
  <si>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</si>
  <si>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</si>
  <si>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</si>
  <si>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</si>
  <si>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</si>
  <si>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</si>
  <si>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</si>
  <si>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</si>
  <si>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</si>
  <si>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</si>
  <si>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</si>
  <si>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</si>
  <si>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</si>
  <si>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</si>
  <si>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</si>
  <si>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</si>
  <si>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</si>
  <si>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</si>
  <si>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</si>
  <si>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</si>
  <si>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</si>
  <si>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</si>
  <si>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</si>
  <si>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</si>
  <si>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</si>
  <si>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</si>
  <si>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</si>
  <si>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</si>
  <si>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</si>
  <si>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</si>
  <si>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</si>
  <si>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</si>
  <si>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</si>
  <si>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</si>
  <si>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</si>
  <si>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</si>
  <si>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</si>
  <si>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</si>
  <si>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</si>
  <si>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</si>
  <si>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</si>
  <si>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</si>
  <si>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</si>
  <si>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</si>
  <si>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</si>
  <si>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</si>
  <si>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</si>
  <si>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</si>
  <si>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</si>
  <si>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</si>
  <si>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</si>
  <si>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</si>
  <si>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</si>
  <si>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</si>
  <si>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</si>
  <si>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</si>
  <si>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</si>
  <si>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</si>
  <si>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</si>
  <si>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</si>
  <si>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</si>
  <si>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</si>
  <si>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</si>
  <si>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</si>
  <si>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</si>
  <si>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</si>
  <si>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</si>
  <si>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</si>
  <si>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</si>
  <si>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</si>
  <si>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</si>
  <si>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</si>
  <si>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</si>
  <si>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</si>
  <si>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</si>
  <si>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</si>
  <si>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</si>
  <si>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</si>
  <si>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</si>
  <si>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</si>
  <si>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</si>
  <si>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</si>
  <si>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</si>
  <si>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</si>
  <si>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</si>
  <si>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</si>
  <si>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</si>
  <si>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</si>
  <si>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</si>
  <si>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</si>
  <si>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</si>
  <si>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</si>
  <si>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</si>
  <si>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</si>
  <si>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</si>
  <si>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</si>
  <si>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</si>
  <si>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</si>
  <si>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</si>
  <si>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</si>
  <si>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</si>
  <si>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</si>
  <si>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</si>
  <si>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</si>
  <si>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</si>
  <si>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</si>
  <si>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</si>
  <si>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</si>
  <si>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</si>
  <si>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</si>
  <si>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</si>
  <si>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</si>
  <si>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</si>
  <si>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</si>
  <si>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</si>
  <si>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Deputy CEO / Marketing and Payments</t>
  </si>
  <si>
    <t>George Tkhelidze</t>
  </si>
  <si>
    <t>Deputy CEO / Corporate and Investment Banking</t>
  </si>
  <si>
    <t>Tsira Kemularia</t>
  </si>
  <si>
    <t>Independent member</t>
  </si>
  <si>
    <t>Maria Luisa Cicognani</t>
  </si>
  <si>
    <t>Independent chair</t>
  </si>
  <si>
    <t>TBC Bank Group PLC</t>
  </si>
  <si>
    <t>Founders</t>
  </si>
  <si>
    <t>Allan Gray Investment Management</t>
  </si>
  <si>
    <t>European Bank for Reconstruction and Development</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</si>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</sst>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2">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1" fontId="2" fillId="36" borderId="122" xfId="7" applyNumberFormat="1" applyFont="1" applyFill="1" applyBorder="1" applyAlignment="1" applyProtection="1">
      <alignment horizontal="right"/>
    </xf>
    <xf numFmtId="1" fontId="2" fillId="36" borderId="89" xfId="7" applyNumberFormat="1" applyFont="1" applyFill="1" applyBorder="1" applyAlignment="1" applyProtection="1">
      <alignment horizontal="right"/>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1" fontId="2" fillId="3" borderId="122" xfId="7" applyNumberFormat="1" applyFont="1" applyFill="1" applyBorder="1" applyAlignment="1" applyProtection="1">
      <alignment horizontal="right"/>
    </xf>
    <xf numFmtId="1" fontId="2" fillId="3" borderId="89" xfId="7" applyNumberFormat="1" applyFont="1" applyFill="1" applyBorder="1" applyAlignment="1" applyProtection="1">
      <alignment horizontal="right"/>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3" xfId="0" applyFont="1" applyFill="1" applyBorder="1" applyAlignment="1">
      <alignment horizontal="center" vertical="center" wrapText="1"/>
    </xf>
    <xf numFmtId="193" fontId="94" fillId="36" borderId="122"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0" fillId="0" borderId="122" xfId="0" applyBorder="1" applyAlignment="1">
      <alignment horizontal="left" indent="3"/>
    </xf>
    <xf numFmtId="0" fontId="124" fillId="0" borderId="130" xfId="0" applyNumberFormat="1" applyFont="1" applyFill="1" applyBorder="1" applyAlignment="1">
      <alignment horizontal="left" vertical="center" wrapText="1" indent="1" readingOrder="1"/>
    </xf>
    <xf numFmtId="0" fontId="0" fillId="0" borderId="123" xfId="0" applyBorder="1" applyAlignment="1">
      <alignment horizontal="left" indent="2"/>
    </xf>
    <xf numFmtId="0" fontId="124" fillId="0" borderId="131" xfId="0" applyNumberFormat="1" applyFont="1" applyFill="1" applyBorder="1" applyAlignment="1">
      <alignment vertical="center" wrapText="1" readingOrder="1"/>
    </xf>
    <xf numFmtId="0" fontId="0" fillId="0" borderId="122" xfId="0" applyFill="1" applyBorder="1" applyAlignment="1">
      <alignment horizontal="left" indent="2"/>
    </xf>
    <xf numFmtId="0" fontId="125" fillId="0" borderId="122" xfId="0" applyNumberFormat="1" applyFont="1" applyFill="1" applyBorder="1" applyAlignment="1">
      <alignment vertical="center" wrapText="1" readingOrder="1"/>
    </xf>
    <xf numFmtId="0" fontId="84" fillId="0" borderId="122" xfId="0" applyFont="1" applyFill="1" applyBorder="1"/>
    <xf numFmtId="0" fontId="6" fillId="0" borderId="122" xfId="17" applyFill="1" applyBorder="1" applyAlignment="1" applyProtection="1"/>
    <xf numFmtId="43" fontId="121" fillId="0" borderId="122" xfId="7" applyFont="1" applyBorder="1"/>
    <xf numFmtId="9" fontId="121" fillId="0" borderId="122" xfId="20962" applyFont="1" applyBorder="1"/>
    <xf numFmtId="43" fontId="121" fillId="0" borderId="123" xfId="7" applyFont="1" applyBorder="1"/>
    <xf numFmtId="9" fontId="121" fillId="0" borderId="123" xfId="20962" applyFont="1" applyBorder="1"/>
    <xf numFmtId="43" fontId="126" fillId="0" borderId="122" xfId="7" applyFont="1" applyBorder="1"/>
    <xf numFmtId="9" fontId="126" fillId="0" borderId="122" xfId="20962" applyFont="1" applyBorder="1"/>
    <xf numFmtId="164" fontId="3" fillId="0" borderId="89" xfId="7" applyNumberFormat="1" applyFont="1" applyBorder="1" applyAlignment="1">
      <alignment vertical="center"/>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3" fillId="0" borderId="122" xfId="0" applyFont="1" applyBorder="1" applyAlignment="1">
      <alignment horizontal="center" vertical="center" wrapText="1"/>
    </xf>
    <xf numFmtId="0" fontId="122" fillId="0" borderId="122" xfId="0" applyFont="1" applyBorder="1" applyAlignment="1">
      <alignment horizontal="center" vertical="center"/>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85" zoomScaleNormal="85" workbookViewId="0">
      <selection activeCell="A2" sqref="A2"/>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s="657" customFormat="1" ht="15">
      <c r="A1" s="676"/>
      <c r="B1" s="677" t="s">
        <v>343</v>
      </c>
      <c r="C1" s="676"/>
    </row>
    <row r="2" spans="1:3" s="657" customFormat="1">
      <c r="A2" s="205">
        <v>1</v>
      </c>
      <c r="B2" s="341" t="s">
        <v>344</v>
      </c>
      <c r="C2" s="678" t="s">
        <v>716</v>
      </c>
    </row>
    <row r="3" spans="1:3">
      <c r="A3" s="205">
        <v>2</v>
      </c>
      <c r="B3" s="342" t="s">
        <v>340</v>
      </c>
      <c r="C3" s="509" t="s">
        <v>717</v>
      </c>
    </row>
    <row r="4" spans="1:3">
      <c r="A4" s="205">
        <v>3</v>
      </c>
      <c r="B4" s="343" t="s">
        <v>345</v>
      </c>
      <c r="C4" s="509" t="s">
        <v>718</v>
      </c>
    </row>
    <row r="5" spans="1:3">
      <c r="A5" s="206">
        <v>4</v>
      </c>
      <c r="B5" s="344" t="s">
        <v>341</v>
      </c>
      <c r="C5" s="509" t="s">
        <v>719</v>
      </c>
    </row>
    <row r="6" spans="1:3" s="207" customFormat="1" ht="45.75" customHeight="1">
      <c r="A6" s="704" t="s">
        <v>419</v>
      </c>
      <c r="B6" s="705"/>
      <c r="C6" s="705"/>
    </row>
    <row r="7" spans="1:3" ht="15">
      <c r="A7" s="208" t="s">
        <v>29</v>
      </c>
      <c r="B7" s="204" t="s">
        <v>342</v>
      </c>
    </row>
    <row r="8" spans="1:3">
      <c r="A8" s="161">
        <v>1</v>
      </c>
      <c r="B8" s="248" t="s">
        <v>20</v>
      </c>
    </row>
    <row r="9" spans="1:3">
      <c r="A9" s="161">
        <v>2</v>
      </c>
      <c r="B9" s="249" t="s">
        <v>21</v>
      </c>
    </row>
    <row r="10" spans="1:3">
      <c r="A10" s="161">
        <v>3</v>
      </c>
      <c r="B10" s="249" t="s">
        <v>22</v>
      </c>
    </row>
    <row r="11" spans="1:3">
      <c r="A11" s="161">
        <v>4</v>
      </c>
      <c r="B11" s="249" t="s">
        <v>23</v>
      </c>
      <c r="C11" s="73"/>
    </row>
    <row r="12" spans="1:3">
      <c r="A12" s="161">
        <v>5</v>
      </c>
      <c r="B12" s="249" t="s">
        <v>24</v>
      </c>
    </row>
    <row r="13" spans="1:3">
      <c r="A13" s="161">
        <v>6</v>
      </c>
      <c r="B13" s="250" t="s">
        <v>352</v>
      </c>
    </row>
    <row r="14" spans="1:3">
      <c r="A14" s="161">
        <v>7</v>
      </c>
      <c r="B14" s="249" t="s">
        <v>346</v>
      </c>
    </row>
    <row r="15" spans="1:3">
      <c r="A15" s="161">
        <v>8</v>
      </c>
      <c r="B15" s="249" t="s">
        <v>347</v>
      </c>
    </row>
    <row r="16" spans="1:3">
      <c r="A16" s="161">
        <v>9</v>
      </c>
      <c r="B16" s="249" t="s">
        <v>25</v>
      </c>
    </row>
    <row r="17" spans="1:2">
      <c r="A17" s="340" t="s">
        <v>418</v>
      </c>
      <c r="B17" s="339" t="s">
        <v>405</v>
      </c>
    </row>
    <row r="18" spans="1:2">
      <c r="A18" s="161">
        <v>10</v>
      </c>
      <c r="B18" s="249" t="s">
        <v>26</v>
      </c>
    </row>
    <row r="19" spans="1:2">
      <c r="A19" s="161">
        <v>11</v>
      </c>
      <c r="B19" s="250" t="s">
        <v>348</v>
      </c>
    </row>
    <row r="20" spans="1:2">
      <c r="A20" s="161">
        <v>12</v>
      </c>
      <c r="B20" s="250" t="s">
        <v>27</v>
      </c>
    </row>
    <row r="21" spans="1:2">
      <c r="A21" s="393">
        <v>13</v>
      </c>
      <c r="B21" s="394" t="s">
        <v>349</v>
      </c>
    </row>
    <row r="22" spans="1:2">
      <c r="A22" s="393">
        <v>14</v>
      </c>
      <c r="B22" s="395" t="s">
        <v>376</v>
      </c>
    </row>
    <row r="23" spans="1:2">
      <c r="A23" s="396">
        <v>15</v>
      </c>
      <c r="B23" s="397" t="s">
        <v>28</v>
      </c>
    </row>
    <row r="24" spans="1:2">
      <c r="A24" s="396">
        <v>15.1</v>
      </c>
      <c r="B24" s="398" t="s">
        <v>432</v>
      </c>
    </row>
    <row r="25" spans="1:2">
      <c r="A25" s="396">
        <v>16</v>
      </c>
      <c r="B25" s="398" t="s">
        <v>496</v>
      </c>
    </row>
    <row r="26" spans="1:2">
      <c r="A26" s="396">
        <v>17</v>
      </c>
      <c r="B26" s="398" t="s">
        <v>537</v>
      </c>
    </row>
    <row r="27" spans="1:2">
      <c r="A27" s="396">
        <v>18</v>
      </c>
      <c r="B27" s="398" t="s">
        <v>707</v>
      </c>
    </row>
    <row r="28" spans="1:2">
      <c r="A28" s="396">
        <v>19</v>
      </c>
      <c r="B28" s="398" t="s">
        <v>708</v>
      </c>
    </row>
    <row r="29" spans="1:2">
      <c r="A29" s="396">
        <v>20</v>
      </c>
      <c r="B29" s="481" t="s">
        <v>538</v>
      </c>
    </row>
    <row r="30" spans="1:2">
      <c r="A30" s="396">
        <v>21</v>
      </c>
      <c r="B30" s="398" t="s">
        <v>704</v>
      </c>
    </row>
    <row r="31" spans="1:2">
      <c r="A31" s="396">
        <v>22</v>
      </c>
      <c r="B31" s="398" t="s">
        <v>539</v>
      </c>
    </row>
    <row r="32" spans="1:2">
      <c r="A32" s="396">
        <v>23</v>
      </c>
      <c r="B32" s="398" t="s">
        <v>540</v>
      </c>
    </row>
    <row r="33" spans="1:2">
      <c r="A33" s="396">
        <v>24</v>
      </c>
      <c r="B33" s="398" t="s">
        <v>541</v>
      </c>
    </row>
    <row r="34" spans="1:2">
      <c r="A34" s="396">
        <v>25</v>
      </c>
      <c r="B34" s="398" t="s">
        <v>542</v>
      </c>
    </row>
    <row r="35" spans="1:2">
      <c r="A35" s="695">
        <v>26</v>
      </c>
      <c r="B35" s="696" t="s">
        <v>767</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36" activePane="bottomRight" state="frozen"/>
      <selection activeCell="B20" sqref="B20"/>
      <selection pane="topRight" activeCell="B20" sqref="B20"/>
      <selection pane="bottomLeft" activeCell="B20" sqref="B20"/>
      <selection pane="bottomRight" activeCell="C44" sqref="C44:C46"/>
    </sheetView>
  </sheetViews>
  <sheetFormatPr defaultColWidth="9.140625" defaultRowHeight="12.75"/>
  <cols>
    <col min="1" max="1" width="9.5703125" style="76" bestFit="1" customWidth="1"/>
    <col min="2" max="2" width="132.42578125" style="4" customWidth="1"/>
    <col min="3" max="3" width="18.42578125" style="4" customWidth="1"/>
    <col min="4" max="16384" width="9.140625" style="4"/>
  </cols>
  <sheetData>
    <row r="1" spans="1:5" s="667" customFormat="1">
      <c r="A1" s="658" t="s">
        <v>30</v>
      </c>
      <c r="B1" s="654" t="str">
        <f>'Info '!C2</f>
        <v>JSC TBC Bank</v>
      </c>
    </row>
    <row r="2" spans="1:5" s="658" customFormat="1" ht="15.75" customHeight="1">
      <c r="A2" s="658" t="s">
        <v>31</v>
      </c>
      <c r="B2" s="608">
        <f>'8. LI2'!B2</f>
        <v>44469</v>
      </c>
    </row>
    <row r="3" spans="1:5" s="65" customFormat="1" ht="15.75" customHeight="1"/>
    <row r="4" spans="1:5" ht="13.5" thickBot="1">
      <c r="A4" s="76" t="s">
        <v>245</v>
      </c>
      <c r="B4" s="142" t="s">
        <v>244</v>
      </c>
    </row>
    <row r="5" spans="1:5">
      <c r="A5" s="77" t="s">
        <v>6</v>
      </c>
      <c r="B5" s="78"/>
      <c r="C5" s="79" t="s">
        <v>73</v>
      </c>
    </row>
    <row r="6" spans="1:5">
      <c r="A6" s="80">
        <v>1</v>
      </c>
      <c r="B6" s="81" t="s">
        <v>243</v>
      </c>
      <c r="C6" s="82">
        <f>SUM(C7:C11)</f>
        <v>2837488993.2300005</v>
      </c>
      <c r="E6" s="195"/>
    </row>
    <row r="7" spans="1:5">
      <c r="A7" s="80">
        <v>2</v>
      </c>
      <c r="B7" s="83" t="s">
        <v>242</v>
      </c>
      <c r="C7" s="84">
        <v>21015907.600000001</v>
      </c>
      <c r="E7" s="195"/>
    </row>
    <row r="8" spans="1:5">
      <c r="A8" s="80">
        <v>3</v>
      </c>
      <c r="B8" s="85" t="s">
        <v>241</v>
      </c>
      <c r="C8" s="84">
        <v>521190198.81999999</v>
      </c>
      <c r="E8" s="195"/>
    </row>
    <row r="9" spans="1:5">
      <c r="A9" s="80">
        <v>4</v>
      </c>
      <c r="B9" s="85" t="s">
        <v>240</v>
      </c>
      <c r="C9" s="84">
        <v>194101.82</v>
      </c>
      <c r="E9" s="195"/>
    </row>
    <row r="10" spans="1:5">
      <c r="A10" s="80">
        <v>5</v>
      </c>
      <c r="B10" s="85" t="s">
        <v>239</v>
      </c>
      <c r="C10" s="84">
        <v>5513579.0199999996</v>
      </c>
      <c r="E10" s="195"/>
    </row>
    <row r="11" spans="1:5">
      <c r="A11" s="80">
        <v>6</v>
      </c>
      <c r="B11" s="86" t="s">
        <v>238</v>
      </c>
      <c r="C11" s="84">
        <v>2289575205.9700003</v>
      </c>
      <c r="E11" s="195"/>
    </row>
    <row r="12" spans="1:5" s="51" customFormat="1">
      <c r="A12" s="80">
        <v>7</v>
      </c>
      <c r="B12" s="81" t="s">
        <v>237</v>
      </c>
      <c r="C12" s="87">
        <f>SUM(C13:C27)</f>
        <v>271928761.91999996</v>
      </c>
      <c r="D12" s="4"/>
      <c r="E12" s="195"/>
    </row>
    <row r="13" spans="1:5" s="51" customFormat="1">
      <c r="A13" s="80">
        <v>8</v>
      </c>
      <c r="B13" s="88" t="s">
        <v>236</v>
      </c>
      <c r="C13" s="89">
        <v>194101.82</v>
      </c>
      <c r="D13" s="4"/>
      <c r="E13" s="195"/>
    </row>
    <row r="14" spans="1:5" s="51" customFormat="1" ht="25.5">
      <c r="A14" s="80">
        <v>9</v>
      </c>
      <c r="B14" s="90" t="s">
        <v>235</v>
      </c>
      <c r="C14" s="89">
        <v>0</v>
      </c>
      <c r="D14" s="4"/>
      <c r="E14" s="195"/>
    </row>
    <row r="15" spans="1:5" s="51" customFormat="1">
      <c r="A15" s="80">
        <v>10</v>
      </c>
      <c r="B15" s="91" t="s">
        <v>234</v>
      </c>
      <c r="C15" s="89">
        <v>264126716.19999999</v>
      </c>
      <c r="D15" s="4"/>
      <c r="E15" s="195"/>
    </row>
    <row r="16" spans="1:5" s="51" customFormat="1">
      <c r="A16" s="80">
        <v>11</v>
      </c>
      <c r="B16" s="92" t="s">
        <v>233</v>
      </c>
      <c r="C16" s="89">
        <v>0</v>
      </c>
      <c r="D16" s="4"/>
      <c r="E16" s="195"/>
    </row>
    <row r="17" spans="1:5" s="51" customFormat="1">
      <c r="A17" s="80">
        <v>12</v>
      </c>
      <c r="B17" s="91" t="s">
        <v>232</v>
      </c>
      <c r="C17" s="89">
        <v>0</v>
      </c>
      <c r="D17" s="4"/>
      <c r="E17" s="195"/>
    </row>
    <row r="18" spans="1:5" s="51" customFormat="1">
      <c r="A18" s="80">
        <v>13</v>
      </c>
      <c r="B18" s="91" t="s">
        <v>231</v>
      </c>
      <c r="C18" s="89">
        <v>0</v>
      </c>
      <c r="D18" s="4"/>
      <c r="E18" s="195"/>
    </row>
    <row r="19" spans="1:5" s="51" customFormat="1">
      <c r="A19" s="80">
        <v>14</v>
      </c>
      <c r="B19" s="91" t="s">
        <v>230</v>
      </c>
      <c r="C19" s="89">
        <v>0</v>
      </c>
      <c r="D19" s="4"/>
      <c r="E19" s="195"/>
    </row>
    <row r="20" spans="1:5" s="51" customFormat="1">
      <c r="A20" s="80">
        <v>15</v>
      </c>
      <c r="B20" s="91" t="s">
        <v>229</v>
      </c>
      <c r="C20" s="89">
        <v>0</v>
      </c>
      <c r="D20" s="4"/>
      <c r="E20" s="195"/>
    </row>
    <row r="21" spans="1:5" s="51" customFormat="1" ht="25.5">
      <c r="A21" s="80">
        <v>16</v>
      </c>
      <c r="B21" s="90" t="s">
        <v>228</v>
      </c>
      <c r="C21" s="89">
        <v>0</v>
      </c>
      <c r="D21" s="4"/>
      <c r="E21" s="195"/>
    </row>
    <row r="22" spans="1:5" s="51" customFormat="1">
      <c r="A22" s="80">
        <v>17</v>
      </c>
      <c r="B22" s="93" t="s">
        <v>227</v>
      </c>
      <c r="C22" s="89">
        <v>7607943.8999999994</v>
      </c>
      <c r="D22" s="4"/>
      <c r="E22" s="195"/>
    </row>
    <row r="23" spans="1:5" s="51" customFormat="1">
      <c r="A23" s="80">
        <v>18</v>
      </c>
      <c r="B23" s="90" t="s">
        <v>226</v>
      </c>
      <c r="C23" s="89">
        <v>0</v>
      </c>
      <c r="D23" s="4"/>
      <c r="E23" s="195"/>
    </row>
    <row r="24" spans="1:5" s="51" customFormat="1" ht="25.5">
      <c r="A24" s="80">
        <v>19</v>
      </c>
      <c r="B24" s="90" t="s">
        <v>203</v>
      </c>
      <c r="C24" s="89">
        <v>0</v>
      </c>
      <c r="D24" s="4"/>
      <c r="E24" s="195"/>
    </row>
    <row r="25" spans="1:5" s="51" customFormat="1">
      <c r="A25" s="80">
        <v>20</v>
      </c>
      <c r="B25" s="94" t="s">
        <v>225</v>
      </c>
      <c r="C25" s="89">
        <v>0</v>
      </c>
      <c r="D25" s="4"/>
      <c r="E25" s="195"/>
    </row>
    <row r="26" spans="1:5" s="51" customFormat="1">
      <c r="A26" s="80">
        <v>21</v>
      </c>
      <c r="B26" s="94" t="s">
        <v>224</v>
      </c>
      <c r="C26" s="89">
        <v>0</v>
      </c>
      <c r="D26" s="4"/>
      <c r="E26" s="195"/>
    </row>
    <row r="27" spans="1:5" s="51" customFormat="1">
      <c r="A27" s="80">
        <v>22</v>
      </c>
      <c r="B27" s="94" t="s">
        <v>223</v>
      </c>
      <c r="C27" s="89">
        <v>0</v>
      </c>
      <c r="D27" s="4"/>
      <c r="E27" s="195"/>
    </row>
    <row r="28" spans="1:5" s="51" customFormat="1">
      <c r="A28" s="80">
        <v>23</v>
      </c>
      <c r="B28" s="95" t="s">
        <v>222</v>
      </c>
      <c r="C28" s="87">
        <f>C6-C12</f>
        <v>2565560231.3100004</v>
      </c>
      <c r="D28" s="4"/>
      <c r="E28" s="195"/>
    </row>
    <row r="29" spans="1:5" s="51" customFormat="1">
      <c r="A29" s="96"/>
      <c r="B29" s="97"/>
      <c r="C29" s="89"/>
      <c r="D29" s="4"/>
      <c r="E29" s="195"/>
    </row>
    <row r="30" spans="1:5" s="51" customFormat="1">
      <c r="A30" s="96">
        <v>24</v>
      </c>
      <c r="B30" s="95" t="s">
        <v>221</v>
      </c>
      <c r="C30" s="87">
        <f>C31+C34</f>
        <v>390350000</v>
      </c>
      <c r="D30" s="4"/>
      <c r="E30" s="195"/>
    </row>
    <row r="31" spans="1:5" s="51" customFormat="1">
      <c r="A31" s="96">
        <v>25</v>
      </c>
      <c r="B31" s="85" t="s">
        <v>220</v>
      </c>
      <c r="C31" s="98">
        <f>C32+C33</f>
        <v>390350000</v>
      </c>
      <c r="D31" s="4"/>
      <c r="E31" s="195"/>
    </row>
    <row r="32" spans="1:5" s="51" customFormat="1">
      <c r="A32" s="96">
        <v>26</v>
      </c>
      <c r="B32" s="99" t="s">
        <v>301</v>
      </c>
      <c r="C32" s="89">
        <v>0</v>
      </c>
      <c r="D32" s="4"/>
      <c r="E32" s="195"/>
    </row>
    <row r="33" spans="1:5" s="51" customFormat="1">
      <c r="A33" s="96">
        <v>27</v>
      </c>
      <c r="B33" s="99" t="s">
        <v>219</v>
      </c>
      <c r="C33" s="89">
        <v>390350000</v>
      </c>
      <c r="D33" s="4"/>
      <c r="E33" s="195"/>
    </row>
    <row r="34" spans="1:5" s="51" customFormat="1">
      <c r="A34" s="96">
        <v>28</v>
      </c>
      <c r="B34" s="85" t="s">
        <v>218</v>
      </c>
      <c r="C34" s="89">
        <v>0</v>
      </c>
      <c r="D34" s="4"/>
      <c r="E34" s="195"/>
    </row>
    <row r="35" spans="1:5" s="51" customFormat="1">
      <c r="A35" s="96">
        <v>29</v>
      </c>
      <c r="B35" s="95" t="s">
        <v>217</v>
      </c>
      <c r="C35" s="87">
        <f>SUM(C36:C40)</f>
        <v>0</v>
      </c>
      <c r="D35" s="4"/>
      <c r="E35" s="195"/>
    </row>
    <row r="36" spans="1:5" s="51" customFormat="1">
      <c r="A36" s="96">
        <v>30</v>
      </c>
      <c r="B36" s="90" t="s">
        <v>216</v>
      </c>
      <c r="C36" s="89">
        <v>0</v>
      </c>
      <c r="D36" s="4"/>
      <c r="E36" s="195"/>
    </row>
    <row r="37" spans="1:5" s="51" customFormat="1">
      <c r="A37" s="96">
        <v>31</v>
      </c>
      <c r="B37" s="91" t="s">
        <v>215</v>
      </c>
      <c r="C37" s="89">
        <v>0</v>
      </c>
      <c r="D37" s="4"/>
      <c r="E37" s="195"/>
    </row>
    <row r="38" spans="1:5" s="51" customFormat="1" ht="25.5">
      <c r="A38" s="96">
        <v>32</v>
      </c>
      <c r="B38" s="90" t="s">
        <v>214</v>
      </c>
      <c r="C38" s="89">
        <v>0</v>
      </c>
      <c r="D38" s="4"/>
      <c r="E38" s="195"/>
    </row>
    <row r="39" spans="1:5" s="51" customFormat="1" ht="25.5">
      <c r="A39" s="96">
        <v>33</v>
      </c>
      <c r="B39" s="90" t="s">
        <v>203</v>
      </c>
      <c r="C39" s="89">
        <v>0</v>
      </c>
      <c r="D39" s="4"/>
      <c r="E39" s="195"/>
    </row>
    <row r="40" spans="1:5" s="51" customFormat="1">
      <c r="A40" s="96">
        <v>34</v>
      </c>
      <c r="B40" s="94" t="s">
        <v>213</v>
      </c>
      <c r="C40" s="89">
        <v>0</v>
      </c>
      <c r="D40" s="4"/>
      <c r="E40" s="195"/>
    </row>
    <row r="41" spans="1:5" s="51" customFormat="1">
      <c r="A41" s="96">
        <v>35</v>
      </c>
      <c r="B41" s="95" t="s">
        <v>212</v>
      </c>
      <c r="C41" s="87">
        <f>C30-C35</f>
        <v>390350000</v>
      </c>
      <c r="D41" s="4"/>
      <c r="E41" s="195"/>
    </row>
    <row r="42" spans="1:5" s="51" customFormat="1">
      <c r="A42" s="96"/>
      <c r="B42" s="97"/>
      <c r="C42" s="89"/>
      <c r="D42" s="4"/>
      <c r="E42" s="195"/>
    </row>
    <row r="43" spans="1:5" s="51" customFormat="1">
      <c r="A43" s="96">
        <v>36</v>
      </c>
      <c r="B43" s="100" t="s">
        <v>211</v>
      </c>
      <c r="C43" s="87">
        <f>SUM(C44:C46)</f>
        <v>737726984.52024913</v>
      </c>
      <c r="D43" s="4"/>
      <c r="E43" s="195"/>
    </row>
    <row r="44" spans="1:5" s="51" customFormat="1">
      <c r="A44" s="96">
        <v>37</v>
      </c>
      <c r="B44" s="85" t="s">
        <v>210</v>
      </c>
      <c r="C44" s="89">
        <v>522007248</v>
      </c>
      <c r="D44" s="4"/>
      <c r="E44" s="195"/>
    </row>
    <row r="45" spans="1:5" s="51" customFormat="1">
      <c r="A45" s="96">
        <v>38</v>
      </c>
      <c r="B45" s="85" t="s">
        <v>209</v>
      </c>
      <c r="C45" s="89">
        <v>0</v>
      </c>
      <c r="D45" s="4"/>
      <c r="E45" s="195"/>
    </row>
    <row r="46" spans="1:5" s="51" customFormat="1">
      <c r="A46" s="96">
        <v>39</v>
      </c>
      <c r="B46" s="85" t="s">
        <v>208</v>
      </c>
      <c r="C46" s="89">
        <v>215719736.52024913</v>
      </c>
      <c r="D46" s="4"/>
      <c r="E46" s="195"/>
    </row>
    <row r="47" spans="1:5" s="51" customFormat="1">
      <c r="A47" s="96">
        <v>40</v>
      </c>
      <c r="B47" s="100" t="s">
        <v>207</v>
      </c>
      <c r="C47" s="87">
        <f>SUM(C48:C51)</f>
        <v>0</v>
      </c>
      <c r="D47" s="4"/>
      <c r="E47" s="195"/>
    </row>
    <row r="48" spans="1:5" s="51" customFormat="1">
      <c r="A48" s="96">
        <v>41</v>
      </c>
      <c r="B48" s="90" t="s">
        <v>206</v>
      </c>
      <c r="C48" s="89">
        <v>0</v>
      </c>
      <c r="D48" s="4"/>
      <c r="E48" s="195"/>
    </row>
    <row r="49" spans="1:5" s="51" customFormat="1">
      <c r="A49" s="96">
        <v>42</v>
      </c>
      <c r="B49" s="91" t="s">
        <v>205</v>
      </c>
      <c r="C49" s="89">
        <v>0</v>
      </c>
      <c r="D49" s="4"/>
      <c r="E49" s="195"/>
    </row>
    <row r="50" spans="1:5" s="51" customFormat="1">
      <c r="A50" s="96">
        <v>43</v>
      </c>
      <c r="B50" s="90" t="s">
        <v>204</v>
      </c>
      <c r="C50" s="89">
        <v>0</v>
      </c>
      <c r="D50" s="4"/>
      <c r="E50" s="195"/>
    </row>
    <row r="51" spans="1:5" s="51" customFormat="1" ht="25.5">
      <c r="A51" s="96">
        <v>44</v>
      </c>
      <c r="B51" s="90" t="s">
        <v>203</v>
      </c>
      <c r="C51" s="89">
        <v>0</v>
      </c>
      <c r="D51" s="4"/>
      <c r="E51" s="195"/>
    </row>
    <row r="52" spans="1:5" s="51" customFormat="1" ht="13.5" thickBot="1">
      <c r="A52" s="101">
        <v>45</v>
      </c>
      <c r="B52" s="102" t="s">
        <v>202</v>
      </c>
      <c r="C52" s="103">
        <f>C43-C47</f>
        <v>737726984.52024913</v>
      </c>
      <c r="D52" s="4"/>
      <c r="E52" s="195"/>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sqref="C19:D21"/>
    </sheetView>
  </sheetViews>
  <sheetFormatPr defaultColWidth="9.140625" defaultRowHeight="12.75"/>
  <cols>
    <col min="1" max="1" width="9.42578125" style="263" bestFit="1" customWidth="1"/>
    <col min="2" max="2" width="59" style="263" customWidth="1"/>
    <col min="3" max="3" width="16.7109375" style="263" bestFit="1" customWidth="1"/>
    <col min="4" max="4" width="14.5703125" style="263" bestFit="1" customWidth="1"/>
    <col min="5" max="16384" width="9.140625" style="263"/>
  </cols>
  <sheetData>
    <row r="1" spans="1:4" s="665" customFormat="1" ht="15">
      <c r="A1" s="670" t="s">
        <v>30</v>
      </c>
      <c r="B1" s="654" t="str">
        <f>'Info '!C2</f>
        <v>JSC TBC Bank</v>
      </c>
    </row>
    <row r="2" spans="1:4" s="670" customFormat="1" ht="15.75" customHeight="1">
      <c r="A2" s="670" t="s">
        <v>31</v>
      </c>
      <c r="B2" s="608">
        <f>'9.Capital'!B2</f>
        <v>44469</v>
      </c>
    </row>
    <row r="3" spans="1:4" s="236" customFormat="1" ht="15.75" customHeight="1"/>
    <row r="4" spans="1:4" ht="13.5" thickBot="1">
      <c r="A4" s="285" t="s">
        <v>404</v>
      </c>
      <c r="B4" s="328" t="s">
        <v>405</v>
      </c>
    </row>
    <row r="5" spans="1:4" s="329" customFormat="1" ht="12.75" customHeight="1">
      <c r="A5" s="391"/>
      <c r="B5" s="392" t="s">
        <v>408</v>
      </c>
      <c r="C5" s="321" t="s">
        <v>406</v>
      </c>
      <c r="D5" s="322" t="s">
        <v>407</v>
      </c>
    </row>
    <row r="6" spans="1:4" s="330" customFormat="1">
      <c r="A6" s="323">
        <v>1</v>
      </c>
      <c r="B6" s="386" t="s">
        <v>409</v>
      </c>
      <c r="C6" s="386"/>
      <c r="D6" s="324"/>
    </row>
    <row r="7" spans="1:4" s="330" customFormat="1">
      <c r="A7" s="325" t="s">
        <v>395</v>
      </c>
      <c r="B7" s="387" t="s">
        <v>410</v>
      </c>
      <c r="C7" s="378">
        <v>4.4999999999999998E-2</v>
      </c>
      <c r="D7" s="512">
        <v>861455259.13462162</v>
      </c>
    </row>
    <row r="8" spans="1:4" s="330" customFormat="1">
      <c r="A8" s="325" t="s">
        <v>396</v>
      </c>
      <c r="B8" s="387" t="s">
        <v>411</v>
      </c>
      <c r="C8" s="380">
        <v>0.06</v>
      </c>
      <c r="D8" s="512">
        <v>1148607012.1794956</v>
      </c>
    </row>
    <row r="9" spans="1:4" s="330" customFormat="1">
      <c r="A9" s="325" t="s">
        <v>397</v>
      </c>
      <c r="B9" s="387" t="s">
        <v>412</v>
      </c>
      <c r="C9" s="380">
        <v>0.08</v>
      </c>
      <c r="D9" s="512">
        <v>1531476016.2393274</v>
      </c>
    </row>
    <row r="10" spans="1:4" s="330" customFormat="1">
      <c r="A10" s="323" t="s">
        <v>398</v>
      </c>
      <c r="B10" s="386" t="s">
        <v>413</v>
      </c>
      <c r="C10" s="381"/>
      <c r="D10" s="388"/>
    </row>
    <row r="11" spans="1:4" s="331" customFormat="1">
      <c r="A11" s="326" t="s">
        <v>399</v>
      </c>
      <c r="B11" s="377" t="s">
        <v>479</v>
      </c>
      <c r="C11" s="382">
        <v>2.5000000000000001E-2</v>
      </c>
      <c r="D11" s="379">
        <v>478586255.07478982</v>
      </c>
    </row>
    <row r="12" spans="1:4" s="331" customFormat="1">
      <c r="A12" s="326" t="s">
        <v>400</v>
      </c>
      <c r="B12" s="377" t="s">
        <v>414</v>
      </c>
      <c r="C12" s="382">
        <v>0</v>
      </c>
      <c r="D12" s="379">
        <v>0</v>
      </c>
    </row>
    <row r="13" spans="1:4" s="331" customFormat="1">
      <c r="A13" s="326" t="s">
        <v>401</v>
      </c>
      <c r="B13" s="377" t="s">
        <v>415</v>
      </c>
      <c r="C13" s="382">
        <v>0.02</v>
      </c>
      <c r="D13" s="512">
        <v>382869004.05983186</v>
      </c>
    </row>
    <row r="14" spans="1:4" s="331" customFormat="1">
      <c r="A14" s="323" t="s">
        <v>402</v>
      </c>
      <c r="B14" s="386" t="s">
        <v>476</v>
      </c>
      <c r="C14" s="383"/>
      <c r="D14" s="513"/>
    </row>
    <row r="15" spans="1:4" s="331" customFormat="1">
      <c r="A15" s="326">
        <v>3.1</v>
      </c>
      <c r="B15" s="377" t="s">
        <v>420</v>
      </c>
      <c r="C15" s="382">
        <v>2.2647334630222893E-2</v>
      </c>
      <c r="D15" s="512">
        <v>433548122.724159</v>
      </c>
    </row>
    <row r="16" spans="1:4" s="331" customFormat="1">
      <c r="A16" s="326">
        <v>3.2</v>
      </c>
      <c r="B16" s="377" t="s">
        <v>421</v>
      </c>
      <c r="C16" s="382">
        <v>3.0277286441337401E-2</v>
      </c>
      <c r="D16" s="512">
        <v>579611725.27145505</v>
      </c>
    </row>
    <row r="17" spans="1:6" s="330" customFormat="1">
      <c r="A17" s="326">
        <v>3.3</v>
      </c>
      <c r="B17" s="377" t="s">
        <v>422</v>
      </c>
      <c r="C17" s="382">
        <v>5.4472645830287915E-2</v>
      </c>
      <c r="D17" s="512">
        <v>1042794382.8773143</v>
      </c>
    </row>
    <row r="18" spans="1:6" s="329" customFormat="1" ht="12.75" customHeight="1">
      <c r="A18" s="389"/>
      <c r="B18" s="390" t="s">
        <v>475</v>
      </c>
      <c r="C18" s="384" t="s">
        <v>406</v>
      </c>
      <c r="D18" s="514" t="s">
        <v>407</v>
      </c>
    </row>
    <row r="19" spans="1:6" s="330" customFormat="1">
      <c r="A19" s="327">
        <v>4</v>
      </c>
      <c r="B19" s="377" t="s">
        <v>416</v>
      </c>
      <c r="C19" s="382">
        <v>0.1126473346302229</v>
      </c>
      <c r="D19" s="512">
        <v>2156458640.993402</v>
      </c>
    </row>
    <row r="20" spans="1:6" s="330" customFormat="1">
      <c r="A20" s="327">
        <v>5</v>
      </c>
      <c r="B20" s="377" t="s">
        <v>136</v>
      </c>
      <c r="C20" s="382">
        <v>0.13527728644133741</v>
      </c>
      <c r="D20" s="512">
        <v>2589673996.5855722</v>
      </c>
    </row>
    <row r="21" spans="1:6" s="330" customFormat="1" ht="13.5" thickBot="1">
      <c r="A21" s="332" t="s">
        <v>403</v>
      </c>
      <c r="B21" s="333" t="s">
        <v>417</v>
      </c>
      <c r="C21" s="385">
        <v>0.17947264583028791</v>
      </c>
      <c r="D21" s="515">
        <v>3435725658.2512631</v>
      </c>
    </row>
    <row r="22" spans="1:6">
      <c r="F22" s="285"/>
    </row>
    <row r="23" spans="1:6" ht="51">
      <c r="B23" s="284"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33" activePane="bottomRight" state="frozen"/>
      <selection activeCell="B20" sqref="B20"/>
      <selection pane="topRight" activeCell="B20" sqref="B20"/>
      <selection pane="bottomLeft" activeCell="B20" sqref="B20"/>
      <selection pane="bottomRight" activeCell="C38" sqref="C38:C4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s="657" customFormat="1">
      <c r="A1" s="658" t="s">
        <v>30</v>
      </c>
      <c r="B1" s="654" t="str">
        <f>'Info '!C2</f>
        <v>JSC TBC Bank</v>
      </c>
      <c r="C1" s="667"/>
      <c r="D1" s="667"/>
      <c r="E1" s="667"/>
      <c r="F1" s="667"/>
    </row>
    <row r="2" spans="1:6" s="658" customFormat="1" ht="15.75" customHeight="1">
      <c r="A2" s="658" t="s">
        <v>31</v>
      </c>
      <c r="B2" s="608">
        <f>'9.1. Capital Requirements'!B2</f>
        <v>44469</v>
      </c>
    </row>
    <row r="3" spans="1:6" s="65" customFormat="1" ht="15.75" customHeight="1">
      <c r="A3" s="104"/>
    </row>
    <row r="4" spans="1:6" s="65" customFormat="1" ht="15.75" customHeight="1" thickBot="1">
      <c r="A4" s="65" t="s">
        <v>86</v>
      </c>
      <c r="B4" s="227" t="s">
        <v>285</v>
      </c>
      <c r="D4" s="32" t="s">
        <v>73</v>
      </c>
    </row>
    <row r="5" spans="1:6" ht="25.5">
      <c r="A5" s="105" t="s">
        <v>6</v>
      </c>
      <c r="B5" s="253" t="s">
        <v>339</v>
      </c>
      <c r="C5" s="106" t="s">
        <v>92</v>
      </c>
      <c r="D5" s="107" t="s">
        <v>93</v>
      </c>
    </row>
    <row r="6" spans="1:6">
      <c r="A6" s="70">
        <v>1</v>
      </c>
      <c r="B6" s="108" t="s">
        <v>35</v>
      </c>
      <c r="C6" s="109">
        <v>913735532.85000002</v>
      </c>
      <c r="D6" s="110"/>
      <c r="E6" s="111"/>
      <c r="F6" s="111"/>
    </row>
    <row r="7" spans="1:6">
      <c r="A7" s="70">
        <v>2</v>
      </c>
      <c r="B7" s="112" t="s">
        <v>36</v>
      </c>
      <c r="C7" s="113">
        <v>2462229481.8899999</v>
      </c>
      <c r="D7" s="114"/>
      <c r="E7" s="111"/>
      <c r="F7" s="111"/>
    </row>
    <row r="8" spans="1:6">
      <c r="A8" s="70">
        <v>3</v>
      </c>
      <c r="B8" s="112" t="s">
        <v>37</v>
      </c>
      <c r="C8" s="113">
        <v>586135421.98000002</v>
      </c>
      <c r="D8" s="114"/>
      <c r="E8" s="111"/>
      <c r="F8" s="111"/>
    </row>
    <row r="9" spans="1:6">
      <c r="A9" s="70">
        <v>4</v>
      </c>
      <c r="B9" s="112" t="s">
        <v>38</v>
      </c>
      <c r="C9" s="113">
        <v>0</v>
      </c>
      <c r="D9" s="114"/>
      <c r="E9" s="111"/>
      <c r="F9" s="111"/>
    </row>
    <row r="10" spans="1:6">
      <c r="A10" s="70">
        <v>5</v>
      </c>
      <c r="B10" s="112" t="s">
        <v>39</v>
      </c>
      <c r="C10" s="113">
        <v>2236021655.2795763</v>
      </c>
      <c r="D10" s="114"/>
      <c r="E10" s="111"/>
      <c r="F10" s="111"/>
    </row>
    <row r="11" spans="1:6">
      <c r="A11" s="70">
        <v>6.1</v>
      </c>
      <c r="B11" s="228" t="s">
        <v>40</v>
      </c>
      <c r="C11" s="115">
        <v>15725472159.879999</v>
      </c>
      <c r="D11" s="116"/>
      <c r="E11" s="111"/>
      <c r="F11" s="111"/>
    </row>
    <row r="12" spans="1:6">
      <c r="A12" s="70">
        <v>6.2</v>
      </c>
      <c r="B12" s="229" t="s">
        <v>41</v>
      </c>
      <c r="C12" s="115">
        <v>-744250787.32000005</v>
      </c>
      <c r="D12" s="116"/>
      <c r="E12" s="111"/>
      <c r="F12" s="111"/>
    </row>
    <row r="13" spans="1:6">
      <c r="A13" s="70" t="s">
        <v>710</v>
      </c>
      <c r="B13" s="118" t="s">
        <v>712</v>
      </c>
      <c r="C13" s="115">
        <v>-44065711.869999997</v>
      </c>
      <c r="D13" s="116"/>
      <c r="E13" s="111"/>
      <c r="F13" s="111"/>
    </row>
    <row r="14" spans="1:6">
      <c r="A14" s="70" t="s">
        <v>711</v>
      </c>
      <c r="B14" s="118" t="s">
        <v>713</v>
      </c>
      <c r="C14" s="115">
        <v>-25.691381</v>
      </c>
      <c r="D14" s="116"/>
      <c r="E14" s="111"/>
      <c r="F14" s="111"/>
    </row>
    <row r="15" spans="1:6">
      <c r="A15" s="70">
        <v>6</v>
      </c>
      <c r="B15" s="112" t="s">
        <v>42</v>
      </c>
      <c r="C15" s="117">
        <f>C11+C12</f>
        <v>14981221372.559999</v>
      </c>
      <c r="D15" s="116"/>
      <c r="E15" s="111"/>
      <c r="F15" s="111"/>
    </row>
    <row r="16" spans="1:6">
      <c r="A16" s="70">
        <v>7</v>
      </c>
      <c r="B16" s="112" t="s">
        <v>43</v>
      </c>
      <c r="C16" s="113">
        <v>275132925.25</v>
      </c>
      <c r="D16" s="114"/>
      <c r="E16" s="111"/>
      <c r="F16" s="111"/>
    </row>
    <row r="17" spans="1:6">
      <c r="A17" s="70">
        <v>8</v>
      </c>
      <c r="B17" s="251" t="s">
        <v>198</v>
      </c>
      <c r="C17" s="113">
        <v>113085200.88000001</v>
      </c>
      <c r="D17" s="114"/>
      <c r="E17" s="111"/>
      <c r="F17" s="111"/>
    </row>
    <row r="18" spans="1:6">
      <c r="A18" s="70">
        <v>9</v>
      </c>
      <c r="B18" s="112" t="s">
        <v>44</v>
      </c>
      <c r="C18" s="113">
        <v>37792311.534411997</v>
      </c>
      <c r="D18" s="114"/>
      <c r="E18" s="111"/>
      <c r="F18" s="111"/>
    </row>
    <row r="19" spans="1:6">
      <c r="A19" s="70">
        <v>9.1</v>
      </c>
      <c r="B19" s="118" t="s">
        <v>88</v>
      </c>
      <c r="C19" s="115">
        <v>7607943.8999999994</v>
      </c>
      <c r="D19" s="114"/>
      <c r="E19" s="111"/>
      <c r="F19" s="111"/>
    </row>
    <row r="20" spans="1:6">
      <c r="A20" s="70">
        <v>9.1999999999999993</v>
      </c>
      <c r="B20" s="118" t="s">
        <v>89</v>
      </c>
      <c r="C20" s="115">
        <v>29370367.644411996</v>
      </c>
      <c r="D20" s="114"/>
      <c r="E20" s="111"/>
      <c r="F20" s="111"/>
    </row>
    <row r="21" spans="1:6">
      <c r="A21" s="70">
        <v>9.3000000000000007</v>
      </c>
      <c r="B21" s="230" t="s">
        <v>267</v>
      </c>
      <c r="C21" s="115">
        <v>3000</v>
      </c>
      <c r="D21" s="114"/>
      <c r="E21" s="111"/>
      <c r="F21" s="111"/>
    </row>
    <row r="22" spans="1:6">
      <c r="A22" s="70">
        <v>10</v>
      </c>
      <c r="B22" s="112" t="s">
        <v>45</v>
      </c>
      <c r="C22" s="113">
        <v>653573472.48000002</v>
      </c>
      <c r="D22" s="114"/>
      <c r="E22" s="111"/>
      <c r="F22" s="111"/>
    </row>
    <row r="23" spans="1:6">
      <c r="A23" s="70">
        <v>10.1</v>
      </c>
      <c r="B23" s="118" t="s">
        <v>90</v>
      </c>
      <c r="C23" s="113">
        <v>264126716.19999999</v>
      </c>
      <c r="D23" s="119" t="s">
        <v>91</v>
      </c>
      <c r="E23" s="111"/>
      <c r="F23" s="111"/>
    </row>
    <row r="24" spans="1:6">
      <c r="A24" s="70">
        <v>11</v>
      </c>
      <c r="B24" s="120" t="s">
        <v>46</v>
      </c>
      <c r="C24" s="121">
        <v>717094486.15999997</v>
      </c>
      <c r="D24" s="122"/>
      <c r="E24" s="111"/>
      <c r="F24" s="111"/>
    </row>
    <row r="25" spans="1:6">
      <c r="A25" s="70">
        <v>12</v>
      </c>
      <c r="B25" s="123" t="s">
        <v>47</v>
      </c>
      <c r="C25" s="124">
        <f>SUM(C6:C10,C15:C18,C22,C24)</f>
        <v>22976021860.863991</v>
      </c>
      <c r="D25" s="125"/>
      <c r="E25" s="111"/>
      <c r="F25" s="111"/>
    </row>
    <row r="26" spans="1:6">
      <c r="A26" s="70">
        <v>13</v>
      </c>
      <c r="B26" s="112" t="s">
        <v>49</v>
      </c>
      <c r="C26" s="127">
        <v>236167524.06</v>
      </c>
      <c r="D26" s="128"/>
      <c r="E26" s="111"/>
      <c r="F26" s="111"/>
    </row>
    <row r="27" spans="1:6">
      <c r="A27" s="70">
        <v>14</v>
      </c>
      <c r="B27" s="112" t="s">
        <v>50</v>
      </c>
      <c r="C27" s="113">
        <v>4608968796.8800001</v>
      </c>
      <c r="D27" s="114"/>
      <c r="E27" s="111"/>
      <c r="F27" s="111"/>
    </row>
    <row r="28" spans="1:6">
      <c r="A28" s="70">
        <v>15</v>
      </c>
      <c r="B28" s="112" t="s">
        <v>51</v>
      </c>
      <c r="C28" s="113">
        <v>4540273829.6200008</v>
      </c>
      <c r="D28" s="114"/>
      <c r="E28" s="111"/>
      <c r="F28" s="111"/>
    </row>
    <row r="29" spans="1:6">
      <c r="A29" s="70">
        <v>16</v>
      </c>
      <c r="B29" s="112" t="s">
        <v>52</v>
      </c>
      <c r="C29" s="113">
        <v>5227035780.6700001</v>
      </c>
      <c r="D29" s="114"/>
      <c r="E29" s="111"/>
      <c r="F29" s="111"/>
    </row>
    <row r="30" spans="1:6">
      <c r="A30" s="70">
        <v>17</v>
      </c>
      <c r="B30" s="112" t="s">
        <v>53</v>
      </c>
      <c r="C30" s="113">
        <v>931412082.90999997</v>
      </c>
      <c r="D30" s="114"/>
      <c r="E30" s="111"/>
      <c r="F30" s="111"/>
    </row>
    <row r="31" spans="1:6">
      <c r="A31" s="70">
        <v>18</v>
      </c>
      <c r="B31" s="112" t="s">
        <v>54</v>
      </c>
      <c r="C31" s="113">
        <v>2888800752.8879004</v>
      </c>
      <c r="D31" s="114"/>
      <c r="E31" s="111"/>
      <c r="F31" s="111"/>
    </row>
    <row r="32" spans="1:6">
      <c r="A32" s="70">
        <v>19</v>
      </c>
      <c r="B32" s="112" t="s">
        <v>55</v>
      </c>
      <c r="C32" s="113">
        <v>106170943.78</v>
      </c>
      <c r="D32" s="114"/>
      <c r="E32" s="111"/>
      <c r="F32" s="111"/>
    </row>
    <row r="33" spans="1:6">
      <c r="A33" s="70">
        <v>20</v>
      </c>
      <c r="B33" s="112" t="s">
        <v>56</v>
      </c>
      <c r="C33" s="113">
        <v>610082918.18000007</v>
      </c>
      <c r="D33" s="114"/>
      <c r="E33" s="111"/>
      <c r="F33" s="111"/>
    </row>
    <row r="34" spans="1:6">
      <c r="A34" s="70">
        <v>20.100000000000001</v>
      </c>
      <c r="B34" s="129" t="s">
        <v>715</v>
      </c>
      <c r="C34" s="121">
        <v>-227928.36</v>
      </c>
      <c r="D34" s="122"/>
      <c r="E34" s="111"/>
      <c r="F34" s="111"/>
    </row>
    <row r="35" spans="1:6">
      <c r="A35" s="70">
        <v>21</v>
      </c>
      <c r="B35" s="120" t="s">
        <v>57</v>
      </c>
      <c r="C35" s="121">
        <v>983994280</v>
      </c>
      <c r="D35" s="122"/>
      <c r="E35" s="111"/>
      <c r="F35" s="111"/>
    </row>
    <row r="36" spans="1:6">
      <c r="A36" s="70">
        <v>21.1</v>
      </c>
      <c r="B36" s="129" t="s">
        <v>714</v>
      </c>
      <c r="C36" s="130">
        <v>522007248</v>
      </c>
      <c r="D36" s="131"/>
      <c r="E36" s="111"/>
      <c r="F36" s="111"/>
    </row>
    <row r="37" spans="1:6">
      <c r="A37" s="70">
        <v>22</v>
      </c>
      <c r="B37" s="123" t="s">
        <v>58</v>
      </c>
      <c r="C37" s="124">
        <f>SUM(C26:C35)</f>
        <v>20132678980.627899</v>
      </c>
      <c r="D37" s="125"/>
      <c r="E37" s="111"/>
      <c r="F37" s="111"/>
    </row>
    <row r="38" spans="1:6">
      <c r="A38" s="70">
        <v>23</v>
      </c>
      <c r="B38" s="120" t="s">
        <v>60</v>
      </c>
      <c r="C38" s="113">
        <v>21015907.600000001</v>
      </c>
      <c r="D38" s="114"/>
      <c r="E38" s="111"/>
      <c r="F38" s="111"/>
    </row>
    <row r="39" spans="1:6">
      <c r="A39" s="70">
        <v>24</v>
      </c>
      <c r="B39" s="120" t="s">
        <v>61</v>
      </c>
      <c r="C39" s="113">
        <v>0</v>
      </c>
      <c r="D39" s="114"/>
      <c r="E39" s="111"/>
      <c r="F39" s="111"/>
    </row>
    <row r="40" spans="1:6">
      <c r="A40" s="70">
        <v>25</v>
      </c>
      <c r="B40" s="120" t="s">
        <v>62</v>
      </c>
      <c r="C40" s="113">
        <v>0</v>
      </c>
      <c r="D40" s="114"/>
      <c r="E40" s="111"/>
      <c r="F40" s="111"/>
    </row>
    <row r="41" spans="1:6">
      <c r="A41" s="70">
        <v>26</v>
      </c>
      <c r="B41" s="120" t="s">
        <v>63</v>
      </c>
      <c r="C41" s="113">
        <v>526703777.84000003</v>
      </c>
      <c r="D41" s="114"/>
      <c r="E41" s="111"/>
      <c r="F41" s="111"/>
    </row>
    <row r="42" spans="1:6">
      <c r="A42" s="70">
        <v>27</v>
      </c>
      <c r="B42" s="120" t="s">
        <v>64</v>
      </c>
      <c r="C42" s="113">
        <v>0</v>
      </c>
      <c r="D42" s="114"/>
      <c r="E42" s="111"/>
      <c r="F42" s="111"/>
    </row>
    <row r="43" spans="1:6">
      <c r="A43" s="70">
        <v>28</v>
      </c>
      <c r="B43" s="120" t="s">
        <v>65</v>
      </c>
      <c r="C43" s="113">
        <v>2295201164.46</v>
      </c>
      <c r="D43" s="114"/>
      <c r="E43" s="111"/>
      <c r="F43" s="111"/>
    </row>
    <row r="44" spans="1:6">
      <c r="A44" s="70">
        <v>29</v>
      </c>
      <c r="B44" s="120" t="s">
        <v>66</v>
      </c>
      <c r="C44" s="113">
        <v>194101.82</v>
      </c>
      <c r="D44" s="114"/>
      <c r="E44" s="111"/>
      <c r="F44" s="111"/>
    </row>
    <row r="45" spans="1:6" ht="15.75" thickBot="1">
      <c r="A45" s="132">
        <v>30</v>
      </c>
      <c r="B45" s="133" t="s">
        <v>265</v>
      </c>
      <c r="C45" s="134">
        <f>SUM(C38:C44)</f>
        <v>2843114951.7200003</v>
      </c>
      <c r="D45" s="135"/>
      <c r="E45"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xSplit="1" ySplit="4" topLeftCell="B5" activePane="bottomRight" state="frozen"/>
      <selection activeCell="B20" sqref="B20"/>
      <selection pane="topRight" activeCell="B20" sqref="B20"/>
      <selection pane="bottomLeft" activeCell="B20" sqref="B20"/>
      <selection pane="bottomRight" activeCell="S22" sqref="S22"/>
    </sheetView>
  </sheetViews>
  <sheetFormatPr defaultColWidth="9.140625" defaultRowHeight="12.75"/>
  <cols>
    <col min="1" max="1" width="10.5703125" style="4" bestFit="1" customWidth="1"/>
    <col min="2" max="2" width="73.85546875" style="4" customWidth="1"/>
    <col min="3" max="3" width="15.85546875" style="4" bestFit="1" customWidth="1"/>
    <col min="4" max="4" width="16.42578125" style="4" bestFit="1" customWidth="1"/>
    <col min="5" max="5" width="13" style="4" bestFit="1" customWidth="1"/>
    <col min="6" max="6" width="16.42578125" style="4" bestFit="1" customWidth="1"/>
    <col min="7" max="7" width="15.85546875" style="4" bestFit="1" customWidth="1"/>
    <col min="8" max="8" width="13.28515625" style="4" bestFit="1" customWidth="1"/>
    <col min="9" max="9" width="13" style="4" bestFit="1" customWidth="1"/>
    <col min="10" max="10" width="13.28515625" style="4" bestFit="1" customWidth="1"/>
    <col min="11" max="11" width="15.85546875" style="4" bestFit="1" customWidth="1"/>
    <col min="12" max="12" width="13" style="30" bestFit="1" customWidth="1"/>
    <col min="13" max="14" width="15.85546875" style="30" bestFit="1" customWidth="1"/>
    <col min="15" max="16" width="13" style="30" bestFit="1" customWidth="1"/>
    <col min="17" max="17" width="14.7109375" style="30" customWidth="1"/>
    <col min="18" max="18" width="13" style="30" bestFit="1" customWidth="1"/>
    <col min="19" max="19" width="34.85546875" style="30" customWidth="1"/>
    <col min="20" max="16384" width="9.140625" style="30"/>
  </cols>
  <sheetData>
    <row r="1" spans="1:19" s="668" customFormat="1">
      <c r="A1" s="658" t="s">
        <v>30</v>
      </c>
      <c r="B1" s="654" t="str">
        <f>'Info '!C2</f>
        <v>JSC TBC Bank</v>
      </c>
      <c r="C1" s="667"/>
      <c r="D1" s="667"/>
      <c r="E1" s="667"/>
      <c r="F1" s="667"/>
      <c r="G1" s="667"/>
      <c r="H1" s="667"/>
      <c r="I1" s="667"/>
      <c r="J1" s="667"/>
      <c r="K1" s="667"/>
    </row>
    <row r="2" spans="1:19" s="668" customFormat="1">
      <c r="A2" s="658" t="s">
        <v>31</v>
      </c>
      <c r="B2" s="608">
        <f>'10. CC2'!B2</f>
        <v>44469</v>
      </c>
      <c r="C2" s="667"/>
      <c r="D2" s="667"/>
      <c r="E2" s="667"/>
      <c r="F2" s="667"/>
      <c r="G2" s="667"/>
      <c r="H2" s="667"/>
      <c r="I2" s="667"/>
      <c r="J2" s="667"/>
      <c r="K2" s="667"/>
    </row>
    <row r="4" spans="1:19" ht="26.25" thickBot="1">
      <c r="A4" s="4" t="s">
        <v>248</v>
      </c>
      <c r="B4" s="679" t="s">
        <v>374</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357</v>
      </c>
      <c r="P5" s="257" t="s">
        <v>358</v>
      </c>
      <c r="Q5" s="257" t="s">
        <v>359</v>
      </c>
      <c r="R5" s="258" t="s">
        <v>360</v>
      </c>
      <c r="S5" s="259" t="s">
        <v>361</v>
      </c>
    </row>
    <row r="6" spans="1:19" s="260" customFormat="1" ht="99" customHeight="1">
      <c r="A6" s="261"/>
      <c r="B6" s="726" t="s">
        <v>362</v>
      </c>
      <c r="C6" s="722">
        <v>0</v>
      </c>
      <c r="D6" s="723"/>
      <c r="E6" s="722">
        <v>0.2</v>
      </c>
      <c r="F6" s="723"/>
      <c r="G6" s="722">
        <v>0.35</v>
      </c>
      <c r="H6" s="723"/>
      <c r="I6" s="722">
        <v>0.5</v>
      </c>
      <c r="J6" s="723"/>
      <c r="K6" s="722">
        <v>0.75</v>
      </c>
      <c r="L6" s="723"/>
      <c r="M6" s="722">
        <v>1</v>
      </c>
      <c r="N6" s="723"/>
      <c r="O6" s="722">
        <v>1.5</v>
      </c>
      <c r="P6" s="723"/>
      <c r="Q6" s="722">
        <v>2.5</v>
      </c>
      <c r="R6" s="723"/>
      <c r="S6" s="724" t="s">
        <v>247</v>
      </c>
    </row>
    <row r="7" spans="1:19" s="260" customFormat="1" ht="30.75" customHeight="1">
      <c r="A7" s="261"/>
      <c r="B7" s="727"/>
      <c r="C7" s="252" t="s">
        <v>250</v>
      </c>
      <c r="D7" s="252" t="s">
        <v>249</v>
      </c>
      <c r="E7" s="252" t="s">
        <v>250</v>
      </c>
      <c r="F7" s="252" t="s">
        <v>249</v>
      </c>
      <c r="G7" s="252" t="s">
        <v>250</v>
      </c>
      <c r="H7" s="252" t="s">
        <v>249</v>
      </c>
      <c r="I7" s="252" t="s">
        <v>250</v>
      </c>
      <c r="J7" s="252" t="s">
        <v>249</v>
      </c>
      <c r="K7" s="252" t="s">
        <v>250</v>
      </c>
      <c r="L7" s="252" t="s">
        <v>249</v>
      </c>
      <c r="M7" s="252" t="s">
        <v>250</v>
      </c>
      <c r="N7" s="252" t="s">
        <v>249</v>
      </c>
      <c r="O7" s="252" t="s">
        <v>250</v>
      </c>
      <c r="P7" s="252" t="s">
        <v>249</v>
      </c>
      <c r="Q7" s="252" t="s">
        <v>250</v>
      </c>
      <c r="R7" s="252" t="s">
        <v>249</v>
      </c>
      <c r="S7" s="725"/>
    </row>
    <row r="8" spans="1:19" s="138" customFormat="1">
      <c r="A8" s="136">
        <v>1</v>
      </c>
      <c r="B8" s="1" t="s">
        <v>95</v>
      </c>
      <c r="C8" s="137">
        <v>1963352279.0132997</v>
      </c>
      <c r="D8" s="137">
        <v>0</v>
      </c>
      <c r="E8" s="137">
        <v>0</v>
      </c>
      <c r="F8" s="137">
        <v>0</v>
      </c>
      <c r="G8" s="137">
        <v>0</v>
      </c>
      <c r="H8" s="137">
        <v>0</v>
      </c>
      <c r="I8" s="137">
        <v>0</v>
      </c>
      <c r="J8" s="137">
        <v>0</v>
      </c>
      <c r="K8" s="137">
        <v>0</v>
      </c>
      <c r="L8" s="137">
        <v>0</v>
      </c>
      <c r="M8" s="137">
        <v>2182176451.5943999</v>
      </c>
      <c r="N8" s="137">
        <v>0</v>
      </c>
      <c r="O8" s="137">
        <v>0</v>
      </c>
      <c r="P8" s="137">
        <v>0</v>
      </c>
      <c r="Q8" s="137">
        <v>0</v>
      </c>
      <c r="R8" s="137">
        <v>0</v>
      </c>
      <c r="S8" s="274">
        <v>2182176451.5943999</v>
      </c>
    </row>
    <row r="9" spans="1:19" s="138" customFormat="1">
      <c r="A9" s="136">
        <v>2</v>
      </c>
      <c r="B9" s="1" t="s">
        <v>96</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274">
        <v>0</v>
      </c>
    </row>
    <row r="10" spans="1:19" s="138" customFormat="1">
      <c r="A10" s="136">
        <v>3</v>
      </c>
      <c r="B10" s="1" t="s">
        <v>268</v>
      </c>
      <c r="C10" s="137">
        <v>104073823.03</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274">
        <v>0</v>
      </c>
    </row>
    <row r="11" spans="1:19" s="138" customFormat="1">
      <c r="A11" s="136">
        <v>4</v>
      </c>
      <c r="B11" s="1" t="s">
        <v>97</v>
      </c>
      <c r="C11" s="137">
        <v>346357164.60650009</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274">
        <v>0</v>
      </c>
    </row>
    <row r="12" spans="1:19" s="138" customFormat="1">
      <c r="A12" s="136">
        <v>5</v>
      </c>
      <c r="B12" s="1" t="s">
        <v>98</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274">
        <v>0</v>
      </c>
    </row>
    <row r="13" spans="1:19" s="138" customFormat="1">
      <c r="A13" s="136">
        <v>6</v>
      </c>
      <c r="B13" s="1" t="s">
        <v>99</v>
      </c>
      <c r="C13" s="137">
        <v>0</v>
      </c>
      <c r="D13" s="137">
        <v>0</v>
      </c>
      <c r="E13" s="137">
        <v>688461661.75289989</v>
      </c>
      <c r="F13" s="137">
        <v>3071076.2851999998</v>
      </c>
      <c r="G13" s="137">
        <v>0</v>
      </c>
      <c r="H13" s="137">
        <v>0</v>
      </c>
      <c r="I13" s="137">
        <v>27912656.012900002</v>
      </c>
      <c r="J13" s="137">
        <v>51204799.009800002</v>
      </c>
      <c r="K13" s="137">
        <v>0</v>
      </c>
      <c r="L13" s="137">
        <v>0</v>
      </c>
      <c r="M13" s="137">
        <v>6307575.5465000002</v>
      </c>
      <c r="N13" s="137">
        <v>31808549.6285</v>
      </c>
      <c r="O13" s="137">
        <v>0</v>
      </c>
      <c r="P13" s="137">
        <v>0</v>
      </c>
      <c r="Q13" s="137">
        <v>0</v>
      </c>
      <c r="R13" s="137">
        <v>0</v>
      </c>
      <c r="S13" s="274">
        <v>215981400.29396999</v>
      </c>
    </row>
    <row r="14" spans="1:19" s="138" customFormat="1">
      <c r="A14" s="136">
        <v>7</v>
      </c>
      <c r="B14" s="1" t="s">
        <v>100</v>
      </c>
      <c r="C14" s="137">
        <v>0</v>
      </c>
      <c r="D14" s="137">
        <v>0</v>
      </c>
      <c r="E14" s="137">
        <v>0</v>
      </c>
      <c r="F14" s="137">
        <v>0</v>
      </c>
      <c r="G14" s="137">
        <v>0</v>
      </c>
      <c r="H14" s="137">
        <v>0</v>
      </c>
      <c r="I14" s="137">
        <v>0</v>
      </c>
      <c r="J14" s="137">
        <v>0</v>
      </c>
      <c r="K14" s="137">
        <v>0</v>
      </c>
      <c r="L14" s="137">
        <v>0</v>
      </c>
      <c r="M14" s="137">
        <v>6160845201.4730015</v>
      </c>
      <c r="N14" s="137">
        <v>1266658978.6947999</v>
      </c>
      <c r="O14" s="137">
        <v>0</v>
      </c>
      <c r="P14" s="137">
        <v>0</v>
      </c>
      <c r="Q14" s="137">
        <v>0</v>
      </c>
      <c r="R14" s="137">
        <v>0</v>
      </c>
      <c r="S14" s="274">
        <v>7427504180.1678009</v>
      </c>
    </row>
    <row r="15" spans="1:19" s="138" customFormat="1">
      <c r="A15" s="136">
        <v>8</v>
      </c>
      <c r="B15" s="1" t="s">
        <v>101</v>
      </c>
      <c r="C15" s="137">
        <v>0</v>
      </c>
      <c r="D15" s="137">
        <v>0</v>
      </c>
      <c r="E15" s="137">
        <v>0</v>
      </c>
      <c r="F15" s="137">
        <v>0</v>
      </c>
      <c r="G15" s="137">
        <v>0</v>
      </c>
      <c r="H15" s="137">
        <v>0</v>
      </c>
      <c r="I15" s="137">
        <v>0</v>
      </c>
      <c r="J15" s="137">
        <v>0</v>
      </c>
      <c r="K15" s="137">
        <v>3544505089.8462014</v>
      </c>
      <c r="L15" s="137">
        <v>97874104.97209999</v>
      </c>
      <c r="M15" s="137">
        <v>0</v>
      </c>
      <c r="N15" s="137">
        <v>0</v>
      </c>
      <c r="O15" s="137">
        <v>0</v>
      </c>
      <c r="P15" s="137">
        <v>0</v>
      </c>
      <c r="Q15" s="137">
        <v>0</v>
      </c>
      <c r="R15" s="137">
        <v>0</v>
      </c>
      <c r="S15" s="274">
        <v>2731784396.1137257</v>
      </c>
    </row>
    <row r="16" spans="1:19" s="138" customFormat="1">
      <c r="A16" s="136">
        <v>9</v>
      </c>
      <c r="B16" s="1" t="s">
        <v>102</v>
      </c>
      <c r="C16" s="137">
        <v>0</v>
      </c>
      <c r="D16" s="137">
        <v>0</v>
      </c>
      <c r="E16" s="137">
        <v>0</v>
      </c>
      <c r="F16" s="137">
        <v>0</v>
      </c>
      <c r="G16" s="137">
        <v>3035365005.315001</v>
      </c>
      <c r="H16" s="137">
        <v>19407533.214499999</v>
      </c>
      <c r="I16" s="137">
        <v>0</v>
      </c>
      <c r="J16" s="137">
        <v>0</v>
      </c>
      <c r="K16" s="137">
        <v>0</v>
      </c>
      <c r="L16" s="137">
        <v>0</v>
      </c>
      <c r="M16" s="137">
        <v>0</v>
      </c>
      <c r="N16" s="137">
        <v>0</v>
      </c>
      <c r="O16" s="137">
        <v>0</v>
      </c>
      <c r="P16" s="137">
        <v>0</v>
      </c>
      <c r="Q16" s="137">
        <v>0</v>
      </c>
      <c r="R16" s="137">
        <v>0</v>
      </c>
      <c r="S16" s="274">
        <v>1069170388.4853252</v>
      </c>
    </row>
    <row r="17" spans="1:19" s="138" customFormat="1">
      <c r="A17" s="136">
        <v>10</v>
      </c>
      <c r="B17" s="1" t="s">
        <v>103</v>
      </c>
      <c r="C17" s="137">
        <v>0</v>
      </c>
      <c r="D17" s="137">
        <v>0</v>
      </c>
      <c r="E17" s="137">
        <v>0</v>
      </c>
      <c r="F17" s="137">
        <v>0</v>
      </c>
      <c r="G17" s="137">
        <v>0</v>
      </c>
      <c r="H17" s="137">
        <v>0</v>
      </c>
      <c r="I17" s="137">
        <v>30905247.7315</v>
      </c>
      <c r="J17" s="137">
        <v>0</v>
      </c>
      <c r="K17" s="137">
        <v>0</v>
      </c>
      <c r="L17" s="137">
        <v>0</v>
      </c>
      <c r="M17" s="137">
        <v>65397750.162799992</v>
      </c>
      <c r="N17" s="137">
        <v>476472.29349999997</v>
      </c>
      <c r="O17" s="137">
        <v>3722045.2426000009</v>
      </c>
      <c r="P17" s="137">
        <v>27129.89</v>
      </c>
      <c r="Q17" s="137">
        <v>0</v>
      </c>
      <c r="R17" s="137">
        <v>0</v>
      </c>
      <c r="S17" s="274">
        <v>86950609.02094999</v>
      </c>
    </row>
    <row r="18" spans="1:19" s="138" customFormat="1">
      <c r="A18" s="136">
        <v>11</v>
      </c>
      <c r="B18" s="1" t="s">
        <v>104</v>
      </c>
      <c r="C18" s="137">
        <v>0</v>
      </c>
      <c r="D18" s="137">
        <v>0</v>
      </c>
      <c r="E18" s="137">
        <v>0</v>
      </c>
      <c r="F18" s="137">
        <v>0</v>
      </c>
      <c r="G18" s="137">
        <v>0</v>
      </c>
      <c r="H18" s="137">
        <v>0</v>
      </c>
      <c r="I18" s="137">
        <v>0</v>
      </c>
      <c r="J18" s="137">
        <v>0</v>
      </c>
      <c r="K18" s="137">
        <v>0</v>
      </c>
      <c r="L18" s="137">
        <v>0</v>
      </c>
      <c r="M18" s="137">
        <v>758228005.78179991</v>
      </c>
      <c r="N18" s="137">
        <v>0</v>
      </c>
      <c r="O18" s="137">
        <v>495373557.54430008</v>
      </c>
      <c r="P18" s="137">
        <v>0</v>
      </c>
      <c r="Q18" s="137">
        <v>16759649.32</v>
      </c>
      <c r="R18" s="137">
        <v>0</v>
      </c>
      <c r="S18" s="274">
        <v>1543187465.3982499</v>
      </c>
    </row>
    <row r="19" spans="1:19" s="138" customFormat="1">
      <c r="A19" s="136">
        <v>12</v>
      </c>
      <c r="B19" s="1" t="s">
        <v>105</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274">
        <v>0</v>
      </c>
    </row>
    <row r="20" spans="1:19" s="138" customFormat="1">
      <c r="A20" s="136">
        <v>13</v>
      </c>
      <c r="B20" s="1" t="s">
        <v>246</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274">
        <v>0</v>
      </c>
    </row>
    <row r="21" spans="1:19" s="138" customFormat="1">
      <c r="A21" s="136">
        <v>14</v>
      </c>
      <c r="B21" s="1" t="s">
        <v>107</v>
      </c>
      <c r="C21" s="137">
        <v>913735532.8499999</v>
      </c>
      <c r="D21" s="137">
        <v>0</v>
      </c>
      <c r="E21" s="137">
        <v>-2.3000277578830719E-3</v>
      </c>
      <c r="F21" s="137">
        <v>0</v>
      </c>
      <c r="G21" s="137">
        <v>0</v>
      </c>
      <c r="H21" s="137">
        <v>0</v>
      </c>
      <c r="I21" s="137">
        <v>0</v>
      </c>
      <c r="J21" s="137">
        <v>0</v>
      </c>
      <c r="K21" s="137">
        <v>0</v>
      </c>
      <c r="L21" s="137">
        <v>0</v>
      </c>
      <c r="M21" s="137">
        <v>2615098131.6230006</v>
      </c>
      <c r="N21" s="137">
        <v>28123103.383417372</v>
      </c>
      <c r="O21" s="137">
        <v>0</v>
      </c>
      <c r="P21" s="137">
        <v>0</v>
      </c>
      <c r="Q21" s="137">
        <v>30254873.604411997</v>
      </c>
      <c r="R21" s="137">
        <v>0</v>
      </c>
      <c r="S21" s="274">
        <v>2718858419.0169883</v>
      </c>
    </row>
    <row r="22" spans="1:19" ht="13.5" thickBot="1">
      <c r="A22" s="139"/>
      <c r="B22" s="140" t="s">
        <v>108</v>
      </c>
      <c r="C22" s="141">
        <f>SUM(C8:C21)</f>
        <v>3327518799.4997997</v>
      </c>
      <c r="D22" s="141">
        <f t="shared" ref="D22:J22" si="0">SUM(D8:D21)</f>
        <v>0</v>
      </c>
      <c r="E22" s="141">
        <f t="shared" si="0"/>
        <v>688461661.75059986</v>
      </c>
      <c r="F22" s="141">
        <f t="shared" si="0"/>
        <v>3071076.2851999998</v>
      </c>
      <c r="G22" s="141">
        <f t="shared" si="0"/>
        <v>3035365005.315001</v>
      </c>
      <c r="H22" s="141">
        <f t="shared" si="0"/>
        <v>19407533.214499999</v>
      </c>
      <c r="I22" s="141">
        <f t="shared" si="0"/>
        <v>58817903.744400002</v>
      </c>
      <c r="J22" s="141">
        <f t="shared" si="0"/>
        <v>51204799.009800002</v>
      </c>
      <c r="K22" s="141">
        <f t="shared" ref="K22:S22" si="1">SUM(K8:K21)</f>
        <v>3544505089.8462014</v>
      </c>
      <c r="L22" s="141">
        <f t="shared" si="1"/>
        <v>97874104.97209999</v>
      </c>
      <c r="M22" s="141">
        <f t="shared" si="1"/>
        <v>11788053116.181501</v>
      </c>
      <c r="N22" s="141">
        <f t="shared" si="1"/>
        <v>1327067104.0002172</v>
      </c>
      <c r="O22" s="141">
        <f t="shared" si="1"/>
        <v>499095602.7869001</v>
      </c>
      <c r="P22" s="141">
        <f t="shared" si="1"/>
        <v>27129.89</v>
      </c>
      <c r="Q22" s="141">
        <f t="shared" si="1"/>
        <v>47014522.924411997</v>
      </c>
      <c r="R22" s="141">
        <f t="shared" si="1"/>
        <v>0</v>
      </c>
      <c r="S22" s="275">
        <f t="shared" si="1"/>
        <v>17975613310.091412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C7" sqref="C7:U20"/>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s="668" customFormat="1">
      <c r="A1" s="658" t="s">
        <v>30</v>
      </c>
      <c r="B1" s="654" t="str">
        <f>'Info '!C2</f>
        <v>JSC TBC Bank</v>
      </c>
      <c r="C1" s="667"/>
      <c r="D1" s="667"/>
      <c r="E1" s="667"/>
      <c r="F1" s="667"/>
      <c r="G1" s="667"/>
      <c r="H1" s="667"/>
      <c r="I1" s="667"/>
      <c r="J1" s="667"/>
      <c r="K1" s="667"/>
      <c r="L1" s="667"/>
      <c r="M1" s="667"/>
      <c r="N1" s="667"/>
      <c r="O1" s="667"/>
      <c r="P1" s="667"/>
      <c r="Q1" s="667"/>
      <c r="R1" s="667"/>
      <c r="S1" s="667"/>
      <c r="T1" s="667"/>
      <c r="U1" s="667"/>
      <c r="V1" s="667"/>
    </row>
    <row r="2" spans="1:22" s="668" customFormat="1">
      <c r="A2" s="658" t="s">
        <v>31</v>
      </c>
      <c r="B2" s="608">
        <f>'11. CRWA '!B2</f>
        <v>44469</v>
      </c>
      <c r="C2" s="667"/>
      <c r="D2" s="667"/>
      <c r="E2" s="667"/>
      <c r="F2" s="667"/>
      <c r="G2" s="667"/>
      <c r="H2" s="667"/>
      <c r="I2" s="667"/>
      <c r="J2" s="667"/>
      <c r="K2" s="667"/>
      <c r="L2" s="667"/>
      <c r="M2" s="667"/>
      <c r="N2" s="667"/>
      <c r="O2" s="667"/>
      <c r="P2" s="667"/>
      <c r="Q2" s="667"/>
      <c r="R2" s="667"/>
      <c r="S2" s="667"/>
      <c r="T2" s="667"/>
      <c r="U2" s="667"/>
      <c r="V2" s="667"/>
    </row>
    <row r="4" spans="1:22" ht="13.5" thickBot="1">
      <c r="A4" s="4" t="s">
        <v>365</v>
      </c>
      <c r="B4" s="680" t="s">
        <v>94</v>
      </c>
      <c r="V4" s="32" t="s">
        <v>73</v>
      </c>
    </row>
    <row r="5" spans="1:22" ht="12.75" customHeight="1">
      <c r="A5" s="143"/>
      <c r="B5" s="144"/>
      <c r="C5" s="728" t="s">
        <v>276</v>
      </c>
      <c r="D5" s="729"/>
      <c r="E5" s="729"/>
      <c r="F5" s="729"/>
      <c r="G5" s="729"/>
      <c r="H5" s="729"/>
      <c r="I5" s="729"/>
      <c r="J5" s="729"/>
      <c r="K5" s="729"/>
      <c r="L5" s="730"/>
      <c r="M5" s="731" t="s">
        <v>277</v>
      </c>
      <c r="N5" s="732"/>
      <c r="O5" s="732"/>
      <c r="P5" s="732"/>
      <c r="Q5" s="732"/>
      <c r="R5" s="732"/>
      <c r="S5" s="733"/>
      <c r="T5" s="736" t="s">
        <v>363</v>
      </c>
      <c r="U5" s="736" t="s">
        <v>364</v>
      </c>
      <c r="V5" s="734" t="s">
        <v>120</v>
      </c>
    </row>
    <row r="6" spans="1:22" s="75" customFormat="1" ht="102">
      <c r="A6" s="72"/>
      <c r="B6" s="145"/>
      <c r="C6" s="146" t="s">
        <v>109</v>
      </c>
      <c r="D6" s="233" t="s">
        <v>110</v>
      </c>
      <c r="E6" s="173" t="s">
        <v>279</v>
      </c>
      <c r="F6" s="173" t="s">
        <v>280</v>
      </c>
      <c r="G6" s="233" t="s">
        <v>283</v>
      </c>
      <c r="H6" s="233" t="s">
        <v>278</v>
      </c>
      <c r="I6" s="233" t="s">
        <v>111</v>
      </c>
      <c r="J6" s="233" t="s">
        <v>112</v>
      </c>
      <c r="K6" s="147" t="s">
        <v>113</v>
      </c>
      <c r="L6" s="148" t="s">
        <v>114</v>
      </c>
      <c r="M6" s="146" t="s">
        <v>281</v>
      </c>
      <c r="N6" s="147" t="s">
        <v>115</v>
      </c>
      <c r="O6" s="147" t="s">
        <v>116</v>
      </c>
      <c r="P6" s="147" t="s">
        <v>117</v>
      </c>
      <c r="Q6" s="147" t="s">
        <v>118</v>
      </c>
      <c r="R6" s="147" t="s">
        <v>119</v>
      </c>
      <c r="S6" s="254" t="s">
        <v>282</v>
      </c>
      <c r="T6" s="737"/>
      <c r="U6" s="737"/>
      <c r="V6" s="735"/>
    </row>
    <row r="7" spans="1:22" s="138" customFormat="1">
      <c r="A7" s="149">
        <v>1</v>
      </c>
      <c r="B7" s="1" t="s">
        <v>95</v>
      </c>
      <c r="C7" s="150">
        <v>0</v>
      </c>
      <c r="D7" s="137">
        <v>0</v>
      </c>
      <c r="E7" s="137">
        <v>0</v>
      </c>
      <c r="F7" s="137">
        <v>0</v>
      </c>
      <c r="G7" s="137">
        <v>0</v>
      </c>
      <c r="H7" s="137">
        <v>0</v>
      </c>
      <c r="I7" s="137">
        <v>0</v>
      </c>
      <c r="J7" s="137">
        <v>0</v>
      </c>
      <c r="K7" s="137">
        <v>0</v>
      </c>
      <c r="L7" s="151">
        <v>0</v>
      </c>
      <c r="M7" s="150">
        <v>0</v>
      </c>
      <c r="N7" s="137">
        <v>0</v>
      </c>
      <c r="O7" s="137">
        <v>0</v>
      </c>
      <c r="P7" s="137">
        <v>0</v>
      </c>
      <c r="Q7" s="137">
        <v>0</v>
      </c>
      <c r="R7" s="137">
        <v>0</v>
      </c>
      <c r="S7" s="151">
        <v>0</v>
      </c>
      <c r="T7" s="262">
        <v>0</v>
      </c>
      <c r="U7" s="262">
        <v>0</v>
      </c>
      <c r="V7" s="152">
        <f>SUM(C7:S7)</f>
        <v>0</v>
      </c>
    </row>
    <row r="8" spans="1:22" s="138" customFormat="1">
      <c r="A8" s="149">
        <v>2</v>
      </c>
      <c r="B8" s="1" t="s">
        <v>96</v>
      </c>
      <c r="C8" s="150">
        <v>0</v>
      </c>
      <c r="D8" s="137">
        <v>0</v>
      </c>
      <c r="E8" s="137">
        <v>0</v>
      </c>
      <c r="F8" s="137">
        <v>0</v>
      </c>
      <c r="G8" s="137">
        <v>0</v>
      </c>
      <c r="H8" s="137">
        <v>0</v>
      </c>
      <c r="I8" s="137">
        <v>0</v>
      </c>
      <c r="J8" s="137">
        <v>0</v>
      </c>
      <c r="K8" s="137">
        <v>0</v>
      </c>
      <c r="L8" s="151">
        <v>0</v>
      </c>
      <c r="M8" s="150">
        <v>0</v>
      </c>
      <c r="N8" s="137">
        <v>0</v>
      </c>
      <c r="O8" s="137">
        <v>0</v>
      </c>
      <c r="P8" s="137">
        <v>0</v>
      </c>
      <c r="Q8" s="137">
        <v>0</v>
      </c>
      <c r="R8" s="137">
        <v>0</v>
      </c>
      <c r="S8" s="151">
        <v>0</v>
      </c>
      <c r="T8" s="262">
        <v>0</v>
      </c>
      <c r="U8" s="262">
        <v>0</v>
      </c>
      <c r="V8" s="152">
        <f t="shared" ref="V8:V20" si="0">SUM(C8:S8)</f>
        <v>0</v>
      </c>
    </row>
    <row r="9" spans="1:22" s="138" customFormat="1">
      <c r="A9" s="149">
        <v>3</v>
      </c>
      <c r="B9" s="1" t="s">
        <v>269</v>
      </c>
      <c r="C9" s="150">
        <v>0</v>
      </c>
      <c r="D9" s="137">
        <v>0</v>
      </c>
      <c r="E9" s="137">
        <v>0</v>
      </c>
      <c r="F9" s="137">
        <v>0</v>
      </c>
      <c r="G9" s="137">
        <v>0</v>
      </c>
      <c r="H9" s="137">
        <v>0</v>
      </c>
      <c r="I9" s="137">
        <v>0</v>
      </c>
      <c r="J9" s="137">
        <v>0</v>
      </c>
      <c r="K9" s="137">
        <v>0</v>
      </c>
      <c r="L9" s="151">
        <v>0</v>
      </c>
      <c r="M9" s="150">
        <v>0</v>
      </c>
      <c r="N9" s="137">
        <v>0</v>
      </c>
      <c r="O9" s="137">
        <v>0</v>
      </c>
      <c r="P9" s="137">
        <v>0</v>
      </c>
      <c r="Q9" s="137">
        <v>0</v>
      </c>
      <c r="R9" s="137">
        <v>0</v>
      </c>
      <c r="S9" s="151">
        <v>0</v>
      </c>
      <c r="T9" s="262">
        <v>0</v>
      </c>
      <c r="U9" s="262">
        <v>0</v>
      </c>
      <c r="V9" s="152">
        <f t="shared" si="0"/>
        <v>0</v>
      </c>
    </row>
    <row r="10" spans="1:22" s="138" customFormat="1">
      <c r="A10" s="149">
        <v>4</v>
      </c>
      <c r="B10" s="1" t="s">
        <v>97</v>
      </c>
      <c r="C10" s="150">
        <v>0</v>
      </c>
      <c r="D10" s="137">
        <v>0</v>
      </c>
      <c r="E10" s="137">
        <v>0</v>
      </c>
      <c r="F10" s="137">
        <v>0</v>
      </c>
      <c r="G10" s="137">
        <v>0</v>
      </c>
      <c r="H10" s="137">
        <v>0</v>
      </c>
      <c r="I10" s="137">
        <v>0</v>
      </c>
      <c r="J10" s="137">
        <v>0</v>
      </c>
      <c r="K10" s="137">
        <v>0</v>
      </c>
      <c r="L10" s="151">
        <v>0</v>
      </c>
      <c r="M10" s="150">
        <v>0</v>
      </c>
      <c r="N10" s="137">
        <v>0</v>
      </c>
      <c r="O10" s="137">
        <v>0</v>
      </c>
      <c r="P10" s="137">
        <v>0</v>
      </c>
      <c r="Q10" s="137">
        <v>0</v>
      </c>
      <c r="R10" s="137">
        <v>0</v>
      </c>
      <c r="S10" s="151">
        <v>0</v>
      </c>
      <c r="T10" s="262">
        <v>0</v>
      </c>
      <c r="U10" s="262">
        <v>0</v>
      </c>
      <c r="V10" s="152">
        <f t="shared" si="0"/>
        <v>0</v>
      </c>
    </row>
    <row r="11" spans="1:22" s="138" customFormat="1">
      <c r="A11" s="149">
        <v>5</v>
      </c>
      <c r="B11" s="1" t="s">
        <v>98</v>
      </c>
      <c r="C11" s="150">
        <v>0</v>
      </c>
      <c r="D11" s="137">
        <v>0</v>
      </c>
      <c r="E11" s="137">
        <v>0</v>
      </c>
      <c r="F11" s="137">
        <v>0</v>
      </c>
      <c r="G11" s="137">
        <v>0</v>
      </c>
      <c r="H11" s="137">
        <v>0</v>
      </c>
      <c r="I11" s="137">
        <v>0</v>
      </c>
      <c r="J11" s="137">
        <v>0</v>
      </c>
      <c r="K11" s="137">
        <v>0</v>
      </c>
      <c r="L11" s="151">
        <v>0</v>
      </c>
      <c r="M11" s="150">
        <v>0</v>
      </c>
      <c r="N11" s="137">
        <v>0</v>
      </c>
      <c r="O11" s="137">
        <v>0</v>
      </c>
      <c r="P11" s="137">
        <v>0</v>
      </c>
      <c r="Q11" s="137">
        <v>0</v>
      </c>
      <c r="R11" s="137">
        <v>0</v>
      </c>
      <c r="S11" s="151">
        <v>0</v>
      </c>
      <c r="T11" s="262">
        <v>0</v>
      </c>
      <c r="U11" s="262">
        <v>0</v>
      </c>
      <c r="V11" s="152">
        <f t="shared" si="0"/>
        <v>0</v>
      </c>
    </row>
    <row r="12" spans="1:22" s="138" customFormat="1">
      <c r="A12" s="149">
        <v>6</v>
      </c>
      <c r="B12" s="1" t="s">
        <v>99</v>
      </c>
      <c r="C12" s="150">
        <v>0</v>
      </c>
      <c r="D12" s="137">
        <v>327681</v>
      </c>
      <c r="E12" s="137">
        <v>0</v>
      </c>
      <c r="F12" s="137">
        <v>0</v>
      </c>
      <c r="G12" s="137">
        <v>0</v>
      </c>
      <c r="H12" s="137">
        <v>0</v>
      </c>
      <c r="I12" s="137">
        <v>0</v>
      </c>
      <c r="J12" s="137">
        <v>0</v>
      </c>
      <c r="K12" s="137">
        <v>0</v>
      </c>
      <c r="L12" s="151">
        <v>0</v>
      </c>
      <c r="M12" s="150">
        <v>0</v>
      </c>
      <c r="N12" s="137">
        <v>0</v>
      </c>
      <c r="O12" s="137">
        <v>0</v>
      </c>
      <c r="P12" s="137">
        <v>0</v>
      </c>
      <c r="Q12" s="137">
        <v>0</v>
      </c>
      <c r="R12" s="137">
        <v>78070</v>
      </c>
      <c r="S12" s="151">
        <v>0</v>
      </c>
      <c r="T12" s="262">
        <v>327681</v>
      </c>
      <c r="U12" s="262">
        <v>78070</v>
      </c>
      <c r="V12" s="152">
        <f t="shared" si="0"/>
        <v>405751</v>
      </c>
    </row>
    <row r="13" spans="1:22" s="138" customFormat="1">
      <c r="A13" s="149">
        <v>7</v>
      </c>
      <c r="B13" s="1" t="s">
        <v>100</v>
      </c>
      <c r="C13" s="150">
        <v>0</v>
      </c>
      <c r="D13" s="137">
        <v>228012595.07830003</v>
      </c>
      <c r="E13" s="137">
        <v>0</v>
      </c>
      <c r="F13" s="137">
        <v>0</v>
      </c>
      <c r="G13" s="137">
        <v>0</v>
      </c>
      <c r="H13" s="137">
        <v>0</v>
      </c>
      <c r="I13" s="137">
        <v>0</v>
      </c>
      <c r="J13" s="137">
        <v>0</v>
      </c>
      <c r="K13" s="137">
        <v>0</v>
      </c>
      <c r="L13" s="151">
        <v>0</v>
      </c>
      <c r="M13" s="150">
        <v>27116251.449499998</v>
      </c>
      <c r="N13" s="137">
        <v>0</v>
      </c>
      <c r="O13" s="137">
        <v>34779450.236699998</v>
      </c>
      <c r="P13" s="137">
        <v>0</v>
      </c>
      <c r="Q13" s="137">
        <v>0</v>
      </c>
      <c r="R13" s="137">
        <v>181211328.0282</v>
      </c>
      <c r="S13" s="151">
        <v>0</v>
      </c>
      <c r="T13" s="262">
        <v>255180061.74190003</v>
      </c>
      <c r="U13" s="262">
        <v>215939563.0508</v>
      </c>
      <c r="V13" s="152">
        <f t="shared" si="0"/>
        <v>471119624.79270005</v>
      </c>
    </row>
    <row r="14" spans="1:22" s="138" customFormat="1">
      <c r="A14" s="149">
        <v>8</v>
      </c>
      <c r="B14" s="1" t="s">
        <v>101</v>
      </c>
      <c r="C14" s="150">
        <v>0</v>
      </c>
      <c r="D14" s="137">
        <v>46092446.723399997</v>
      </c>
      <c r="E14" s="137">
        <v>0</v>
      </c>
      <c r="F14" s="137">
        <v>0</v>
      </c>
      <c r="G14" s="137">
        <v>0</v>
      </c>
      <c r="H14" s="137">
        <v>0</v>
      </c>
      <c r="I14" s="137">
        <v>0</v>
      </c>
      <c r="J14" s="137">
        <v>0</v>
      </c>
      <c r="K14" s="137">
        <v>0</v>
      </c>
      <c r="L14" s="151">
        <v>0</v>
      </c>
      <c r="M14" s="150">
        <v>0</v>
      </c>
      <c r="N14" s="137">
        <v>0</v>
      </c>
      <c r="O14" s="137">
        <v>775988.80130000005</v>
      </c>
      <c r="P14" s="137">
        <v>0</v>
      </c>
      <c r="Q14" s="137">
        <v>0</v>
      </c>
      <c r="R14" s="137">
        <v>0</v>
      </c>
      <c r="S14" s="151">
        <v>0</v>
      </c>
      <c r="T14" s="262">
        <v>42272625.882699996</v>
      </c>
      <c r="U14" s="262">
        <v>7126884.950699999</v>
      </c>
      <c r="V14" s="152">
        <f t="shared" si="0"/>
        <v>46868435.524699993</v>
      </c>
    </row>
    <row r="15" spans="1:22" s="138" customFormat="1">
      <c r="A15" s="149">
        <v>9</v>
      </c>
      <c r="B15" s="1" t="s">
        <v>102</v>
      </c>
      <c r="C15" s="150">
        <v>0</v>
      </c>
      <c r="D15" s="137">
        <v>5201032.2281999998</v>
      </c>
      <c r="E15" s="137">
        <v>0</v>
      </c>
      <c r="F15" s="137">
        <v>0</v>
      </c>
      <c r="G15" s="137">
        <v>0</v>
      </c>
      <c r="H15" s="137">
        <v>0</v>
      </c>
      <c r="I15" s="137">
        <v>0</v>
      </c>
      <c r="J15" s="137">
        <v>0</v>
      </c>
      <c r="K15" s="137">
        <v>0</v>
      </c>
      <c r="L15" s="151">
        <v>0</v>
      </c>
      <c r="M15" s="150">
        <v>2531075.3086999999</v>
      </c>
      <c r="N15" s="137">
        <v>0</v>
      </c>
      <c r="O15" s="137">
        <v>42322.059800000003</v>
      </c>
      <c r="P15" s="137">
        <v>0</v>
      </c>
      <c r="Q15" s="137">
        <v>0</v>
      </c>
      <c r="R15" s="137">
        <v>0</v>
      </c>
      <c r="S15" s="151">
        <v>0</v>
      </c>
      <c r="T15" s="262">
        <v>4867464.2819999997</v>
      </c>
      <c r="U15" s="262">
        <v>471605.61969999998</v>
      </c>
      <c r="V15" s="152">
        <f t="shared" si="0"/>
        <v>7774429.5966999996</v>
      </c>
    </row>
    <row r="16" spans="1:22" s="138" customFormat="1">
      <c r="A16" s="149">
        <v>10</v>
      </c>
      <c r="B16" s="1" t="s">
        <v>103</v>
      </c>
      <c r="C16" s="150">
        <v>0</v>
      </c>
      <c r="D16" s="137">
        <v>489877.25510000001</v>
      </c>
      <c r="E16" s="137">
        <v>0</v>
      </c>
      <c r="F16" s="137">
        <v>0</v>
      </c>
      <c r="G16" s="137">
        <v>0</v>
      </c>
      <c r="H16" s="137">
        <v>0</v>
      </c>
      <c r="I16" s="137">
        <v>0</v>
      </c>
      <c r="J16" s="137">
        <v>0</v>
      </c>
      <c r="K16" s="137">
        <v>0</v>
      </c>
      <c r="L16" s="151">
        <v>0</v>
      </c>
      <c r="M16" s="150">
        <v>0</v>
      </c>
      <c r="N16" s="137">
        <v>0</v>
      </c>
      <c r="O16" s="137">
        <v>0</v>
      </c>
      <c r="P16" s="137">
        <v>0</v>
      </c>
      <c r="Q16" s="137">
        <v>0</v>
      </c>
      <c r="R16" s="137">
        <v>0</v>
      </c>
      <c r="S16" s="151">
        <v>0</v>
      </c>
      <c r="T16" s="262">
        <v>194290.08960000001</v>
      </c>
      <c r="U16" s="262">
        <v>480989.5735</v>
      </c>
      <c r="V16" s="152">
        <f t="shared" si="0"/>
        <v>489877.25510000001</v>
      </c>
    </row>
    <row r="17" spans="1:22" s="138" customFormat="1">
      <c r="A17" s="149">
        <v>11</v>
      </c>
      <c r="B17" s="1" t="s">
        <v>104</v>
      </c>
      <c r="C17" s="150">
        <v>0</v>
      </c>
      <c r="D17" s="137">
        <v>43333472.334199995</v>
      </c>
      <c r="E17" s="137">
        <v>0</v>
      </c>
      <c r="F17" s="137">
        <v>0</v>
      </c>
      <c r="G17" s="137">
        <v>0</v>
      </c>
      <c r="H17" s="137">
        <v>0</v>
      </c>
      <c r="I17" s="137">
        <v>0</v>
      </c>
      <c r="J17" s="137">
        <v>0</v>
      </c>
      <c r="K17" s="137">
        <v>0</v>
      </c>
      <c r="L17" s="151">
        <v>0</v>
      </c>
      <c r="M17" s="150">
        <v>95715.613700000002</v>
      </c>
      <c r="N17" s="137">
        <v>0</v>
      </c>
      <c r="O17" s="137">
        <v>0</v>
      </c>
      <c r="P17" s="137">
        <v>0</v>
      </c>
      <c r="Q17" s="137">
        <v>0</v>
      </c>
      <c r="R17" s="137">
        <v>0</v>
      </c>
      <c r="S17" s="151">
        <v>0</v>
      </c>
      <c r="T17" s="262">
        <v>43333472.334199995</v>
      </c>
      <c r="U17" s="262">
        <v>0</v>
      </c>
      <c r="V17" s="152">
        <f t="shared" si="0"/>
        <v>43429187.947899997</v>
      </c>
    </row>
    <row r="18" spans="1:22" s="138" customFormat="1">
      <c r="A18" s="149">
        <v>12</v>
      </c>
      <c r="B18" s="1" t="s">
        <v>105</v>
      </c>
      <c r="C18" s="150">
        <v>0</v>
      </c>
      <c r="D18" s="137">
        <v>0</v>
      </c>
      <c r="E18" s="137">
        <v>0</v>
      </c>
      <c r="F18" s="137">
        <v>0</v>
      </c>
      <c r="G18" s="137">
        <v>0</v>
      </c>
      <c r="H18" s="137">
        <v>0</v>
      </c>
      <c r="I18" s="137">
        <v>0</v>
      </c>
      <c r="J18" s="137">
        <v>0</v>
      </c>
      <c r="K18" s="137">
        <v>0</v>
      </c>
      <c r="L18" s="151">
        <v>0</v>
      </c>
      <c r="M18" s="150">
        <v>185402.408</v>
      </c>
      <c r="N18" s="137">
        <v>0</v>
      </c>
      <c r="O18" s="137">
        <v>0</v>
      </c>
      <c r="P18" s="137">
        <v>0</v>
      </c>
      <c r="Q18" s="137">
        <v>0</v>
      </c>
      <c r="R18" s="137">
        <v>0</v>
      </c>
      <c r="S18" s="151">
        <v>0</v>
      </c>
      <c r="T18" s="262">
        <v>0</v>
      </c>
      <c r="U18" s="262">
        <v>0</v>
      </c>
      <c r="V18" s="152">
        <f t="shared" si="0"/>
        <v>185402.408</v>
      </c>
    </row>
    <row r="19" spans="1:22" s="138" customFormat="1">
      <c r="A19" s="149">
        <v>13</v>
      </c>
      <c r="B19" s="1" t="s">
        <v>106</v>
      </c>
      <c r="C19" s="150">
        <v>0</v>
      </c>
      <c r="D19" s="137">
        <v>0</v>
      </c>
      <c r="E19" s="137">
        <v>0</v>
      </c>
      <c r="F19" s="137">
        <v>0</v>
      </c>
      <c r="G19" s="137">
        <v>0</v>
      </c>
      <c r="H19" s="137">
        <v>0</v>
      </c>
      <c r="I19" s="137">
        <v>0</v>
      </c>
      <c r="J19" s="137">
        <v>0</v>
      </c>
      <c r="K19" s="137">
        <v>0</v>
      </c>
      <c r="L19" s="151">
        <v>0</v>
      </c>
      <c r="M19" s="150">
        <v>0</v>
      </c>
      <c r="N19" s="137">
        <v>0</v>
      </c>
      <c r="O19" s="137">
        <v>0</v>
      </c>
      <c r="P19" s="137">
        <v>0</v>
      </c>
      <c r="Q19" s="137">
        <v>0</v>
      </c>
      <c r="R19" s="137">
        <v>0</v>
      </c>
      <c r="S19" s="151">
        <v>0</v>
      </c>
      <c r="T19" s="262">
        <v>0</v>
      </c>
      <c r="U19" s="262">
        <v>0</v>
      </c>
      <c r="V19" s="152">
        <f t="shared" si="0"/>
        <v>0</v>
      </c>
    </row>
    <row r="20" spans="1:22" s="138" customFormat="1">
      <c r="A20" s="149">
        <v>14</v>
      </c>
      <c r="B20" s="1" t="s">
        <v>107</v>
      </c>
      <c r="C20" s="150">
        <v>0</v>
      </c>
      <c r="D20" s="137">
        <v>141205792.43269998</v>
      </c>
      <c r="E20" s="137">
        <v>0</v>
      </c>
      <c r="F20" s="137">
        <v>0</v>
      </c>
      <c r="G20" s="137">
        <v>0</v>
      </c>
      <c r="H20" s="137">
        <v>0</v>
      </c>
      <c r="I20" s="137">
        <v>0</v>
      </c>
      <c r="J20" s="137">
        <v>0</v>
      </c>
      <c r="K20" s="137">
        <v>0</v>
      </c>
      <c r="L20" s="151">
        <v>0</v>
      </c>
      <c r="M20" s="150">
        <v>51230942.242899999</v>
      </c>
      <c r="N20" s="137">
        <v>0</v>
      </c>
      <c r="O20" s="137">
        <v>12214372.4991</v>
      </c>
      <c r="P20" s="137">
        <v>0</v>
      </c>
      <c r="Q20" s="137">
        <v>0</v>
      </c>
      <c r="R20" s="137">
        <v>364090</v>
      </c>
      <c r="S20" s="151">
        <v>0</v>
      </c>
      <c r="T20" s="262">
        <v>203454525.19089997</v>
      </c>
      <c r="U20" s="262">
        <v>1560671.9838</v>
      </c>
      <c r="V20" s="152">
        <f t="shared" si="0"/>
        <v>205015197.17469999</v>
      </c>
    </row>
    <row r="21" spans="1:22" ht="13.5" thickBot="1">
      <c r="A21" s="139"/>
      <c r="B21" s="153" t="s">
        <v>108</v>
      </c>
      <c r="C21" s="154">
        <f>SUM(C7:C20)</f>
        <v>0</v>
      </c>
      <c r="D21" s="141">
        <f t="shared" ref="D21:V21" si="1">SUM(D7:D20)</f>
        <v>464662897.05189997</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81159387.022799999</v>
      </c>
      <c r="N21" s="141">
        <f t="shared" si="1"/>
        <v>0</v>
      </c>
      <c r="O21" s="141">
        <f t="shared" si="1"/>
        <v>47812133.596899994</v>
      </c>
      <c r="P21" s="141">
        <f t="shared" si="1"/>
        <v>0</v>
      </c>
      <c r="Q21" s="141">
        <f t="shared" si="1"/>
        <v>0</v>
      </c>
      <c r="R21" s="141">
        <f t="shared" si="1"/>
        <v>181653488.0282</v>
      </c>
      <c r="S21" s="155">
        <f>SUM(S7:S20)</f>
        <v>0</v>
      </c>
      <c r="T21" s="155">
        <f>SUM(T7:T20)</f>
        <v>549630120.52130008</v>
      </c>
      <c r="U21" s="155">
        <f t="shared" ref="U21" si="2">SUM(U7:U20)</f>
        <v>225657785.1785</v>
      </c>
      <c r="V21" s="156">
        <f t="shared" si="1"/>
        <v>775287905.69980001</v>
      </c>
    </row>
    <row r="24" spans="1:22">
      <c r="A24" s="7"/>
      <c r="B24" s="7"/>
      <c r="C24" s="49"/>
      <c r="D24" s="49"/>
      <c r="E24" s="49"/>
    </row>
    <row r="25" spans="1:22">
      <c r="A25" s="157"/>
      <c r="B25" s="157"/>
      <c r="C25" s="7"/>
      <c r="D25" s="49"/>
      <c r="E25" s="49"/>
    </row>
    <row r="26" spans="1:22">
      <c r="A26" s="157"/>
      <c r="B26" s="50"/>
      <c r="C26" s="7"/>
      <c r="D26" s="49"/>
      <c r="E26" s="49"/>
    </row>
    <row r="27" spans="1:22">
      <c r="A27" s="157"/>
      <c r="B27" s="157"/>
      <c r="C27" s="7"/>
      <c r="D27" s="49"/>
      <c r="E27" s="49"/>
    </row>
    <row r="28" spans="1:22">
      <c r="A28" s="157"/>
      <c r="B28" s="50"/>
      <c r="C28" s="7"/>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8" sqref="C8:H21"/>
    </sheetView>
  </sheetViews>
  <sheetFormatPr defaultColWidth="9.140625" defaultRowHeight="12.75"/>
  <cols>
    <col min="1" max="1" width="10.5703125" style="4" bestFit="1" customWidth="1"/>
    <col min="2" max="2" width="101.85546875" style="4" customWidth="1"/>
    <col min="3" max="3" width="13.7109375" style="263" customWidth="1"/>
    <col min="4" max="4" width="14.85546875" style="263" bestFit="1" customWidth="1"/>
    <col min="5" max="5" width="17.7109375" style="263" customWidth="1"/>
    <col min="6" max="6" width="15.85546875" style="263" customWidth="1"/>
    <col min="7" max="7" width="17.42578125" style="263" customWidth="1"/>
    <col min="8" max="8" width="15.28515625" style="263" customWidth="1"/>
    <col min="9" max="16384" width="9.140625" style="30"/>
  </cols>
  <sheetData>
    <row r="1" spans="1:9" s="668" customFormat="1">
      <c r="A1" s="658" t="s">
        <v>30</v>
      </c>
      <c r="B1" s="667" t="str">
        <f>'Info '!C2</f>
        <v>JSC TBC Bank</v>
      </c>
      <c r="C1" s="654"/>
      <c r="D1" s="665"/>
      <c r="E1" s="665"/>
      <c r="F1" s="665"/>
      <c r="G1" s="665"/>
      <c r="H1" s="665"/>
    </row>
    <row r="2" spans="1:9" s="668" customFormat="1">
      <c r="A2" s="658" t="s">
        <v>31</v>
      </c>
      <c r="B2" s="608">
        <f>'12. CRM'!B2</f>
        <v>44469</v>
      </c>
      <c r="D2" s="665"/>
      <c r="E2" s="665"/>
      <c r="F2" s="665"/>
      <c r="G2" s="665"/>
      <c r="H2" s="665"/>
    </row>
    <row r="4" spans="1:9" ht="13.5" thickBot="1">
      <c r="A4" s="2" t="s">
        <v>252</v>
      </c>
      <c r="B4" s="142" t="s">
        <v>375</v>
      </c>
    </row>
    <row r="5" spans="1:9">
      <c r="A5" s="143"/>
      <c r="B5" s="158"/>
      <c r="C5" s="264" t="s">
        <v>0</v>
      </c>
      <c r="D5" s="264" t="s">
        <v>1</v>
      </c>
      <c r="E5" s="264" t="s">
        <v>2</v>
      </c>
      <c r="F5" s="264" t="s">
        <v>3</v>
      </c>
      <c r="G5" s="265" t="s">
        <v>4</v>
      </c>
      <c r="H5" s="266" t="s">
        <v>5</v>
      </c>
      <c r="I5" s="159"/>
    </row>
    <row r="6" spans="1:9" s="159" customFormat="1" ht="12.75" customHeight="1">
      <c r="A6" s="160"/>
      <c r="B6" s="740" t="s">
        <v>251</v>
      </c>
      <c r="C6" s="742" t="s">
        <v>367</v>
      </c>
      <c r="D6" s="744" t="s">
        <v>366</v>
      </c>
      <c r="E6" s="745"/>
      <c r="F6" s="742" t="s">
        <v>371</v>
      </c>
      <c r="G6" s="742" t="s">
        <v>372</v>
      </c>
      <c r="H6" s="738" t="s">
        <v>370</v>
      </c>
    </row>
    <row r="7" spans="1:9" ht="38.25">
      <c r="A7" s="162"/>
      <c r="B7" s="741"/>
      <c r="C7" s="743"/>
      <c r="D7" s="267" t="s">
        <v>369</v>
      </c>
      <c r="E7" s="267" t="s">
        <v>368</v>
      </c>
      <c r="F7" s="743"/>
      <c r="G7" s="743"/>
      <c r="H7" s="739"/>
      <c r="I7" s="159"/>
    </row>
    <row r="8" spans="1:9">
      <c r="A8" s="160">
        <v>1</v>
      </c>
      <c r="B8" s="1" t="s">
        <v>95</v>
      </c>
      <c r="C8" s="268">
        <v>4145528730.6076994</v>
      </c>
      <c r="D8" s="269">
        <v>0</v>
      </c>
      <c r="E8" s="268">
        <v>0</v>
      </c>
      <c r="F8" s="268">
        <v>2182176451.5943999</v>
      </c>
      <c r="G8" s="270">
        <v>2182176451.5943999</v>
      </c>
      <c r="H8" s="272">
        <v>0.52639279411640005</v>
      </c>
    </row>
    <row r="9" spans="1:9" ht="15" customHeight="1">
      <c r="A9" s="160">
        <v>2</v>
      </c>
      <c r="B9" s="1" t="s">
        <v>96</v>
      </c>
      <c r="C9" s="268">
        <v>0</v>
      </c>
      <c r="D9" s="269">
        <v>0</v>
      </c>
      <c r="E9" s="268">
        <v>0</v>
      </c>
      <c r="F9" s="268">
        <v>0</v>
      </c>
      <c r="G9" s="270">
        <v>0</v>
      </c>
      <c r="H9" s="272" t="s">
        <v>740</v>
      </c>
    </row>
    <row r="10" spans="1:9">
      <c r="A10" s="160">
        <v>3</v>
      </c>
      <c r="B10" s="1" t="s">
        <v>269</v>
      </c>
      <c r="C10" s="268">
        <v>104073823.03</v>
      </c>
      <c r="D10" s="269">
        <v>0</v>
      </c>
      <c r="E10" s="268">
        <v>0</v>
      </c>
      <c r="F10" s="268">
        <v>0</v>
      </c>
      <c r="G10" s="270">
        <v>0</v>
      </c>
      <c r="H10" s="272">
        <v>0</v>
      </c>
    </row>
    <row r="11" spans="1:9">
      <c r="A11" s="160">
        <v>4</v>
      </c>
      <c r="B11" s="1" t="s">
        <v>97</v>
      </c>
      <c r="C11" s="268">
        <v>346357164.60650009</v>
      </c>
      <c r="D11" s="269">
        <v>0</v>
      </c>
      <c r="E11" s="268">
        <v>0</v>
      </c>
      <c r="F11" s="268">
        <v>0</v>
      </c>
      <c r="G11" s="270">
        <v>0</v>
      </c>
      <c r="H11" s="272">
        <v>0</v>
      </c>
    </row>
    <row r="12" spans="1:9">
      <c r="A12" s="160">
        <v>5</v>
      </c>
      <c r="B12" s="1" t="s">
        <v>98</v>
      </c>
      <c r="C12" s="268">
        <v>0</v>
      </c>
      <c r="D12" s="269">
        <v>0</v>
      </c>
      <c r="E12" s="268">
        <v>0</v>
      </c>
      <c r="F12" s="268">
        <v>0</v>
      </c>
      <c r="G12" s="270">
        <v>0</v>
      </c>
      <c r="H12" s="272" t="s">
        <v>740</v>
      </c>
    </row>
    <row r="13" spans="1:9">
      <c r="A13" s="160">
        <v>6</v>
      </c>
      <c r="B13" s="1" t="s">
        <v>99</v>
      </c>
      <c r="C13" s="268">
        <v>722681893.31229985</v>
      </c>
      <c r="D13" s="269">
        <v>151881295.84689999</v>
      </c>
      <c r="E13" s="268">
        <v>86084424.923500001</v>
      </c>
      <c r="F13" s="268">
        <v>215981400.29396999</v>
      </c>
      <c r="G13" s="270">
        <v>215575649.29396999</v>
      </c>
      <c r="H13" s="272">
        <v>0.26654874768303327</v>
      </c>
    </row>
    <row r="14" spans="1:9">
      <c r="A14" s="160">
        <v>7</v>
      </c>
      <c r="B14" s="1" t="s">
        <v>100</v>
      </c>
      <c r="C14" s="268">
        <v>6160845201.4730015</v>
      </c>
      <c r="D14" s="269">
        <v>2851143963.5762005</v>
      </c>
      <c r="E14" s="268">
        <v>1266658978.6947999</v>
      </c>
      <c r="F14" s="268">
        <v>7427504180.1678009</v>
      </c>
      <c r="G14" s="270">
        <v>6956384555.3751011</v>
      </c>
      <c r="H14" s="272">
        <v>0.93657093777871747</v>
      </c>
    </row>
    <row r="15" spans="1:9">
      <c r="A15" s="160">
        <v>8</v>
      </c>
      <c r="B15" s="1" t="s">
        <v>101</v>
      </c>
      <c r="C15" s="268">
        <v>3544505089.8462014</v>
      </c>
      <c r="D15" s="269">
        <v>330910281.3997767</v>
      </c>
      <c r="E15" s="268">
        <v>97874104.97209999</v>
      </c>
      <c r="F15" s="268">
        <v>2731784396.1137261</v>
      </c>
      <c r="G15" s="270">
        <v>2682384885.2803264</v>
      </c>
      <c r="H15" s="272">
        <v>0.73643757055726766</v>
      </c>
    </row>
    <row r="16" spans="1:9">
      <c r="A16" s="160">
        <v>9</v>
      </c>
      <c r="B16" s="1" t="s">
        <v>102</v>
      </c>
      <c r="C16" s="268">
        <v>3035365005.315001</v>
      </c>
      <c r="D16" s="269">
        <v>35109043.078826651</v>
      </c>
      <c r="E16" s="268">
        <v>19407533.214499999</v>
      </c>
      <c r="F16" s="268">
        <v>1069170388.4853252</v>
      </c>
      <c r="G16" s="270">
        <v>1063831318.5836253</v>
      </c>
      <c r="H16" s="272">
        <v>0.3482522201458999</v>
      </c>
    </row>
    <row r="17" spans="1:8">
      <c r="A17" s="160">
        <v>10</v>
      </c>
      <c r="B17" s="1" t="s">
        <v>103</v>
      </c>
      <c r="C17" s="268">
        <v>100025043.13689998</v>
      </c>
      <c r="D17" s="269">
        <v>2352543.0610000002</v>
      </c>
      <c r="E17" s="268">
        <v>503602.18349999998</v>
      </c>
      <c r="F17" s="268">
        <v>86950609.020950004</v>
      </c>
      <c r="G17" s="270">
        <v>86275329.357850015</v>
      </c>
      <c r="H17" s="272">
        <v>0.85821637288434061</v>
      </c>
    </row>
    <row r="18" spans="1:8">
      <c r="A18" s="160">
        <v>11</v>
      </c>
      <c r="B18" s="1" t="s">
        <v>104</v>
      </c>
      <c r="C18" s="268">
        <v>1270361212.6460998</v>
      </c>
      <c r="D18" s="269">
        <v>2954409.1971000098</v>
      </c>
      <c r="E18" s="268">
        <v>0</v>
      </c>
      <c r="F18" s="268">
        <v>1543187465.3982499</v>
      </c>
      <c r="G18" s="270">
        <v>1499853993.06405</v>
      </c>
      <c r="H18" s="272">
        <v>1.1806515958873838</v>
      </c>
    </row>
    <row r="19" spans="1:8">
      <c r="A19" s="160">
        <v>12</v>
      </c>
      <c r="B19" s="1" t="s">
        <v>105</v>
      </c>
      <c r="C19" s="268">
        <v>0</v>
      </c>
      <c r="D19" s="269">
        <v>0</v>
      </c>
      <c r="E19" s="268">
        <v>0</v>
      </c>
      <c r="F19" s="268">
        <v>0</v>
      </c>
      <c r="G19" s="270">
        <v>0</v>
      </c>
      <c r="H19" s="272" t="s">
        <v>740</v>
      </c>
    </row>
    <row r="20" spans="1:8">
      <c r="A20" s="160">
        <v>13</v>
      </c>
      <c r="B20" s="1" t="s">
        <v>246</v>
      </c>
      <c r="C20" s="268">
        <v>0</v>
      </c>
      <c r="D20" s="269">
        <v>0</v>
      </c>
      <c r="E20" s="268">
        <v>0</v>
      </c>
      <c r="F20" s="268">
        <v>0</v>
      </c>
      <c r="G20" s="270">
        <v>0</v>
      </c>
      <c r="H20" s="272" t="s">
        <v>740</v>
      </c>
    </row>
    <row r="21" spans="1:8">
      <c r="A21" s="160">
        <v>14</v>
      </c>
      <c r="B21" s="1" t="s">
        <v>107</v>
      </c>
      <c r="C21" s="268">
        <v>3559088538.0751123</v>
      </c>
      <c r="D21" s="269">
        <v>156512559.30761573</v>
      </c>
      <c r="E21" s="268">
        <v>28123103.383417372</v>
      </c>
      <c r="F21" s="268">
        <v>2718858419.0169878</v>
      </c>
      <c r="G21" s="270">
        <v>2513843221.8422875</v>
      </c>
      <c r="H21" s="272">
        <v>0.70077917700450487</v>
      </c>
    </row>
    <row r="22" spans="1:8" ht="13.5" thickBot="1">
      <c r="A22" s="163"/>
      <c r="B22" s="164" t="s">
        <v>108</v>
      </c>
      <c r="C22" s="271">
        <f>SUM(C8:C21)</f>
        <v>22988831702.048817</v>
      </c>
      <c r="D22" s="271">
        <f>SUM(D8:D21)</f>
        <v>3530864095.4674191</v>
      </c>
      <c r="E22" s="271">
        <f>SUM(E8:E21)</f>
        <v>1498651747.3718174</v>
      </c>
      <c r="F22" s="271">
        <f>SUM(F8:F21)</f>
        <v>17975613310.091412</v>
      </c>
      <c r="G22" s="271">
        <f>SUM(G8:G21)</f>
        <v>17200325404.391613</v>
      </c>
      <c r="H22" s="273">
        <f>G22/(C22+E22)</f>
        <v>0.7024129465945006</v>
      </c>
    </row>
    <row r="27" spans="1:8">
      <c r="C27" s="659"/>
      <c r="D27" s="659"/>
      <c r="E27" s="659"/>
      <c r="F27" s="659"/>
      <c r="G27" s="659"/>
      <c r="H27" s="659"/>
    </row>
    <row r="28" spans="1:8">
      <c r="C28" s="659"/>
      <c r="D28" s="659"/>
      <c r="E28" s="659"/>
      <c r="F28" s="659"/>
      <c r="G28" s="659"/>
      <c r="H28" s="659"/>
    </row>
    <row r="29" spans="1:8">
      <c r="C29" s="659"/>
      <c r="D29" s="659"/>
      <c r="E29" s="659"/>
      <c r="F29" s="659"/>
      <c r="G29" s="659"/>
      <c r="H29" s="659"/>
    </row>
    <row r="30" spans="1:8">
      <c r="C30" s="659"/>
      <c r="D30" s="659"/>
      <c r="E30" s="659"/>
      <c r="F30" s="659"/>
      <c r="G30" s="659"/>
      <c r="H30" s="659"/>
    </row>
    <row r="31" spans="1:8">
      <c r="C31" s="659"/>
      <c r="D31" s="659"/>
      <c r="E31" s="659"/>
      <c r="F31" s="659"/>
      <c r="G31" s="659"/>
      <c r="H31" s="659"/>
    </row>
    <row r="32" spans="1:8">
      <c r="C32" s="659"/>
      <c r="D32" s="659"/>
      <c r="E32" s="659"/>
      <c r="F32" s="659"/>
      <c r="G32" s="659"/>
      <c r="H32" s="659"/>
    </row>
    <row r="33" spans="3:8">
      <c r="C33" s="659"/>
      <c r="D33" s="659"/>
      <c r="E33" s="659"/>
      <c r="F33" s="659"/>
      <c r="G33" s="659"/>
      <c r="H33" s="659"/>
    </row>
    <row r="34" spans="3:8">
      <c r="C34" s="659"/>
      <c r="D34" s="659"/>
      <c r="E34" s="659"/>
      <c r="F34" s="659"/>
      <c r="G34" s="659"/>
      <c r="H34" s="659"/>
    </row>
    <row r="35" spans="3:8">
      <c r="C35" s="659"/>
      <c r="D35" s="659"/>
      <c r="E35" s="659"/>
      <c r="F35" s="659"/>
      <c r="G35" s="659"/>
      <c r="H35" s="659"/>
    </row>
    <row r="36" spans="3:8">
      <c r="C36" s="659"/>
      <c r="D36" s="659"/>
      <c r="E36" s="659"/>
      <c r="F36" s="659"/>
      <c r="G36" s="659"/>
      <c r="H36" s="659"/>
    </row>
    <row r="37" spans="3:8">
      <c r="C37" s="659"/>
      <c r="D37" s="659"/>
      <c r="E37" s="659"/>
      <c r="F37" s="659"/>
      <c r="G37" s="659"/>
      <c r="H37" s="659"/>
    </row>
    <row r="38" spans="3:8">
      <c r="C38" s="659"/>
      <c r="D38" s="659"/>
      <c r="E38" s="659"/>
      <c r="F38" s="659"/>
      <c r="G38" s="659"/>
      <c r="H38" s="659"/>
    </row>
    <row r="39" spans="3:8">
      <c r="C39" s="659"/>
      <c r="D39" s="659"/>
      <c r="E39" s="659"/>
      <c r="F39" s="659"/>
      <c r="G39" s="659"/>
      <c r="H39" s="659"/>
    </row>
    <row r="40" spans="3:8">
      <c r="C40" s="659"/>
      <c r="D40" s="659"/>
      <c r="E40" s="659"/>
      <c r="F40" s="659"/>
      <c r="G40" s="659"/>
      <c r="H40" s="659"/>
    </row>
    <row r="41" spans="3:8">
      <c r="C41" s="659"/>
      <c r="D41" s="659"/>
      <c r="E41" s="659"/>
      <c r="F41" s="659"/>
      <c r="G41" s="659"/>
      <c r="H41" s="659"/>
    </row>
    <row r="42" spans="3:8">
      <c r="C42" s="659"/>
      <c r="D42" s="659"/>
      <c r="E42" s="659"/>
      <c r="F42" s="659"/>
      <c r="G42" s="659"/>
      <c r="H42" s="659"/>
    </row>
    <row r="43" spans="3:8">
      <c r="C43" s="659"/>
      <c r="D43" s="659"/>
      <c r="E43" s="659"/>
      <c r="F43" s="659"/>
      <c r="G43" s="659"/>
      <c r="H43" s="659"/>
    </row>
    <row r="44" spans="3:8">
      <c r="C44" s="659"/>
      <c r="D44" s="659"/>
      <c r="E44" s="659"/>
      <c r="F44" s="659"/>
      <c r="G44" s="659"/>
      <c r="H44" s="659"/>
    </row>
    <row r="45" spans="3:8">
      <c r="C45" s="659"/>
      <c r="D45" s="659"/>
      <c r="E45" s="659"/>
      <c r="F45" s="659"/>
      <c r="G45" s="659"/>
      <c r="H45" s="65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F23" sqref="F23:K25"/>
    </sheetView>
  </sheetViews>
  <sheetFormatPr defaultColWidth="9.140625" defaultRowHeight="12.75"/>
  <cols>
    <col min="1" max="1" width="10.5703125" style="263" bestFit="1" customWidth="1"/>
    <col min="2" max="2" width="104.140625" style="263" customWidth="1"/>
    <col min="3" max="3" width="13.5703125" style="263" bestFit="1" customWidth="1"/>
    <col min="4" max="5" width="14.5703125" style="263" bestFit="1" customWidth="1"/>
    <col min="6" max="11" width="13.5703125" style="263" bestFit="1" customWidth="1"/>
    <col min="12" max="16384" width="9.140625" style="263"/>
  </cols>
  <sheetData>
    <row r="1" spans="1:11" s="665" customFormat="1">
      <c r="A1" s="665" t="s">
        <v>30</v>
      </c>
      <c r="B1" s="654" t="str">
        <f>'Info '!C2</f>
        <v>JSC TBC Bank</v>
      </c>
    </row>
    <row r="2" spans="1:11" s="665" customFormat="1">
      <c r="A2" s="665" t="s">
        <v>31</v>
      </c>
      <c r="B2" s="608">
        <f>'13. CRME '!B2</f>
        <v>44469</v>
      </c>
      <c r="C2" s="669"/>
      <c r="D2" s="669"/>
    </row>
    <row r="3" spans="1:11">
      <c r="B3" s="285"/>
      <c r="C3" s="285"/>
      <c r="D3" s="285"/>
    </row>
    <row r="4" spans="1:11" ht="13.5" thickBot="1">
      <c r="A4" s="263" t="s">
        <v>248</v>
      </c>
      <c r="B4" s="311" t="s">
        <v>376</v>
      </c>
      <c r="C4" s="285"/>
      <c r="D4" s="285"/>
    </row>
    <row r="5" spans="1:11" ht="30" customHeight="1">
      <c r="A5" s="746"/>
      <c r="B5" s="747"/>
      <c r="C5" s="748" t="s">
        <v>428</v>
      </c>
      <c r="D5" s="748"/>
      <c r="E5" s="748"/>
      <c r="F5" s="748" t="s">
        <v>429</v>
      </c>
      <c r="G5" s="748"/>
      <c r="H5" s="748"/>
      <c r="I5" s="748" t="s">
        <v>430</v>
      </c>
      <c r="J5" s="748"/>
      <c r="K5" s="749"/>
    </row>
    <row r="6" spans="1:11">
      <c r="A6" s="286"/>
      <c r="B6" s="287"/>
      <c r="C6" s="36" t="s">
        <v>69</v>
      </c>
      <c r="D6" s="36" t="s">
        <v>70</v>
      </c>
      <c r="E6" s="36" t="s">
        <v>71</v>
      </c>
      <c r="F6" s="36" t="s">
        <v>69</v>
      </c>
      <c r="G6" s="36" t="s">
        <v>70</v>
      </c>
      <c r="H6" s="36" t="s">
        <v>71</v>
      </c>
      <c r="I6" s="36" t="s">
        <v>69</v>
      </c>
      <c r="J6" s="36" t="s">
        <v>70</v>
      </c>
      <c r="K6" s="36" t="s">
        <v>71</v>
      </c>
    </row>
    <row r="7" spans="1:11">
      <c r="A7" s="288" t="s">
        <v>379</v>
      </c>
      <c r="B7" s="289"/>
      <c r="C7" s="289"/>
      <c r="D7" s="289"/>
      <c r="E7" s="289"/>
      <c r="F7" s="289"/>
      <c r="G7" s="289"/>
      <c r="H7" s="289"/>
      <c r="I7" s="289"/>
      <c r="J7" s="289"/>
      <c r="K7" s="290"/>
    </row>
    <row r="8" spans="1:11">
      <c r="A8" s="291">
        <v>1</v>
      </c>
      <c r="B8" s="292" t="s">
        <v>377</v>
      </c>
      <c r="C8" s="516"/>
      <c r="D8" s="516"/>
      <c r="E8" s="516"/>
      <c r="F8" s="517">
        <v>1328974685.2925057</v>
      </c>
      <c r="G8" s="517">
        <v>3585979055.5492792</v>
      </c>
      <c r="H8" s="517">
        <v>4914953740.8417854</v>
      </c>
      <c r="I8" s="517">
        <v>1330421130.5328043</v>
      </c>
      <c r="J8" s="517">
        <v>2733266985.0702682</v>
      </c>
      <c r="K8" s="518">
        <v>4063688115.6030722</v>
      </c>
    </row>
    <row r="9" spans="1:11">
      <c r="A9" s="288" t="s">
        <v>380</v>
      </c>
      <c r="B9" s="289"/>
      <c r="C9" s="519"/>
      <c r="D9" s="519"/>
      <c r="E9" s="519"/>
      <c r="F9" s="519"/>
      <c r="G9" s="519"/>
      <c r="H9" s="519"/>
      <c r="I9" s="519"/>
      <c r="J9" s="519"/>
      <c r="K9" s="520"/>
    </row>
    <row r="10" spans="1:11">
      <c r="A10" s="293">
        <v>2</v>
      </c>
      <c r="B10" s="294" t="s">
        <v>388</v>
      </c>
      <c r="C10" s="521">
        <v>1331431560.9242201</v>
      </c>
      <c r="D10" s="522">
        <v>6055391270.4023666</v>
      </c>
      <c r="E10" s="522">
        <v>7386822831.3265867</v>
      </c>
      <c r="F10" s="522">
        <v>264687597.28471535</v>
      </c>
      <c r="G10" s="522">
        <v>1090407206.8101034</v>
      </c>
      <c r="H10" s="522">
        <v>1355094804.0948188</v>
      </c>
      <c r="I10" s="522">
        <v>1109150218.7397549</v>
      </c>
      <c r="J10" s="522">
        <v>1083551609.678679</v>
      </c>
      <c r="K10" s="523">
        <v>2192701828.4184341</v>
      </c>
    </row>
    <row r="11" spans="1:11">
      <c r="A11" s="293">
        <v>3</v>
      </c>
      <c r="B11" s="294" t="s">
        <v>382</v>
      </c>
      <c r="C11" s="521">
        <v>3275388416.0815239</v>
      </c>
      <c r="D11" s="522">
        <v>6160136821.5730743</v>
      </c>
      <c r="E11" s="522">
        <v>9435525237.6545982</v>
      </c>
      <c r="F11" s="522">
        <v>1159275883.0611744</v>
      </c>
      <c r="G11" s="522">
        <v>953983755.00433874</v>
      </c>
      <c r="H11" s="522">
        <v>2113259638.0655131</v>
      </c>
      <c r="I11" s="522">
        <v>25282586.496316195</v>
      </c>
      <c r="J11" s="522">
        <v>64235999.255885839</v>
      </c>
      <c r="K11" s="523">
        <v>89518585.752202034</v>
      </c>
    </row>
    <row r="12" spans="1:11">
      <c r="A12" s="293">
        <v>4</v>
      </c>
      <c r="B12" s="294" t="s">
        <v>383</v>
      </c>
      <c r="C12" s="521">
        <v>1848117655.8745899</v>
      </c>
      <c r="D12" s="522">
        <v>0</v>
      </c>
      <c r="E12" s="522">
        <v>1848117655.8745899</v>
      </c>
      <c r="F12" s="522">
        <v>0</v>
      </c>
      <c r="G12" s="522">
        <v>0</v>
      </c>
      <c r="H12" s="522">
        <v>0</v>
      </c>
      <c r="I12" s="522">
        <v>0</v>
      </c>
      <c r="J12" s="522">
        <v>0</v>
      </c>
      <c r="K12" s="523">
        <v>0</v>
      </c>
    </row>
    <row r="13" spans="1:11">
      <c r="A13" s="293">
        <v>5</v>
      </c>
      <c r="B13" s="294" t="s">
        <v>391</v>
      </c>
      <c r="C13" s="521">
        <v>1169355111.5741315</v>
      </c>
      <c r="D13" s="522">
        <v>6839858248.5001621</v>
      </c>
      <c r="E13" s="522">
        <v>8009213360.0742931</v>
      </c>
      <c r="F13" s="522">
        <v>193925566.22956985</v>
      </c>
      <c r="G13" s="522">
        <v>1228053204.3258362</v>
      </c>
      <c r="H13" s="522">
        <v>1421978770.5554061</v>
      </c>
      <c r="I13" s="522">
        <v>91556945.875869915</v>
      </c>
      <c r="J13" s="522">
        <v>615336121.22196627</v>
      </c>
      <c r="K13" s="523">
        <v>706893067.09783614</v>
      </c>
    </row>
    <row r="14" spans="1:11">
      <c r="A14" s="293">
        <v>6</v>
      </c>
      <c r="B14" s="294" t="s">
        <v>423</v>
      </c>
      <c r="C14" s="521">
        <v>0</v>
      </c>
      <c r="D14" s="522">
        <v>0</v>
      </c>
      <c r="E14" s="522">
        <v>0</v>
      </c>
      <c r="F14" s="522">
        <v>0</v>
      </c>
      <c r="G14" s="522">
        <v>0</v>
      </c>
      <c r="H14" s="522">
        <v>0</v>
      </c>
      <c r="I14" s="522">
        <v>0</v>
      </c>
      <c r="J14" s="522">
        <v>0</v>
      </c>
      <c r="K14" s="523">
        <v>0</v>
      </c>
    </row>
    <row r="15" spans="1:11">
      <c r="A15" s="293">
        <v>7</v>
      </c>
      <c r="B15" s="294" t="s">
        <v>424</v>
      </c>
      <c r="C15" s="521">
        <v>45255518.845409825</v>
      </c>
      <c r="D15" s="522">
        <v>78723341.034518734</v>
      </c>
      <c r="E15" s="522">
        <v>123978859.87992856</v>
      </c>
      <c r="F15" s="522">
        <v>57297366.758032791</v>
      </c>
      <c r="G15" s="522">
        <v>73052586.910589874</v>
      </c>
      <c r="H15" s="522">
        <v>130349953.66862267</v>
      </c>
      <c r="I15" s="522">
        <v>57297366.747213125</v>
      </c>
      <c r="J15" s="522">
        <v>73052586.910589814</v>
      </c>
      <c r="K15" s="523">
        <v>130349953.65780294</v>
      </c>
    </row>
    <row r="16" spans="1:11">
      <c r="A16" s="293">
        <v>8</v>
      </c>
      <c r="B16" s="295" t="s">
        <v>384</v>
      </c>
      <c r="C16" s="521">
        <v>7669548263.2998753</v>
      </c>
      <c r="D16" s="522">
        <v>19134109681.51012</v>
      </c>
      <c r="E16" s="522">
        <v>26803657944.809998</v>
      </c>
      <c r="F16" s="522">
        <v>1675186413.3334925</v>
      </c>
      <c r="G16" s="522">
        <v>3345496753.050868</v>
      </c>
      <c r="H16" s="522">
        <v>5020683166.3843613</v>
      </c>
      <c r="I16" s="522">
        <v>1283287117.8591542</v>
      </c>
      <c r="J16" s="522">
        <v>1836176317.067121</v>
      </c>
      <c r="K16" s="523">
        <v>3119463434.9262753</v>
      </c>
    </row>
    <row r="17" spans="1:11">
      <c r="A17" s="288" t="s">
        <v>381</v>
      </c>
      <c r="B17" s="289"/>
      <c r="C17" s="519"/>
      <c r="D17" s="519"/>
      <c r="E17" s="519"/>
      <c r="F17" s="519"/>
      <c r="G17" s="519"/>
      <c r="H17" s="519"/>
      <c r="I17" s="519"/>
      <c r="J17" s="519"/>
      <c r="K17" s="520"/>
    </row>
    <row r="18" spans="1:11">
      <c r="A18" s="293">
        <v>9</v>
      </c>
      <c r="B18" s="294" t="s">
        <v>387</v>
      </c>
      <c r="C18" s="521">
        <v>0</v>
      </c>
      <c r="D18" s="522">
        <v>0</v>
      </c>
      <c r="E18" s="522">
        <v>0</v>
      </c>
      <c r="F18" s="522">
        <v>0</v>
      </c>
      <c r="G18" s="522">
        <v>0</v>
      </c>
      <c r="H18" s="522">
        <v>0</v>
      </c>
      <c r="I18" s="522">
        <v>0</v>
      </c>
      <c r="J18" s="522">
        <v>0</v>
      </c>
      <c r="K18" s="523">
        <v>0</v>
      </c>
    </row>
    <row r="19" spans="1:11">
      <c r="A19" s="293">
        <v>10</v>
      </c>
      <c r="B19" s="294" t="s">
        <v>425</v>
      </c>
      <c r="C19" s="521">
        <v>5096665206.670331</v>
      </c>
      <c r="D19" s="522">
        <v>7871869951.2111864</v>
      </c>
      <c r="E19" s="522">
        <v>12968535157.881517</v>
      </c>
      <c r="F19" s="522">
        <v>175241249.69118604</v>
      </c>
      <c r="G19" s="522">
        <v>96013421.360755295</v>
      </c>
      <c r="H19" s="522">
        <v>271254671.05194134</v>
      </c>
      <c r="I19" s="522">
        <v>182291131.67922232</v>
      </c>
      <c r="J19" s="522">
        <v>980918209.53329968</v>
      </c>
      <c r="K19" s="523">
        <v>1163209341.212522</v>
      </c>
    </row>
    <row r="20" spans="1:11">
      <c r="A20" s="293">
        <v>11</v>
      </c>
      <c r="B20" s="294" t="s">
        <v>386</v>
      </c>
      <c r="C20" s="521">
        <v>1277187.4154852461</v>
      </c>
      <c r="D20" s="522">
        <v>1894183.6110599674</v>
      </c>
      <c r="E20" s="522">
        <v>3171371.0265452135</v>
      </c>
      <c r="F20" s="522">
        <v>288116841.66788691</v>
      </c>
      <c r="G20" s="522">
        <v>594312608.58542562</v>
      </c>
      <c r="H20" s="522">
        <v>882429450.25331259</v>
      </c>
      <c r="I20" s="522">
        <v>61917927.492680334</v>
      </c>
      <c r="J20" s="522">
        <v>417364301.09883773</v>
      </c>
      <c r="K20" s="523">
        <v>479282228.59151804</v>
      </c>
    </row>
    <row r="21" spans="1:11" ht="13.5" thickBot="1">
      <c r="A21" s="296">
        <v>12</v>
      </c>
      <c r="B21" s="297" t="s">
        <v>385</v>
      </c>
      <c r="C21" s="524">
        <v>5097942394.0858164</v>
      </c>
      <c r="D21" s="525">
        <v>7873764134.8222466</v>
      </c>
      <c r="E21" s="524">
        <v>12971706528.908062</v>
      </c>
      <c r="F21" s="525">
        <v>463358091.35907292</v>
      </c>
      <c r="G21" s="525">
        <v>690326029.94618094</v>
      </c>
      <c r="H21" s="525">
        <v>1153684121.305254</v>
      </c>
      <c r="I21" s="525">
        <v>244209059.17190266</v>
      </c>
      <c r="J21" s="525">
        <v>1398282510.6321373</v>
      </c>
      <c r="K21" s="526">
        <v>1642491569.80404</v>
      </c>
    </row>
    <row r="22" spans="1:11" ht="38.25" customHeight="1" thickBot="1">
      <c r="A22" s="298"/>
      <c r="B22" s="299"/>
      <c r="C22" s="299"/>
      <c r="D22" s="299"/>
      <c r="E22" s="299"/>
      <c r="F22" s="750" t="s">
        <v>427</v>
      </c>
      <c r="G22" s="748"/>
      <c r="H22" s="748"/>
      <c r="I22" s="750" t="s">
        <v>392</v>
      </c>
      <c r="J22" s="748"/>
      <c r="K22" s="749"/>
    </row>
    <row r="23" spans="1:11">
      <c r="A23" s="300">
        <v>13</v>
      </c>
      <c r="B23" s="301" t="s">
        <v>377</v>
      </c>
      <c r="C23" s="302"/>
      <c r="D23" s="302"/>
      <c r="E23" s="302"/>
      <c r="F23" s="530">
        <v>1328974685.2925057</v>
      </c>
      <c r="G23" s="530">
        <v>3585979055.5492792</v>
      </c>
      <c r="H23" s="530">
        <v>4914953740.8417854</v>
      </c>
      <c r="I23" s="530">
        <v>1330421130.5328043</v>
      </c>
      <c r="J23" s="530">
        <v>2733266985.0702682</v>
      </c>
      <c r="K23" s="531">
        <v>4063688115.6030722</v>
      </c>
    </row>
    <row r="24" spans="1:11" ht="13.5" thickBot="1">
      <c r="A24" s="303">
        <v>14</v>
      </c>
      <c r="B24" s="304" t="s">
        <v>389</v>
      </c>
      <c r="C24" s="305"/>
      <c r="D24" s="306"/>
      <c r="E24" s="307"/>
      <c r="F24" s="532">
        <v>1211828321.9744196</v>
      </c>
      <c r="G24" s="532">
        <v>2655170723.1046872</v>
      </c>
      <c r="H24" s="532">
        <v>3866999045.0791073</v>
      </c>
      <c r="I24" s="532">
        <v>1039078058.6872516</v>
      </c>
      <c r="J24" s="532">
        <v>459044079.26678026</v>
      </c>
      <c r="K24" s="533">
        <v>1476971865.1222353</v>
      </c>
    </row>
    <row r="25" spans="1:11" ht="13.5" thickBot="1">
      <c r="A25" s="308">
        <v>15</v>
      </c>
      <c r="B25" s="309" t="s">
        <v>390</v>
      </c>
      <c r="C25" s="310"/>
      <c r="D25" s="310"/>
      <c r="E25" s="310"/>
      <c r="F25" s="527">
        <v>1.0966691083166142</v>
      </c>
      <c r="G25" s="527">
        <v>1.3505644003773132</v>
      </c>
      <c r="H25" s="527">
        <v>1.2709994710488066</v>
      </c>
      <c r="I25" s="527">
        <v>1.2803861263451459</v>
      </c>
      <c r="J25" s="527">
        <v>5.9542582259987924</v>
      </c>
      <c r="K25" s="528">
        <v>2.7513646072511735</v>
      </c>
    </row>
    <row r="26" spans="1:11">
      <c r="F26" s="529"/>
      <c r="G26" s="529"/>
      <c r="H26" s="529"/>
      <c r="I26" s="529"/>
      <c r="J26" s="529"/>
      <c r="K26" s="529"/>
    </row>
    <row r="27" spans="1:11" ht="25.5">
      <c r="B27" s="284" t="s">
        <v>426</v>
      </c>
    </row>
    <row r="29" spans="1:11">
      <c r="C29" s="660"/>
      <c r="D29" s="660"/>
      <c r="E29" s="660"/>
      <c r="F29" s="660"/>
      <c r="G29" s="660"/>
      <c r="H29" s="660"/>
      <c r="I29" s="660"/>
      <c r="J29" s="660"/>
      <c r="K29" s="660"/>
    </row>
    <row r="30" spans="1:11">
      <c r="C30" s="660"/>
      <c r="D30" s="660"/>
      <c r="E30" s="660"/>
      <c r="F30" s="660"/>
      <c r="G30" s="660"/>
      <c r="H30" s="660"/>
      <c r="I30" s="660"/>
      <c r="J30" s="660"/>
      <c r="K30" s="660"/>
    </row>
    <row r="31" spans="1:11">
      <c r="C31" s="660"/>
      <c r="D31" s="660"/>
      <c r="E31" s="660"/>
      <c r="F31" s="660"/>
      <c r="G31" s="660"/>
      <c r="H31" s="660"/>
      <c r="I31" s="660"/>
      <c r="J31" s="660"/>
      <c r="K31" s="660"/>
    </row>
    <row r="32" spans="1:11">
      <c r="C32" s="660"/>
      <c r="D32" s="660"/>
      <c r="E32" s="660"/>
      <c r="F32" s="660"/>
      <c r="G32" s="660"/>
      <c r="H32" s="660"/>
      <c r="I32" s="660"/>
      <c r="J32" s="660"/>
      <c r="K32" s="660"/>
    </row>
    <row r="33" spans="3:11">
      <c r="C33" s="660"/>
      <c r="D33" s="660"/>
      <c r="E33" s="660"/>
      <c r="F33" s="660"/>
      <c r="G33" s="660"/>
      <c r="H33" s="660"/>
      <c r="I33" s="660"/>
      <c r="J33" s="660"/>
      <c r="K33" s="660"/>
    </row>
    <row r="34" spans="3:11">
      <c r="C34" s="660"/>
      <c r="D34" s="660"/>
      <c r="E34" s="660"/>
      <c r="F34" s="660"/>
      <c r="G34" s="660"/>
      <c r="H34" s="660"/>
      <c r="I34" s="660"/>
      <c r="J34" s="660"/>
      <c r="K34" s="660"/>
    </row>
    <row r="35" spans="3:11">
      <c r="C35" s="660"/>
      <c r="D35" s="660"/>
      <c r="E35" s="660"/>
      <c r="F35" s="660"/>
      <c r="G35" s="660"/>
      <c r="H35" s="660"/>
      <c r="I35" s="660"/>
      <c r="J35" s="660"/>
      <c r="K35" s="660"/>
    </row>
    <row r="36" spans="3:11">
      <c r="C36" s="660"/>
      <c r="D36" s="660"/>
      <c r="E36" s="660"/>
      <c r="F36" s="660"/>
      <c r="G36" s="660"/>
      <c r="H36" s="660"/>
      <c r="I36" s="660"/>
      <c r="J36" s="660"/>
      <c r="K36" s="660"/>
    </row>
    <row r="37" spans="3:11">
      <c r="C37" s="660"/>
      <c r="D37" s="660"/>
      <c r="E37" s="660"/>
      <c r="F37" s="660"/>
      <c r="G37" s="660"/>
      <c r="H37" s="660"/>
      <c r="I37" s="660"/>
      <c r="J37" s="660"/>
      <c r="K37" s="660"/>
    </row>
    <row r="38" spans="3:11">
      <c r="C38" s="660"/>
      <c r="D38" s="660"/>
      <c r="E38" s="660"/>
      <c r="F38" s="660"/>
      <c r="G38" s="660"/>
      <c r="H38" s="660"/>
      <c r="I38" s="660"/>
      <c r="J38" s="660"/>
      <c r="K38" s="660"/>
    </row>
    <row r="39" spans="3:11">
      <c r="C39" s="660"/>
      <c r="D39" s="660"/>
      <c r="E39" s="660"/>
      <c r="F39" s="660"/>
      <c r="G39" s="660"/>
      <c r="H39" s="660"/>
      <c r="I39" s="660"/>
      <c r="J39" s="660"/>
      <c r="K39" s="660"/>
    </row>
    <row r="40" spans="3:11">
      <c r="C40" s="660"/>
      <c r="D40" s="660"/>
      <c r="E40" s="660"/>
      <c r="F40" s="660"/>
      <c r="G40" s="660"/>
      <c r="H40" s="660"/>
      <c r="I40" s="660"/>
      <c r="J40" s="660"/>
      <c r="K40" s="660"/>
    </row>
    <row r="41" spans="3:11">
      <c r="C41" s="660"/>
      <c r="D41" s="660"/>
      <c r="E41" s="660"/>
      <c r="F41" s="660"/>
      <c r="G41" s="660"/>
      <c r="H41" s="660"/>
      <c r="I41" s="660"/>
      <c r="J41" s="660"/>
      <c r="K41" s="660"/>
    </row>
    <row r="42" spans="3:11">
      <c r="C42" s="660"/>
      <c r="D42" s="660"/>
      <c r="E42" s="660"/>
      <c r="F42" s="660"/>
      <c r="G42" s="660"/>
      <c r="H42" s="660"/>
      <c r="I42" s="660"/>
      <c r="J42" s="660"/>
      <c r="K42" s="660"/>
    </row>
    <row r="43" spans="3:11">
      <c r="C43" s="660"/>
      <c r="D43" s="660"/>
      <c r="E43" s="660"/>
      <c r="F43" s="660"/>
      <c r="G43" s="660"/>
      <c r="H43" s="660"/>
      <c r="I43" s="660"/>
      <c r="J43" s="660"/>
      <c r="K43" s="660"/>
    </row>
    <row r="44" spans="3:11">
      <c r="C44" s="660"/>
      <c r="D44" s="660"/>
      <c r="E44" s="660"/>
      <c r="F44" s="660"/>
      <c r="G44" s="660"/>
      <c r="H44" s="660"/>
      <c r="I44" s="660"/>
      <c r="J44" s="660"/>
      <c r="K44" s="660"/>
    </row>
    <row r="45" spans="3:11">
      <c r="C45" s="660"/>
      <c r="D45" s="660"/>
      <c r="E45" s="660"/>
      <c r="F45" s="660"/>
      <c r="G45" s="660"/>
      <c r="H45" s="660"/>
      <c r="I45" s="660"/>
      <c r="J45" s="660"/>
      <c r="K45" s="660"/>
    </row>
    <row r="46" spans="3:11">
      <c r="C46" s="660"/>
      <c r="D46" s="660"/>
      <c r="E46" s="660"/>
      <c r="F46" s="660"/>
      <c r="G46" s="660"/>
      <c r="H46" s="660"/>
      <c r="I46" s="660"/>
      <c r="J46" s="660"/>
      <c r="K46" s="660"/>
    </row>
    <row r="47" spans="3:11">
      <c r="C47" s="660"/>
      <c r="D47" s="660"/>
      <c r="E47" s="660"/>
      <c r="F47" s="660"/>
      <c r="G47" s="660"/>
      <c r="H47" s="660"/>
      <c r="I47" s="660"/>
      <c r="J47" s="660"/>
      <c r="K47" s="660"/>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F8" sqref="F8"/>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s="668" customFormat="1">
      <c r="A1" s="667" t="s">
        <v>30</v>
      </c>
      <c r="B1" s="654" t="str">
        <f>'Info '!C2</f>
        <v>JSC TBC Bank</v>
      </c>
      <c r="C1" s="667"/>
      <c r="D1" s="667"/>
      <c r="E1" s="667"/>
      <c r="F1" s="667"/>
      <c r="G1" s="667"/>
      <c r="H1" s="667"/>
      <c r="I1" s="667"/>
      <c r="J1" s="667"/>
      <c r="K1" s="667"/>
      <c r="L1" s="667"/>
      <c r="M1" s="667"/>
      <c r="N1" s="667"/>
    </row>
    <row r="2" spans="1:14" s="668" customFormat="1" ht="14.25" customHeight="1">
      <c r="A2" s="667" t="s">
        <v>31</v>
      </c>
      <c r="B2" s="608">
        <f>'14. LCR'!B2</f>
        <v>44469</v>
      </c>
      <c r="C2" s="667"/>
      <c r="D2" s="667"/>
      <c r="E2" s="667"/>
      <c r="F2" s="667"/>
      <c r="G2" s="667"/>
      <c r="H2" s="667"/>
      <c r="I2" s="667"/>
      <c r="J2" s="667"/>
      <c r="K2" s="667"/>
      <c r="L2" s="667"/>
      <c r="M2" s="667"/>
      <c r="N2" s="667"/>
    </row>
    <row r="3" spans="1:14" ht="14.25" customHeight="1"/>
    <row r="4" spans="1:14" ht="13.5" thickBot="1">
      <c r="A4" s="4" t="s">
        <v>264</v>
      </c>
      <c r="B4" s="232" t="s">
        <v>28</v>
      </c>
    </row>
    <row r="5" spans="1:14" s="170" customFormat="1">
      <c r="A5" s="166"/>
      <c r="B5" s="167"/>
      <c r="C5" s="168" t="s">
        <v>0</v>
      </c>
      <c r="D5" s="168" t="s">
        <v>1</v>
      </c>
      <c r="E5" s="168" t="s">
        <v>2</v>
      </c>
      <c r="F5" s="168" t="s">
        <v>3</v>
      </c>
      <c r="G5" s="168" t="s">
        <v>4</v>
      </c>
      <c r="H5" s="168" t="s">
        <v>5</v>
      </c>
      <c r="I5" s="168" t="s">
        <v>8</v>
      </c>
      <c r="J5" s="168" t="s">
        <v>9</v>
      </c>
      <c r="K5" s="168" t="s">
        <v>10</v>
      </c>
      <c r="L5" s="168" t="s">
        <v>11</v>
      </c>
      <c r="M5" s="168" t="s">
        <v>12</v>
      </c>
      <c r="N5" s="169" t="s">
        <v>13</v>
      </c>
    </row>
    <row r="6" spans="1:14" ht="25.5">
      <c r="A6" s="171"/>
      <c r="B6" s="172"/>
      <c r="C6" s="173" t="s">
        <v>263</v>
      </c>
      <c r="D6" s="174" t="s">
        <v>262</v>
      </c>
      <c r="E6" s="175" t="s">
        <v>261</v>
      </c>
      <c r="F6" s="176">
        <v>0</v>
      </c>
      <c r="G6" s="176">
        <v>0.2</v>
      </c>
      <c r="H6" s="176">
        <v>0.35</v>
      </c>
      <c r="I6" s="176">
        <v>0.5</v>
      </c>
      <c r="J6" s="176">
        <v>0.75</v>
      </c>
      <c r="K6" s="176">
        <v>1</v>
      </c>
      <c r="L6" s="176">
        <v>1.5</v>
      </c>
      <c r="M6" s="176">
        <v>2.5</v>
      </c>
      <c r="N6" s="231" t="s">
        <v>275</v>
      </c>
    </row>
    <row r="7" spans="1:14" ht="15.75">
      <c r="A7" s="177">
        <v>1</v>
      </c>
      <c r="B7" s="178" t="s">
        <v>260</v>
      </c>
      <c r="C7" s="179">
        <f>SUM(C8:C13)</f>
        <v>3966177834.4992986</v>
      </c>
      <c r="D7" s="172"/>
      <c r="E7" s="180">
        <f t="shared" ref="E7" si="0">SUM(E8:E13)</f>
        <v>92987253.408031985</v>
      </c>
      <c r="F7" s="682">
        <f>SUM(F8:F13)</f>
        <v>0</v>
      </c>
      <c r="G7" s="682">
        <f t="shared" ref="G7:M7" si="1">SUM(G8:G13)</f>
        <v>430128.06749999995</v>
      </c>
      <c r="H7" s="682">
        <f t="shared" si="1"/>
        <v>0</v>
      </c>
      <c r="I7" s="682">
        <f t="shared" si="1"/>
        <v>71944304.076800004</v>
      </c>
      <c r="J7" s="682">
        <f t="shared" si="1"/>
        <v>0</v>
      </c>
      <c r="K7" s="682">
        <f t="shared" si="1"/>
        <v>20612821.263700001</v>
      </c>
      <c r="L7" s="682">
        <f t="shared" si="1"/>
        <v>0</v>
      </c>
      <c r="M7" s="682">
        <f t="shared" si="1"/>
        <v>0</v>
      </c>
      <c r="N7" s="182">
        <f>SUM(N8:N13)</f>
        <v>56670998.915600002</v>
      </c>
    </row>
    <row r="8" spans="1:14" ht="14.25">
      <c r="A8" s="177">
        <v>1.1000000000000001</v>
      </c>
      <c r="B8" s="183" t="s">
        <v>258</v>
      </c>
      <c r="C8" s="181">
        <v>3695319940.0876989</v>
      </c>
      <c r="D8" s="184">
        <v>0.02</v>
      </c>
      <c r="E8" s="180">
        <f>C8*D8</f>
        <v>73906398.801753983</v>
      </c>
      <c r="F8" s="181">
        <v>0</v>
      </c>
      <c r="G8" s="181">
        <v>430128.06749999995</v>
      </c>
      <c r="H8" s="181">
        <v>0</v>
      </c>
      <c r="I8" s="181">
        <v>64677213.928800009</v>
      </c>
      <c r="J8" s="181">
        <v>0</v>
      </c>
      <c r="K8" s="181">
        <v>8799056.8054000027</v>
      </c>
      <c r="L8" s="181">
        <v>0</v>
      </c>
      <c r="M8" s="181">
        <v>0</v>
      </c>
      <c r="N8" s="182">
        <f>SUMPRODUCT($F$6:$M$6,F8:M8)</f>
        <v>41223689.383300006</v>
      </c>
    </row>
    <row r="9" spans="1:14" ht="14.25">
      <c r="A9" s="177">
        <v>1.2</v>
      </c>
      <c r="B9" s="183" t="s">
        <v>257</v>
      </c>
      <c r="C9" s="181">
        <v>86259231.554999992</v>
      </c>
      <c r="D9" s="184">
        <v>0.05</v>
      </c>
      <c r="E9" s="180">
        <f>C9*D9</f>
        <v>4312961.5777500002</v>
      </c>
      <c r="F9" s="181">
        <v>0</v>
      </c>
      <c r="G9" s="181">
        <v>0</v>
      </c>
      <c r="H9" s="181">
        <v>0</v>
      </c>
      <c r="I9" s="181">
        <v>780700</v>
      </c>
      <c r="J9" s="181">
        <v>0</v>
      </c>
      <c r="K9" s="181">
        <v>3532261.5778000001</v>
      </c>
      <c r="L9" s="181">
        <v>0</v>
      </c>
      <c r="M9" s="181">
        <v>0</v>
      </c>
      <c r="N9" s="182">
        <f t="shared" ref="N9:N12" si="2">SUMPRODUCT($F$6:$M$6,F9:M9)</f>
        <v>3922611.5778000001</v>
      </c>
    </row>
    <row r="10" spans="1:14" ht="14.25">
      <c r="A10" s="177">
        <v>1.3</v>
      </c>
      <c r="B10" s="183" t="s">
        <v>256</v>
      </c>
      <c r="C10" s="181">
        <v>184598662.85659999</v>
      </c>
      <c r="D10" s="184">
        <v>0.08</v>
      </c>
      <c r="E10" s="180">
        <f>C10*D10</f>
        <v>14767893.028527999</v>
      </c>
      <c r="F10" s="181">
        <v>0</v>
      </c>
      <c r="G10" s="181">
        <v>0</v>
      </c>
      <c r="H10" s="181">
        <v>0</v>
      </c>
      <c r="I10" s="181">
        <v>6486390.148</v>
      </c>
      <c r="J10" s="181">
        <v>0</v>
      </c>
      <c r="K10" s="181">
        <v>8281502.8805</v>
      </c>
      <c r="L10" s="181">
        <v>0</v>
      </c>
      <c r="M10" s="181">
        <v>0</v>
      </c>
      <c r="N10" s="182">
        <f>SUMPRODUCT($F$6:$M$6,F10:M10)</f>
        <v>11524697.954500001</v>
      </c>
    </row>
    <row r="11" spans="1:14" ht="14.25">
      <c r="A11" s="177">
        <v>1.4</v>
      </c>
      <c r="B11" s="183" t="s">
        <v>255</v>
      </c>
      <c r="C11" s="181">
        <v>0</v>
      </c>
      <c r="D11" s="184">
        <v>0.11</v>
      </c>
      <c r="E11" s="180">
        <f>C11*D11</f>
        <v>0</v>
      </c>
      <c r="F11" s="181">
        <v>0</v>
      </c>
      <c r="G11" s="181">
        <v>0</v>
      </c>
      <c r="H11" s="181">
        <v>0</v>
      </c>
      <c r="I11" s="181">
        <v>0</v>
      </c>
      <c r="J11" s="181">
        <v>0</v>
      </c>
      <c r="K11" s="181">
        <v>0</v>
      </c>
      <c r="L11" s="181">
        <v>0</v>
      </c>
      <c r="M11" s="181">
        <v>0</v>
      </c>
      <c r="N11" s="182">
        <f t="shared" si="2"/>
        <v>0</v>
      </c>
    </row>
    <row r="12" spans="1:14" ht="14.25">
      <c r="A12" s="177">
        <v>1.5</v>
      </c>
      <c r="B12" s="183" t="s">
        <v>254</v>
      </c>
      <c r="C12" s="181">
        <v>0</v>
      </c>
      <c r="D12" s="184">
        <v>0.14000000000000001</v>
      </c>
      <c r="E12" s="180">
        <f>C12*D12</f>
        <v>0</v>
      </c>
      <c r="F12" s="181">
        <v>0</v>
      </c>
      <c r="G12" s="181">
        <v>0</v>
      </c>
      <c r="H12" s="181">
        <v>0</v>
      </c>
      <c r="I12" s="181">
        <v>0</v>
      </c>
      <c r="J12" s="181">
        <v>0</v>
      </c>
      <c r="K12" s="181">
        <v>0</v>
      </c>
      <c r="L12" s="181">
        <v>0</v>
      </c>
      <c r="M12" s="181">
        <v>0</v>
      </c>
      <c r="N12" s="182">
        <f t="shared" si="2"/>
        <v>0</v>
      </c>
    </row>
    <row r="13" spans="1:14" ht="14.25">
      <c r="A13" s="177">
        <v>1.6</v>
      </c>
      <c r="B13" s="185" t="s">
        <v>253</v>
      </c>
      <c r="C13" s="181">
        <v>0</v>
      </c>
      <c r="D13" s="186"/>
      <c r="E13" s="181"/>
      <c r="F13" s="181">
        <v>0</v>
      </c>
      <c r="G13" s="181">
        <v>0</v>
      </c>
      <c r="H13" s="181">
        <v>0</v>
      </c>
      <c r="I13" s="181">
        <v>0</v>
      </c>
      <c r="J13" s="181">
        <v>0</v>
      </c>
      <c r="K13" s="181">
        <v>0</v>
      </c>
      <c r="L13" s="181">
        <v>0</v>
      </c>
      <c r="M13" s="181">
        <v>0</v>
      </c>
      <c r="N13" s="182">
        <f>SUMPRODUCT($F$6:$M$6,F13:M13)</f>
        <v>0</v>
      </c>
    </row>
    <row r="14" spans="1:14" ht="15">
      <c r="A14" s="177">
        <v>2</v>
      </c>
      <c r="B14" s="187" t="s">
        <v>259</v>
      </c>
      <c r="C14" s="179">
        <f>SUM(C15:C20)</f>
        <v>34224460</v>
      </c>
      <c r="D14" s="172"/>
      <c r="E14" s="180">
        <f t="shared" ref="E14:N14" si="3">SUM(E15:E20)</f>
        <v>1165088</v>
      </c>
      <c r="F14" s="181">
        <v>0</v>
      </c>
      <c r="G14" s="181">
        <v>0</v>
      </c>
      <c r="H14" s="181">
        <v>0</v>
      </c>
      <c r="I14" s="181">
        <v>1165088</v>
      </c>
      <c r="J14" s="181">
        <v>0</v>
      </c>
      <c r="K14" s="181">
        <v>0</v>
      </c>
      <c r="L14" s="181">
        <v>0</v>
      </c>
      <c r="M14" s="181">
        <v>0</v>
      </c>
      <c r="N14" s="182">
        <f t="shared" si="3"/>
        <v>582544</v>
      </c>
    </row>
    <row r="15" spans="1:14" ht="14.25">
      <c r="A15" s="177">
        <v>2.1</v>
      </c>
      <c r="B15" s="185" t="s">
        <v>258</v>
      </c>
      <c r="C15" s="181">
        <v>0</v>
      </c>
      <c r="D15" s="184">
        <v>5.0000000000000001E-3</v>
      </c>
      <c r="E15" s="180">
        <f>C15*D15</f>
        <v>0</v>
      </c>
      <c r="F15" s="181">
        <v>0</v>
      </c>
      <c r="G15" s="181">
        <v>0</v>
      </c>
      <c r="H15" s="181">
        <v>0</v>
      </c>
      <c r="I15" s="181">
        <v>0</v>
      </c>
      <c r="J15" s="181">
        <v>0</v>
      </c>
      <c r="K15" s="181">
        <v>0</v>
      </c>
      <c r="L15" s="181">
        <v>0</v>
      </c>
      <c r="M15" s="181">
        <v>0</v>
      </c>
      <c r="N15" s="182">
        <f>SUMPRODUCT($F$6:$M$6,F15:M15)</f>
        <v>0</v>
      </c>
    </row>
    <row r="16" spans="1:14" ht="14.25">
      <c r="A16" s="177">
        <v>2.2000000000000002</v>
      </c>
      <c r="B16" s="185" t="s">
        <v>257</v>
      </c>
      <c r="C16" s="181">
        <v>0</v>
      </c>
      <c r="D16" s="184">
        <v>0.01</v>
      </c>
      <c r="E16" s="180">
        <f>C16*D16</f>
        <v>0</v>
      </c>
      <c r="F16" s="181">
        <v>0</v>
      </c>
      <c r="G16" s="181">
        <v>0</v>
      </c>
      <c r="H16" s="181">
        <v>0</v>
      </c>
      <c r="I16" s="181">
        <v>0</v>
      </c>
      <c r="J16" s="181">
        <v>0</v>
      </c>
      <c r="K16" s="181">
        <v>0</v>
      </c>
      <c r="L16" s="181">
        <v>0</v>
      </c>
      <c r="M16" s="181">
        <v>0</v>
      </c>
      <c r="N16" s="182">
        <f t="shared" ref="N16:N20" si="4">SUMPRODUCT($F$6:$M$6,F16:M16)</f>
        <v>0</v>
      </c>
    </row>
    <row r="17" spans="1:14" ht="14.25">
      <c r="A17" s="177">
        <v>2.2999999999999998</v>
      </c>
      <c r="B17" s="185" t="s">
        <v>256</v>
      </c>
      <c r="C17" s="181">
        <v>10194520</v>
      </c>
      <c r="D17" s="184">
        <v>0.02</v>
      </c>
      <c r="E17" s="180">
        <f>C17*D17</f>
        <v>203890.4</v>
      </c>
      <c r="F17" s="181">
        <v>0</v>
      </c>
      <c r="G17" s="181">
        <v>0</v>
      </c>
      <c r="H17" s="181">
        <v>0</v>
      </c>
      <c r="I17" s="181">
        <v>203890.4</v>
      </c>
      <c r="J17" s="181">
        <v>0</v>
      </c>
      <c r="K17" s="181">
        <v>0</v>
      </c>
      <c r="L17" s="181">
        <v>0</v>
      </c>
      <c r="M17" s="181">
        <v>0</v>
      </c>
      <c r="N17" s="182">
        <f t="shared" si="4"/>
        <v>101945.2</v>
      </c>
    </row>
    <row r="18" spans="1:14" ht="14.25">
      <c r="A18" s="177">
        <v>2.4</v>
      </c>
      <c r="B18" s="185" t="s">
        <v>255</v>
      </c>
      <c r="C18" s="181">
        <v>0</v>
      </c>
      <c r="D18" s="184">
        <v>0.03</v>
      </c>
      <c r="E18" s="180">
        <f>C18*D18</f>
        <v>0</v>
      </c>
      <c r="F18" s="181">
        <v>0</v>
      </c>
      <c r="G18" s="181">
        <v>0</v>
      </c>
      <c r="H18" s="181">
        <v>0</v>
      </c>
      <c r="I18" s="181">
        <v>0</v>
      </c>
      <c r="J18" s="181">
        <v>0</v>
      </c>
      <c r="K18" s="181">
        <v>0</v>
      </c>
      <c r="L18" s="181">
        <v>0</v>
      </c>
      <c r="M18" s="181">
        <v>0</v>
      </c>
      <c r="N18" s="182">
        <f t="shared" si="4"/>
        <v>0</v>
      </c>
    </row>
    <row r="19" spans="1:14" ht="14.25">
      <c r="A19" s="177">
        <v>2.5</v>
      </c>
      <c r="B19" s="185" t="s">
        <v>254</v>
      </c>
      <c r="C19" s="181">
        <v>24029940</v>
      </c>
      <c r="D19" s="184">
        <v>0.04</v>
      </c>
      <c r="E19" s="180">
        <f>C19*D19</f>
        <v>961197.6</v>
      </c>
      <c r="F19" s="181">
        <v>0</v>
      </c>
      <c r="G19" s="181">
        <v>0</v>
      </c>
      <c r="H19" s="181">
        <v>0</v>
      </c>
      <c r="I19" s="181">
        <v>961197.6</v>
      </c>
      <c r="J19" s="181">
        <v>0</v>
      </c>
      <c r="K19" s="181">
        <v>0</v>
      </c>
      <c r="L19" s="181">
        <v>0</v>
      </c>
      <c r="M19" s="181">
        <v>0</v>
      </c>
      <c r="N19" s="182">
        <f t="shared" si="4"/>
        <v>480598.8</v>
      </c>
    </row>
    <row r="20" spans="1:14" ht="14.25">
      <c r="A20" s="177">
        <v>2.6</v>
      </c>
      <c r="B20" s="185" t="s">
        <v>253</v>
      </c>
      <c r="C20" s="181">
        <v>0</v>
      </c>
      <c r="D20" s="186"/>
      <c r="E20" s="188"/>
      <c r="F20" s="181">
        <v>0</v>
      </c>
      <c r="G20" s="181">
        <v>0</v>
      </c>
      <c r="H20" s="181">
        <v>0</v>
      </c>
      <c r="I20" s="181">
        <v>0</v>
      </c>
      <c r="J20" s="181">
        <v>0</v>
      </c>
      <c r="K20" s="181">
        <v>0</v>
      </c>
      <c r="L20" s="181">
        <v>0</v>
      </c>
      <c r="M20" s="181">
        <v>0</v>
      </c>
      <c r="N20" s="182">
        <f t="shared" si="4"/>
        <v>0</v>
      </c>
    </row>
    <row r="21" spans="1:14" ht="15.75" thickBot="1">
      <c r="A21" s="189"/>
      <c r="B21" s="190" t="s">
        <v>108</v>
      </c>
      <c r="C21" s="165">
        <f>C14+C7</f>
        <v>4000402294.4992986</v>
      </c>
      <c r="D21" s="191"/>
      <c r="E21" s="192">
        <f t="shared" ref="E21:N21" si="5">E14+E7</f>
        <v>94152341.408031985</v>
      </c>
      <c r="F21" s="193">
        <v>0</v>
      </c>
      <c r="G21" s="193">
        <v>0</v>
      </c>
      <c r="H21" s="193">
        <v>0</v>
      </c>
      <c r="I21" s="193">
        <v>0</v>
      </c>
      <c r="J21" s="193">
        <v>0</v>
      </c>
      <c r="K21" s="193">
        <v>0</v>
      </c>
      <c r="L21" s="193">
        <v>0</v>
      </c>
      <c r="M21" s="193">
        <v>0</v>
      </c>
      <c r="N21" s="194">
        <f t="shared" si="5"/>
        <v>57253542.915600002</v>
      </c>
    </row>
    <row r="22" spans="1:14">
      <c r="E22" s="195"/>
      <c r="F22" s="195"/>
      <c r="G22" s="195"/>
      <c r="H22" s="195"/>
      <c r="I22" s="195"/>
      <c r="J22" s="195"/>
      <c r="K22" s="195"/>
      <c r="L22" s="195"/>
      <c r="M22" s="19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3" sqref="B3"/>
    </sheetView>
  </sheetViews>
  <sheetFormatPr defaultRowHeight="15"/>
  <cols>
    <col min="1" max="1" width="11.42578125" customWidth="1"/>
    <col min="2" max="2" width="76.85546875" style="345" customWidth="1"/>
    <col min="3" max="3" width="22.85546875" customWidth="1"/>
  </cols>
  <sheetData>
    <row r="1" spans="1:3" s="666" customFormat="1">
      <c r="A1" s="658" t="s">
        <v>30</v>
      </c>
      <c r="B1" s="654" t="str">
        <f>'Info '!C2</f>
        <v>JSC TBC Bank</v>
      </c>
    </row>
    <row r="2" spans="1:3" s="666" customFormat="1">
      <c r="A2" s="658" t="s">
        <v>31</v>
      </c>
      <c r="B2" s="608">
        <f>'15. CCR '!B2</f>
        <v>44469</v>
      </c>
    </row>
    <row r="3" spans="1:3">
      <c r="A3" s="4"/>
      <c r="B3"/>
    </row>
    <row r="4" spans="1:3">
      <c r="A4" s="4" t="s">
        <v>431</v>
      </c>
      <c r="B4" t="s">
        <v>432</v>
      </c>
    </row>
    <row r="5" spans="1:3">
      <c r="A5" s="346" t="s">
        <v>433</v>
      </c>
      <c r="B5" s="347"/>
      <c r="C5" s="348"/>
    </row>
    <row r="6" spans="1:3" ht="24">
      <c r="A6" s="349">
        <v>1</v>
      </c>
      <c r="B6" s="350" t="s">
        <v>484</v>
      </c>
      <c r="C6" s="351">
        <v>23260760438.297234</v>
      </c>
    </row>
    <row r="7" spans="1:3">
      <c r="A7" s="349">
        <v>2</v>
      </c>
      <c r="B7" s="350" t="s">
        <v>434</v>
      </c>
      <c r="C7" s="351">
        <v>-271928761.91999996</v>
      </c>
    </row>
    <row r="8" spans="1:3" ht="24">
      <c r="A8" s="352">
        <v>3</v>
      </c>
      <c r="B8" s="353" t="s">
        <v>435</v>
      </c>
      <c r="C8" s="351">
        <v>22988831676.377235</v>
      </c>
    </row>
    <row r="9" spans="1:3">
      <c r="A9" s="346" t="s">
        <v>436</v>
      </c>
      <c r="B9" s="347"/>
      <c r="C9" s="354"/>
    </row>
    <row r="10" spans="1:3" ht="24">
      <c r="A10" s="355">
        <v>4</v>
      </c>
      <c r="B10" s="356" t="s">
        <v>437</v>
      </c>
      <c r="C10" s="351"/>
    </row>
    <row r="11" spans="1:3">
      <c r="A11" s="355">
        <v>5</v>
      </c>
      <c r="B11" s="357" t="s">
        <v>438</v>
      </c>
      <c r="C11" s="351"/>
    </row>
    <row r="12" spans="1:3">
      <c r="A12" s="355" t="s">
        <v>439</v>
      </c>
      <c r="B12" s="357" t="s">
        <v>440</v>
      </c>
      <c r="C12" s="351">
        <v>94152341.408031985</v>
      </c>
    </row>
    <row r="13" spans="1:3" ht="24">
      <c r="A13" s="358">
        <v>6</v>
      </c>
      <c r="B13" s="356" t="s">
        <v>441</v>
      </c>
      <c r="C13" s="351"/>
    </row>
    <row r="14" spans="1:3">
      <c r="A14" s="358">
        <v>7</v>
      </c>
      <c r="B14" s="359" t="s">
        <v>442</v>
      </c>
      <c r="C14" s="351"/>
    </row>
    <row r="15" spans="1:3">
      <c r="A15" s="360">
        <v>8</v>
      </c>
      <c r="B15" s="361" t="s">
        <v>443</v>
      </c>
      <c r="C15" s="351"/>
    </row>
    <row r="16" spans="1:3">
      <c r="A16" s="358">
        <v>9</v>
      </c>
      <c r="B16" s="359" t="s">
        <v>444</v>
      </c>
      <c r="C16" s="351"/>
    </row>
    <row r="17" spans="1:3">
      <c r="A17" s="358">
        <v>10</v>
      </c>
      <c r="B17" s="359" t="s">
        <v>445</v>
      </c>
      <c r="C17" s="351"/>
    </row>
    <row r="18" spans="1:3">
      <c r="A18" s="362">
        <v>11</v>
      </c>
      <c r="B18" s="363" t="s">
        <v>446</v>
      </c>
      <c r="C18" s="364">
        <v>94152341.408031985</v>
      </c>
    </row>
    <row r="19" spans="1:3">
      <c r="A19" s="365" t="s">
        <v>447</v>
      </c>
      <c r="B19" s="366"/>
      <c r="C19" s="367"/>
    </row>
    <row r="20" spans="1:3" ht="24">
      <c r="A20" s="368">
        <v>12</v>
      </c>
      <c r="B20" s="356" t="s">
        <v>448</v>
      </c>
      <c r="C20" s="351"/>
    </row>
    <row r="21" spans="1:3">
      <c r="A21" s="368">
        <v>13</v>
      </c>
      <c r="B21" s="356" t="s">
        <v>449</v>
      </c>
      <c r="C21" s="351"/>
    </row>
    <row r="22" spans="1:3">
      <c r="A22" s="368">
        <v>14</v>
      </c>
      <c r="B22" s="356" t="s">
        <v>450</v>
      </c>
      <c r="C22" s="351"/>
    </row>
    <row r="23" spans="1:3" ht="24">
      <c r="A23" s="368" t="s">
        <v>451</v>
      </c>
      <c r="B23" s="356" t="s">
        <v>452</v>
      </c>
      <c r="C23" s="351"/>
    </row>
    <row r="24" spans="1:3">
      <c r="A24" s="368">
        <v>15</v>
      </c>
      <c r="B24" s="356" t="s">
        <v>453</v>
      </c>
      <c r="C24" s="351"/>
    </row>
    <row r="25" spans="1:3">
      <c r="A25" s="368" t="s">
        <v>454</v>
      </c>
      <c r="B25" s="356" t="s">
        <v>455</v>
      </c>
      <c r="C25" s="351"/>
    </row>
    <row r="26" spans="1:3">
      <c r="A26" s="369">
        <v>16</v>
      </c>
      <c r="B26" s="370" t="s">
        <v>456</v>
      </c>
      <c r="C26" s="364">
        <v>0</v>
      </c>
    </row>
    <row r="27" spans="1:3">
      <c r="A27" s="346" t="s">
        <v>457</v>
      </c>
      <c r="B27" s="347"/>
      <c r="C27" s="354"/>
    </row>
    <row r="28" spans="1:3">
      <c r="A28" s="371">
        <v>17</v>
      </c>
      <c r="B28" s="357" t="s">
        <v>458</v>
      </c>
      <c r="C28" s="351">
        <v>3530864095.4746199</v>
      </c>
    </row>
    <row r="29" spans="1:3">
      <c r="A29" s="371">
        <v>18</v>
      </c>
      <c r="B29" s="357" t="s">
        <v>459</v>
      </c>
      <c r="C29" s="351">
        <v>-1929483003.3787012</v>
      </c>
    </row>
    <row r="30" spans="1:3">
      <c r="A30" s="369">
        <v>19</v>
      </c>
      <c r="B30" s="370" t="s">
        <v>460</v>
      </c>
      <c r="C30" s="364">
        <v>1601381092.0959187</v>
      </c>
    </row>
    <row r="31" spans="1:3">
      <c r="A31" s="346" t="s">
        <v>461</v>
      </c>
      <c r="B31" s="347"/>
      <c r="C31" s="354"/>
    </row>
    <row r="32" spans="1:3" ht="24">
      <c r="A32" s="371" t="s">
        <v>462</v>
      </c>
      <c r="B32" s="356" t="s">
        <v>463</v>
      </c>
      <c r="C32" s="372"/>
    </row>
    <row r="33" spans="1:3">
      <c r="A33" s="371" t="s">
        <v>464</v>
      </c>
      <c r="B33" s="357" t="s">
        <v>465</v>
      </c>
      <c r="C33" s="372"/>
    </row>
    <row r="34" spans="1:3">
      <c r="A34" s="346" t="s">
        <v>466</v>
      </c>
      <c r="B34" s="347"/>
      <c r="C34" s="354"/>
    </row>
    <row r="35" spans="1:3">
      <c r="A35" s="373">
        <v>20</v>
      </c>
      <c r="B35" s="374" t="s">
        <v>467</v>
      </c>
      <c r="C35" s="364">
        <v>2955910231.3100004</v>
      </c>
    </row>
    <row r="36" spans="1:3">
      <c r="A36" s="369">
        <v>21</v>
      </c>
      <c r="B36" s="370" t="s">
        <v>468</v>
      </c>
      <c r="C36" s="364">
        <v>24684365109.881187</v>
      </c>
    </row>
    <row r="37" spans="1:3">
      <c r="A37" s="346" t="s">
        <v>469</v>
      </c>
      <c r="B37" s="347"/>
      <c r="C37" s="354"/>
    </row>
    <row r="38" spans="1:3">
      <c r="A38" s="369">
        <v>22</v>
      </c>
      <c r="B38" s="370" t="s">
        <v>469</v>
      </c>
      <c r="C38" s="534">
        <v>0.11974827864325931</v>
      </c>
    </row>
    <row r="39" spans="1:3">
      <c r="A39" s="346" t="s">
        <v>470</v>
      </c>
      <c r="B39" s="347"/>
      <c r="C39" s="354"/>
    </row>
    <row r="40" spans="1:3">
      <c r="A40" s="375" t="s">
        <v>471</v>
      </c>
      <c r="B40" s="356" t="s">
        <v>472</v>
      </c>
      <c r="C40" s="372"/>
    </row>
    <row r="41" spans="1:3" ht="24">
      <c r="A41" s="376" t="s">
        <v>473</v>
      </c>
      <c r="B41" s="350" t="s">
        <v>474</v>
      </c>
      <c r="C41" s="372"/>
    </row>
    <row r="43" spans="1:3">
      <c r="B43" s="34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60" zoomScaleNormal="60" workbookViewId="0">
      <pane xSplit="2" ySplit="6" topLeftCell="C13" activePane="bottomRight" state="frozen"/>
      <selection activeCell="B20" sqref="B20"/>
      <selection pane="topRight" activeCell="B20" sqref="B20"/>
      <selection pane="bottomLeft" activeCell="B20" sqref="B20"/>
      <selection pane="bottomRight" activeCell="C36" sqref="C36:G36"/>
    </sheetView>
  </sheetViews>
  <sheetFormatPr defaultRowHeight="15"/>
  <cols>
    <col min="1" max="1" width="8.7109375" style="263"/>
    <col min="2" max="2" width="82.5703125" style="421" customWidth="1"/>
    <col min="3" max="7" width="17.5703125" style="263" customWidth="1"/>
  </cols>
  <sheetData>
    <row r="1" spans="1:8" s="666" customFormat="1">
      <c r="A1" s="665" t="s">
        <v>30</v>
      </c>
      <c r="B1" s="654" t="s">
        <v>716</v>
      </c>
      <c r="C1" s="665"/>
      <c r="D1" s="665"/>
      <c r="E1" s="665"/>
      <c r="F1" s="665"/>
      <c r="G1" s="665"/>
    </row>
    <row r="2" spans="1:8" s="666" customFormat="1">
      <c r="A2" s="665" t="s">
        <v>31</v>
      </c>
      <c r="B2" s="608">
        <v>44377</v>
      </c>
      <c r="C2" s="665"/>
      <c r="D2" s="665"/>
      <c r="E2" s="665"/>
      <c r="F2" s="665"/>
      <c r="G2" s="665"/>
    </row>
    <row r="4" spans="1:8" ht="15.75" thickBot="1">
      <c r="A4" s="263" t="s">
        <v>535</v>
      </c>
      <c r="B4" s="422" t="s">
        <v>496</v>
      </c>
    </row>
    <row r="5" spans="1:8">
      <c r="A5" s="423"/>
      <c r="B5" s="424"/>
      <c r="C5" s="751" t="s">
        <v>497</v>
      </c>
      <c r="D5" s="751"/>
      <c r="E5" s="751"/>
      <c r="F5" s="751"/>
      <c r="G5" s="752" t="s">
        <v>498</v>
      </c>
    </row>
    <row r="6" spans="1:8">
      <c r="A6" s="425"/>
      <c r="B6" s="426"/>
      <c r="C6" s="609" t="s">
        <v>499</v>
      </c>
      <c r="D6" s="610" t="s">
        <v>500</v>
      </c>
      <c r="E6" s="610" t="s">
        <v>501</v>
      </c>
      <c r="F6" s="610" t="s">
        <v>502</v>
      </c>
      <c r="G6" s="753"/>
    </row>
    <row r="7" spans="1:8">
      <c r="A7" s="427"/>
      <c r="B7" s="428" t="s">
        <v>503</v>
      </c>
      <c r="C7" s="429"/>
      <c r="D7" s="429"/>
      <c r="E7" s="429"/>
      <c r="F7" s="429"/>
      <c r="G7" s="430"/>
    </row>
    <row r="8" spans="1:8">
      <c r="A8" s="431">
        <v>1</v>
      </c>
      <c r="B8" s="611" t="s">
        <v>504</v>
      </c>
      <c r="C8" s="612">
        <f>SUM(C9:C10)</f>
        <v>2955910231.3100004</v>
      </c>
      <c r="D8" s="612">
        <f>SUM(D9:D10)</f>
        <v>0</v>
      </c>
      <c r="E8" s="612">
        <f>SUM(E9:E10)</f>
        <v>0</v>
      </c>
      <c r="F8" s="612">
        <f>SUM(F9:F10)</f>
        <v>4164422954.7102175</v>
      </c>
      <c r="G8" s="432">
        <f>SUM(G9:G10)</f>
        <v>7120333186.0202179</v>
      </c>
      <c r="H8" s="620"/>
    </row>
    <row r="9" spans="1:8">
      <c r="A9" s="431">
        <v>2</v>
      </c>
      <c r="B9" s="613" t="s">
        <v>505</v>
      </c>
      <c r="C9" s="612">
        <v>2955910231.3100004</v>
      </c>
      <c r="D9" s="612"/>
      <c r="E9" s="612"/>
      <c r="F9" s="612">
        <v>522007248</v>
      </c>
      <c r="G9" s="432">
        <v>3477917479.3100004</v>
      </c>
      <c r="H9" s="620"/>
    </row>
    <row r="10" spans="1:8">
      <c r="A10" s="431">
        <v>3</v>
      </c>
      <c r="B10" s="613" t="s">
        <v>506</v>
      </c>
      <c r="C10" s="614"/>
      <c r="D10" s="614"/>
      <c r="E10" s="614"/>
      <c r="F10" s="612">
        <v>3642415706.7102175</v>
      </c>
      <c r="G10" s="432">
        <v>3642415706.7102175</v>
      </c>
      <c r="H10" s="620"/>
    </row>
    <row r="11" spans="1:8" ht="14.45" customHeight="1">
      <c r="A11" s="431">
        <v>4</v>
      </c>
      <c r="B11" s="611" t="s">
        <v>507</v>
      </c>
      <c r="C11" s="612">
        <f t="shared" ref="C11:F11" si="0">SUM(C12:C13)</f>
        <v>4063719028.9280257</v>
      </c>
      <c r="D11" s="612">
        <f t="shared" si="0"/>
        <v>1483924429.660058</v>
      </c>
      <c r="E11" s="612">
        <f t="shared" si="0"/>
        <v>1038421280.963794</v>
      </c>
      <c r="F11" s="612">
        <f t="shared" si="0"/>
        <v>458060765.77334601</v>
      </c>
      <c r="G11" s="432">
        <f>SUM(G12:G13)</f>
        <v>5992910799.7476845</v>
      </c>
      <c r="H11" s="620"/>
    </row>
    <row r="12" spans="1:8">
      <c r="A12" s="431">
        <v>5</v>
      </c>
      <c r="B12" s="613" t="s">
        <v>508</v>
      </c>
      <c r="C12" s="612">
        <v>3081079095.2256179</v>
      </c>
      <c r="D12" s="615">
        <v>1211722177.484118</v>
      </c>
      <c r="E12" s="612">
        <v>893317819.34155798</v>
      </c>
      <c r="F12" s="612">
        <v>304654345.91553402</v>
      </c>
      <c r="G12" s="432">
        <v>5216234766.0684862</v>
      </c>
      <c r="H12" s="620"/>
    </row>
    <row r="13" spans="1:8">
      <c r="A13" s="431">
        <v>6</v>
      </c>
      <c r="B13" s="613" t="s">
        <v>509</v>
      </c>
      <c r="C13" s="612">
        <v>982639933.70240772</v>
      </c>
      <c r="D13" s="615">
        <v>272202252.17594004</v>
      </c>
      <c r="E13" s="612">
        <v>145103461.62223598</v>
      </c>
      <c r="F13" s="612">
        <v>153406419.85781199</v>
      </c>
      <c r="G13" s="432">
        <v>776676033.67919791</v>
      </c>
      <c r="H13" s="620"/>
    </row>
    <row r="14" spans="1:8">
      <c r="A14" s="431">
        <v>7</v>
      </c>
      <c r="B14" s="611" t="s">
        <v>510</v>
      </c>
      <c r="C14" s="612">
        <f t="shared" ref="C14:F14" si="1">SUM(C15:C16)</f>
        <v>4714162803.9494457</v>
      </c>
      <c r="D14" s="612">
        <f t="shared" si="1"/>
        <v>2138962433.2992353</v>
      </c>
      <c r="E14" s="612">
        <f t="shared" si="1"/>
        <v>635820280.58345485</v>
      </c>
      <c r="F14" s="612">
        <f t="shared" si="1"/>
        <v>3483012.1172399996</v>
      </c>
      <c r="G14" s="432">
        <f>SUM(G15:G16)</f>
        <v>2688693599.9207187</v>
      </c>
      <c r="H14" s="620"/>
    </row>
    <row r="15" spans="1:8" ht="39">
      <c r="A15" s="431">
        <v>8</v>
      </c>
      <c r="B15" s="613" t="s">
        <v>511</v>
      </c>
      <c r="C15" s="615">
        <v>4162769724.4433589</v>
      </c>
      <c r="D15" s="615">
        <v>580544561.24331117</v>
      </c>
      <c r="E15" s="615">
        <v>456074826.07916927</v>
      </c>
      <c r="F15" s="615">
        <v>3105142.5435799998</v>
      </c>
      <c r="G15" s="703">
        <v>2601247127.1547098</v>
      </c>
      <c r="H15" s="620"/>
    </row>
    <row r="16" spans="1:8" ht="26.25">
      <c r="A16" s="431">
        <v>9</v>
      </c>
      <c r="B16" s="613" t="s">
        <v>512</v>
      </c>
      <c r="C16" s="615">
        <v>551393079.50608671</v>
      </c>
      <c r="D16" s="615">
        <v>1558417872.0559242</v>
      </c>
      <c r="E16" s="615">
        <v>179745454.50428557</v>
      </c>
      <c r="F16" s="615">
        <v>377869.57365999999</v>
      </c>
      <c r="G16" s="703">
        <v>87446472.766008779</v>
      </c>
      <c r="H16" s="620"/>
    </row>
    <row r="17" spans="1:8">
      <c r="A17" s="431">
        <v>10</v>
      </c>
      <c r="B17" s="611" t="s">
        <v>513</v>
      </c>
      <c r="C17" s="612"/>
      <c r="D17" s="615"/>
      <c r="E17" s="612"/>
      <c r="F17" s="612"/>
      <c r="G17" s="432">
        <v>0</v>
      </c>
      <c r="H17" s="620"/>
    </row>
    <row r="18" spans="1:8">
      <c r="A18" s="431">
        <v>11</v>
      </c>
      <c r="B18" s="611" t="s">
        <v>514</v>
      </c>
      <c r="C18" s="612">
        <f>SUM(C19:C20)</f>
        <v>215719736.52024913</v>
      </c>
      <c r="D18" s="615">
        <f t="shared" ref="D18:G18" si="2">SUM(D19:D20)</f>
        <v>1043463922.7260514</v>
      </c>
      <c r="E18" s="612">
        <f t="shared" si="2"/>
        <v>787767.44483199995</v>
      </c>
      <c r="F18" s="612">
        <f t="shared" si="2"/>
        <v>1951000</v>
      </c>
      <c r="G18" s="432">
        <f t="shared" si="2"/>
        <v>0</v>
      </c>
      <c r="H18" s="620"/>
    </row>
    <row r="19" spans="1:8">
      <c r="A19" s="431">
        <v>12</v>
      </c>
      <c r="B19" s="613" t="s">
        <v>515</v>
      </c>
      <c r="C19" s="614"/>
      <c r="D19" s="615">
        <v>1884003.69322611</v>
      </c>
      <c r="E19" s="612">
        <v>787767.44483199995</v>
      </c>
      <c r="F19" s="612">
        <v>1951000</v>
      </c>
      <c r="G19" s="432">
        <v>0</v>
      </c>
      <c r="H19" s="620"/>
    </row>
    <row r="20" spans="1:8">
      <c r="A20" s="431">
        <v>13</v>
      </c>
      <c r="B20" s="613" t="s">
        <v>516</v>
      </c>
      <c r="C20" s="612">
        <v>215719736.52024913</v>
      </c>
      <c r="D20" s="612">
        <v>1041579919.0328254</v>
      </c>
      <c r="E20" s="612">
        <v>0</v>
      </c>
      <c r="F20" s="612">
        <v>0</v>
      </c>
      <c r="G20" s="432">
        <v>0</v>
      </c>
      <c r="H20" s="620"/>
    </row>
    <row r="21" spans="1:8">
      <c r="A21" s="433">
        <v>14</v>
      </c>
      <c r="B21" s="616" t="s">
        <v>517</v>
      </c>
      <c r="C21" s="614"/>
      <c r="D21" s="614"/>
      <c r="E21" s="614"/>
      <c r="F21" s="614"/>
      <c r="G21" s="434">
        <f>SUM(G8,G11,G14,G17,G18)</f>
        <v>15801937585.688622</v>
      </c>
      <c r="H21" s="620"/>
    </row>
    <row r="22" spans="1:8">
      <c r="A22" s="435"/>
      <c r="B22" s="436" t="s">
        <v>518</v>
      </c>
      <c r="C22" s="437"/>
      <c r="D22" s="438"/>
      <c r="E22" s="437"/>
      <c r="F22" s="437"/>
      <c r="G22" s="439"/>
      <c r="H22" s="620"/>
    </row>
    <row r="23" spans="1:8">
      <c r="A23" s="431">
        <v>15</v>
      </c>
      <c r="B23" s="611" t="s">
        <v>519</v>
      </c>
      <c r="C23" s="617">
        <v>4846317874.3129234</v>
      </c>
      <c r="D23" s="618">
        <v>1730070228.605</v>
      </c>
      <c r="E23" s="617">
        <v>0</v>
      </c>
      <c r="F23" s="617">
        <v>0</v>
      </c>
      <c r="G23" s="432">
        <v>160021154.40909022</v>
      </c>
      <c r="H23" s="620"/>
    </row>
    <row r="24" spans="1:8">
      <c r="A24" s="431">
        <v>16</v>
      </c>
      <c r="B24" s="611" t="s">
        <v>520</v>
      </c>
      <c r="C24" s="612">
        <f>SUM(C25:C27,C29,C31)</f>
        <v>2587143.9247999415</v>
      </c>
      <c r="D24" s="615">
        <f t="shared" ref="D24:G24" si="3">SUM(D25:D27,D29,D31)</f>
        <v>1639723975.3940005</v>
      </c>
      <c r="E24" s="612">
        <f t="shared" si="3"/>
        <v>1269637282.6755295</v>
      </c>
      <c r="F24" s="612">
        <f t="shared" si="3"/>
        <v>9204324458.3144932</v>
      </c>
      <c r="G24" s="432">
        <f t="shared" si="3"/>
        <v>8722465678.5565968</v>
      </c>
      <c r="H24" s="620"/>
    </row>
    <row r="25" spans="1:8">
      <c r="A25" s="431">
        <v>17</v>
      </c>
      <c r="B25" s="613" t="s">
        <v>521</v>
      </c>
      <c r="C25" s="612">
        <v>0</v>
      </c>
      <c r="D25" s="615">
        <v>0</v>
      </c>
      <c r="E25" s="612">
        <v>0</v>
      </c>
      <c r="F25" s="612">
        <v>0</v>
      </c>
      <c r="G25" s="432">
        <v>0</v>
      </c>
      <c r="H25" s="620"/>
    </row>
    <row r="26" spans="1:8" ht="26.25">
      <c r="A26" s="431">
        <v>18</v>
      </c>
      <c r="B26" s="613" t="s">
        <v>522</v>
      </c>
      <c r="C26" s="612">
        <v>2587143.9247999415</v>
      </c>
      <c r="D26" s="615">
        <v>111968480.17090505</v>
      </c>
      <c r="E26" s="612">
        <v>31520978.919702001</v>
      </c>
      <c r="F26" s="612">
        <v>98808272.962815017</v>
      </c>
      <c r="G26" s="432">
        <v>131752106.03702176</v>
      </c>
      <c r="H26" s="620"/>
    </row>
    <row r="27" spans="1:8">
      <c r="A27" s="431">
        <v>19</v>
      </c>
      <c r="B27" s="613" t="s">
        <v>523</v>
      </c>
      <c r="C27" s="612">
        <v>0</v>
      </c>
      <c r="D27" s="615">
        <v>1306008850.8102801</v>
      </c>
      <c r="E27" s="612">
        <v>1069215265.2337101</v>
      </c>
      <c r="F27" s="612">
        <v>6186123277.888855</v>
      </c>
      <c r="G27" s="432">
        <v>6445816844.2275219</v>
      </c>
      <c r="H27" s="620"/>
    </row>
    <row r="28" spans="1:8">
      <c r="A28" s="431">
        <v>20</v>
      </c>
      <c r="B28" s="619" t="s">
        <v>524</v>
      </c>
      <c r="C28" s="612">
        <v>0</v>
      </c>
      <c r="D28" s="615">
        <v>0</v>
      </c>
      <c r="E28" s="612">
        <v>0</v>
      </c>
      <c r="F28" s="612">
        <v>0</v>
      </c>
      <c r="G28" s="432">
        <v>0</v>
      </c>
      <c r="H28" s="620"/>
    </row>
    <row r="29" spans="1:8">
      <c r="A29" s="431">
        <v>21</v>
      </c>
      <c r="B29" s="613" t="s">
        <v>525</v>
      </c>
      <c r="C29" s="612">
        <v>0</v>
      </c>
      <c r="D29" s="615">
        <v>204673144.41281524</v>
      </c>
      <c r="E29" s="612">
        <v>168901038.52211732</v>
      </c>
      <c r="F29" s="612">
        <v>2717959452.7484512</v>
      </c>
      <c r="G29" s="432">
        <v>1965141541.7848358</v>
      </c>
      <c r="H29" s="620"/>
    </row>
    <row r="30" spans="1:8">
      <c r="A30" s="431">
        <v>22</v>
      </c>
      <c r="B30" s="619" t="s">
        <v>524</v>
      </c>
      <c r="C30" s="612">
        <v>0</v>
      </c>
      <c r="D30" s="615">
        <v>127362782.58580609</v>
      </c>
      <c r="E30" s="612">
        <v>105102730.06028225</v>
      </c>
      <c r="F30" s="612">
        <v>1691315584.4190121</v>
      </c>
      <c r="G30" s="432">
        <v>1212779670.5700598</v>
      </c>
      <c r="H30" s="620"/>
    </row>
    <row r="31" spans="1:8">
      <c r="A31" s="431">
        <v>23</v>
      </c>
      <c r="B31" s="613" t="s">
        <v>526</v>
      </c>
      <c r="C31" s="612">
        <v>0</v>
      </c>
      <c r="D31" s="615">
        <v>17073500</v>
      </c>
      <c r="E31" s="612">
        <v>0</v>
      </c>
      <c r="F31" s="612">
        <v>201433454.71437263</v>
      </c>
      <c r="G31" s="432">
        <v>179755186.50721672</v>
      </c>
      <c r="H31" s="620"/>
    </row>
    <row r="32" spans="1:8">
      <c r="A32" s="431">
        <v>24</v>
      </c>
      <c r="B32" s="611" t="s">
        <v>527</v>
      </c>
      <c r="C32" s="612"/>
      <c r="D32" s="615"/>
      <c r="E32" s="612"/>
      <c r="F32" s="612"/>
      <c r="G32" s="432"/>
      <c r="H32" s="620"/>
    </row>
    <row r="33" spans="1:8">
      <c r="A33" s="431">
        <v>25</v>
      </c>
      <c r="B33" s="611" t="s">
        <v>528</v>
      </c>
      <c r="C33" s="612">
        <f>SUM(C34:C35)</f>
        <v>532522222.97441202</v>
      </c>
      <c r="D33" s="612">
        <f>SUM(D34:D35)</f>
        <v>1728283748.0214262</v>
      </c>
      <c r="E33" s="612">
        <f>SUM(E34:E35)</f>
        <v>138057589.24780154</v>
      </c>
      <c r="F33" s="612">
        <f>SUM(F34:F35)</f>
        <v>1736563371.6311913</v>
      </c>
      <c r="G33" s="432">
        <f>SUM(G34:G35)</f>
        <v>3226571525.5095925</v>
      </c>
      <c r="H33" s="620"/>
    </row>
    <row r="34" spans="1:8">
      <c r="A34" s="431">
        <v>26</v>
      </c>
      <c r="B34" s="613" t="s">
        <v>529</v>
      </c>
      <c r="C34" s="614"/>
      <c r="D34" s="615">
        <v>12165911.893278029</v>
      </c>
      <c r="E34" s="612">
        <v>94524662.803836524</v>
      </c>
      <c r="F34" s="612">
        <v>17304222.894196361</v>
      </c>
      <c r="G34" s="432">
        <v>123994797.59131092</v>
      </c>
      <c r="H34" s="620"/>
    </row>
    <row r="35" spans="1:8">
      <c r="A35" s="431">
        <v>27</v>
      </c>
      <c r="B35" s="613" t="s">
        <v>530</v>
      </c>
      <c r="C35" s="612">
        <v>532522222.97441202</v>
      </c>
      <c r="D35" s="615">
        <v>1716117836.1281481</v>
      </c>
      <c r="E35" s="612">
        <v>43532926.443965003</v>
      </c>
      <c r="F35" s="612">
        <v>1719259148.736995</v>
      </c>
      <c r="G35" s="432">
        <v>3102576727.9182816</v>
      </c>
      <c r="H35" s="620"/>
    </row>
    <row r="36" spans="1:8">
      <c r="A36" s="431">
        <v>28</v>
      </c>
      <c r="B36" s="611" t="s">
        <v>531</v>
      </c>
      <c r="C36" s="612">
        <v>1450934159.5873833</v>
      </c>
      <c r="D36" s="615">
        <v>742721500.51944089</v>
      </c>
      <c r="E36" s="612">
        <v>316617648.79561996</v>
      </c>
      <c r="F36" s="612">
        <v>980426202.291605</v>
      </c>
      <c r="G36" s="432">
        <v>325544553.25461602</v>
      </c>
      <c r="H36" s="620"/>
    </row>
    <row r="37" spans="1:8">
      <c r="A37" s="433">
        <v>29</v>
      </c>
      <c r="B37" s="616" t="s">
        <v>532</v>
      </c>
      <c r="C37" s="614"/>
      <c r="D37" s="614"/>
      <c r="E37" s="614"/>
      <c r="F37" s="614"/>
      <c r="G37" s="434">
        <f>SUM(G23:G24,G32:G33,G36)</f>
        <v>12434602911.729895</v>
      </c>
      <c r="H37" s="620"/>
    </row>
    <row r="38" spans="1:8">
      <c r="A38" s="427"/>
      <c r="B38" s="440"/>
      <c r="C38" s="441"/>
      <c r="D38" s="441"/>
      <c r="E38" s="441"/>
      <c r="F38" s="441"/>
      <c r="G38" s="442"/>
      <c r="H38" s="620"/>
    </row>
    <row r="39" spans="1:8" ht="15.75" thickBot="1">
      <c r="A39" s="443">
        <v>30</v>
      </c>
      <c r="B39" s="444" t="s">
        <v>533</v>
      </c>
      <c r="C39" s="305"/>
      <c r="D39" s="306"/>
      <c r="E39" s="306"/>
      <c r="F39" s="307"/>
      <c r="G39" s="445">
        <f>IFERROR(G21/G37,0)</f>
        <v>1.2708035550361025</v>
      </c>
      <c r="H39" s="620"/>
    </row>
    <row r="42" spans="1:8" ht="39">
      <c r="B42" s="42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70" zoomScaleNormal="70" workbookViewId="0">
      <pane xSplit="1" ySplit="5" topLeftCell="B27" activePane="bottomRight" state="frozen"/>
      <selection activeCell="B20" sqref="B20"/>
      <selection pane="topRight" activeCell="B20" sqref="B20"/>
      <selection pane="bottomLeft" activeCell="B20" sqref="B20"/>
      <selection pane="bottomRight" activeCell="C42" sqref="C42:C44"/>
    </sheetView>
  </sheetViews>
  <sheetFormatPr defaultColWidth="9.140625" defaultRowHeight="14.25"/>
  <cols>
    <col min="1" max="1" width="9.5703125" style="3" bestFit="1" customWidth="1"/>
    <col min="2" max="2" width="86" style="3" customWidth="1"/>
    <col min="3" max="3" width="18.85546875" style="3" bestFit="1" customWidth="1"/>
    <col min="4" max="7" width="18.85546875" style="4" bestFit="1" customWidth="1"/>
    <col min="8" max="8" width="6.7109375" style="5" customWidth="1"/>
    <col min="9" max="10" width="15.85546875" style="5" bestFit="1" customWidth="1"/>
    <col min="11" max="11" width="6.7109375" style="5" customWidth="1"/>
    <col min="12" max="12" width="13.7109375" style="5" bestFit="1" customWidth="1"/>
    <col min="13" max="13" width="6.7109375" style="5" customWidth="1"/>
    <col min="14" max="16384" width="9.140625" style="5"/>
  </cols>
  <sheetData>
    <row r="1" spans="1:13" s="657" customFormat="1">
      <c r="A1" s="658" t="s">
        <v>30</v>
      </c>
      <c r="B1" s="654" t="str">
        <f>'Info '!C2</f>
        <v>JSC TBC Bank</v>
      </c>
      <c r="C1" s="654"/>
      <c r="D1" s="667"/>
      <c r="E1" s="667"/>
      <c r="F1" s="667"/>
      <c r="G1" s="667"/>
    </row>
    <row r="2" spans="1:13" s="657" customFormat="1">
      <c r="A2" s="658" t="s">
        <v>31</v>
      </c>
      <c r="B2" s="608">
        <v>44469</v>
      </c>
      <c r="C2" s="671"/>
      <c r="D2" s="672"/>
      <c r="E2" s="672"/>
      <c r="F2" s="672"/>
      <c r="G2" s="672"/>
      <c r="H2" s="675"/>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415" t="str">
        <f>INT((MONTH($B$2))/3)&amp;"Q"&amp;"-"&amp;YEAR($B$2)</f>
        <v>3Q-2021</v>
      </c>
      <c r="D5" s="415" t="str">
        <f>IF(INT(MONTH($B$2))=3, "4"&amp;"Q"&amp;"-"&amp;YEAR($B$2)-1, IF(INT(MONTH($B$2))=6, "1"&amp;"Q"&amp;"-"&amp;YEAR($B$2), IF(INT(MONTH($B$2))=9, "2"&amp;"Q"&amp;"-"&amp;YEAR($B$2),IF(INT(MONTH($B$2))=12, "3"&amp;"Q"&amp;"-"&amp;YEAR($B$2), 0))))</f>
        <v>2Q-2021</v>
      </c>
      <c r="E5" s="415" t="str">
        <f>IF(INT(MONTH($B$2))=3, "3"&amp;"Q"&amp;"-"&amp;YEAR($B$2)-1, IF(INT(MONTH($B$2))=6, "4"&amp;"Q"&amp;"-"&amp;YEAR($B$2)-1, IF(INT(MONTH($B$2))=9, "1"&amp;"Q"&amp;"-"&amp;YEAR($B$2),IF(INT(MONTH($B$2))=12, "2"&amp;"Q"&amp;"-"&amp;YEAR($B$2), 0))))</f>
        <v>1Q-2021</v>
      </c>
      <c r="F5" s="415" t="str">
        <f>IF(INT(MONTH($B$2))=3, "2"&amp;"Q"&amp;"-"&amp;YEAR($B$2)-1, IF(INT(MONTH($B$2))=6, "3"&amp;"Q"&amp;"-"&amp;YEAR($B$2)-1, IF(INT(MONTH($B$2))=9, "4"&amp;"Q"&amp;"-"&amp;YEAR($B$2)-1,IF(INT(MONTH($B$2))=12, "1"&amp;"Q"&amp;"-"&amp;YEAR($B$2), 0))))</f>
        <v>4Q-2020</v>
      </c>
      <c r="G5" s="416" t="str">
        <f>IF(INT(MONTH($B$2))=3, "1"&amp;"Q"&amp;"-"&amp;YEAR($B$2)-1, IF(INT(MONTH($B$2))=6, "2"&amp;"Q"&amp;"-"&amp;YEAR($B$2)-1, IF(INT(MONTH($B$2))=9, "3"&amp;"Q"&amp;"-"&amp;YEAR($B$2)-1,IF(INT(MONTH($B$2))=12, "4"&amp;"Q"&amp;"-"&amp;YEAR($B$2)-1, 0))))</f>
        <v>3Q-2020</v>
      </c>
    </row>
    <row r="6" spans="1:13">
      <c r="B6" s="209" t="s">
        <v>137</v>
      </c>
      <c r="C6" s="621"/>
      <c r="D6" s="621"/>
      <c r="E6" s="621"/>
      <c r="F6" s="621"/>
      <c r="G6" s="622"/>
    </row>
    <row r="7" spans="1:13">
      <c r="A7" s="13"/>
      <c r="B7" s="210" t="s">
        <v>135</v>
      </c>
      <c r="C7" s="621"/>
      <c r="D7" s="621"/>
      <c r="E7" s="621"/>
      <c r="F7" s="621"/>
      <c r="G7" s="622"/>
      <c r="I7" s="603"/>
      <c r="J7" s="603"/>
      <c r="K7" s="603"/>
      <c r="L7" s="603"/>
      <c r="M7" s="603"/>
    </row>
    <row r="8" spans="1:13">
      <c r="A8" s="417">
        <v>1</v>
      </c>
      <c r="B8" s="14" t="s">
        <v>486</v>
      </c>
      <c r="C8" s="623">
        <v>2565560231.3100004</v>
      </c>
      <c r="D8" s="624">
        <v>2382595125.34481</v>
      </c>
      <c r="E8" s="624">
        <v>2059599051.9195499</v>
      </c>
      <c r="F8" s="624">
        <v>1911233102.7799997</v>
      </c>
      <c r="G8" s="625">
        <v>1738738726.4795799</v>
      </c>
      <c r="I8" s="603"/>
      <c r="J8" s="603"/>
      <c r="K8" s="603"/>
      <c r="L8" s="603"/>
      <c r="M8" s="603"/>
    </row>
    <row r="9" spans="1:13">
      <c r="A9" s="417">
        <v>2</v>
      </c>
      <c r="B9" s="14" t="s">
        <v>487</v>
      </c>
      <c r="C9" s="623">
        <v>2955910231.3100004</v>
      </c>
      <c r="D9" s="624">
        <v>2837805425.34481</v>
      </c>
      <c r="E9" s="624">
        <v>2550144451.9195499</v>
      </c>
      <c r="F9" s="624">
        <v>2385180902.7799997</v>
      </c>
      <c r="G9" s="625">
        <v>2211177726.4795799</v>
      </c>
      <c r="I9" s="603"/>
      <c r="J9" s="603"/>
      <c r="K9" s="603"/>
      <c r="L9" s="603"/>
      <c r="M9" s="603"/>
    </row>
    <row r="10" spans="1:13">
      <c r="A10" s="417">
        <v>3</v>
      </c>
      <c r="B10" s="14" t="s">
        <v>244</v>
      </c>
      <c r="C10" s="623">
        <v>3693637215.8302498</v>
      </c>
      <c r="D10" s="624">
        <v>3573282274.6748295</v>
      </c>
      <c r="E10" s="624">
        <v>3327134195.2195749</v>
      </c>
      <c r="F10" s="624">
        <v>3137911884.9541736</v>
      </c>
      <c r="G10" s="625">
        <v>2984108614.9029002</v>
      </c>
      <c r="I10" s="603"/>
      <c r="J10" s="603"/>
      <c r="K10" s="603"/>
      <c r="L10" s="603"/>
      <c r="M10" s="603"/>
    </row>
    <row r="11" spans="1:13">
      <c r="A11" s="417">
        <v>4</v>
      </c>
      <c r="B11" s="14" t="s">
        <v>489</v>
      </c>
      <c r="C11" s="623">
        <v>2156458640.9932799</v>
      </c>
      <c r="D11" s="624">
        <v>1428148446.7993999</v>
      </c>
      <c r="E11" s="624">
        <v>1477253555.6977777</v>
      </c>
      <c r="F11" s="624">
        <v>1353638560.4449975</v>
      </c>
      <c r="G11" s="625">
        <v>1209034044.5028758</v>
      </c>
      <c r="I11" s="603"/>
      <c r="J11" s="603"/>
      <c r="K11" s="603"/>
      <c r="L11" s="603"/>
      <c r="M11" s="603"/>
    </row>
    <row r="12" spans="1:13">
      <c r="A12" s="417">
        <v>5</v>
      </c>
      <c r="B12" s="14" t="s">
        <v>490</v>
      </c>
      <c r="C12" s="623">
        <v>2589673996.5854273</v>
      </c>
      <c r="D12" s="624">
        <v>1782864445.8309722</v>
      </c>
      <c r="E12" s="624">
        <v>1844039362.1174757</v>
      </c>
      <c r="F12" s="624">
        <v>1683349154.2235415</v>
      </c>
      <c r="G12" s="625">
        <v>1525159997.4496593</v>
      </c>
      <c r="I12" s="603"/>
      <c r="J12" s="603"/>
      <c r="K12" s="603"/>
      <c r="L12" s="603"/>
      <c r="M12" s="603"/>
    </row>
    <row r="13" spans="1:13">
      <c r="A13" s="417">
        <v>6</v>
      </c>
      <c r="B13" s="14" t="s">
        <v>488</v>
      </c>
      <c r="C13" s="623">
        <v>3435725658.25107</v>
      </c>
      <c r="D13" s="624">
        <v>2496888111.2449532</v>
      </c>
      <c r="E13" s="624">
        <v>2584233728.472764</v>
      </c>
      <c r="F13" s="624">
        <v>2507543596.5061212</v>
      </c>
      <c r="G13" s="625">
        <v>2312972329.0898342</v>
      </c>
      <c r="I13" s="603"/>
      <c r="J13" s="603"/>
      <c r="K13" s="603"/>
      <c r="L13" s="603"/>
      <c r="M13" s="603"/>
    </row>
    <row r="14" spans="1:13">
      <c r="A14" s="13"/>
      <c r="B14" s="209" t="s">
        <v>492</v>
      </c>
      <c r="C14" s="626"/>
      <c r="D14" s="626"/>
      <c r="E14" s="626"/>
      <c r="F14" s="626"/>
      <c r="G14" s="627"/>
      <c r="I14" s="603"/>
      <c r="J14" s="603"/>
      <c r="K14" s="603"/>
      <c r="L14" s="603"/>
      <c r="M14" s="603"/>
    </row>
    <row r="15" spans="1:13" ht="15" customHeight="1">
      <c r="A15" s="417">
        <v>7</v>
      </c>
      <c r="B15" s="14" t="s">
        <v>491</v>
      </c>
      <c r="C15" s="628">
        <v>19143450202.99036</v>
      </c>
      <c r="D15" s="624">
        <v>18275844514.860657</v>
      </c>
      <c r="E15" s="624">
        <v>18921230602.813911</v>
      </c>
      <c r="F15" s="624">
        <v>18301476970.635738</v>
      </c>
      <c r="G15" s="625">
        <v>17478610378.059635</v>
      </c>
      <c r="I15" s="603"/>
      <c r="J15" s="603"/>
      <c r="K15" s="603"/>
      <c r="L15" s="603"/>
      <c r="M15" s="603"/>
    </row>
    <row r="16" spans="1:13">
      <c r="A16" s="13"/>
      <c r="B16" s="209" t="s">
        <v>493</v>
      </c>
      <c r="C16" s="626"/>
      <c r="D16" s="626"/>
      <c r="E16" s="626"/>
      <c r="F16" s="626"/>
      <c r="G16" s="627"/>
      <c r="I16" s="603"/>
      <c r="J16" s="603"/>
      <c r="K16" s="603"/>
      <c r="L16" s="603"/>
      <c r="M16" s="603"/>
    </row>
    <row r="17" spans="1:13" s="15" customFormat="1">
      <c r="A17" s="417"/>
      <c r="B17" s="210" t="s">
        <v>477</v>
      </c>
      <c r="C17" s="629"/>
      <c r="D17" s="624"/>
      <c r="E17" s="624"/>
      <c r="F17" s="624"/>
      <c r="G17" s="625"/>
      <c r="H17" s="5"/>
      <c r="I17" s="603"/>
      <c r="J17" s="603"/>
      <c r="K17" s="603"/>
      <c r="L17" s="603"/>
      <c r="M17" s="603"/>
    </row>
    <row r="18" spans="1:13">
      <c r="A18" s="11">
        <v>8</v>
      </c>
      <c r="B18" s="14" t="s">
        <v>486</v>
      </c>
      <c r="C18" s="630">
        <v>0.13401765116035558</v>
      </c>
      <c r="D18" s="631">
        <v>0.13036853773884144</v>
      </c>
      <c r="E18" s="631">
        <v>0.10885122089327806</v>
      </c>
      <c r="F18" s="631">
        <v>0.10443053890385598</v>
      </c>
      <c r="G18" s="632">
        <v>9.9478087151720337E-2</v>
      </c>
      <c r="I18" s="603"/>
      <c r="J18" s="603"/>
      <c r="K18" s="603"/>
      <c r="L18" s="603"/>
      <c r="M18" s="603"/>
    </row>
    <row r="19" spans="1:13" ht="15" customHeight="1">
      <c r="A19" s="11">
        <v>9</v>
      </c>
      <c r="B19" s="14" t="s">
        <v>487</v>
      </c>
      <c r="C19" s="630">
        <v>0.15440843734888832</v>
      </c>
      <c r="D19" s="631">
        <v>0.15527629505915869</v>
      </c>
      <c r="E19" s="631">
        <v>0.13477688134831461</v>
      </c>
      <c r="F19" s="631">
        <v>0.13032723569835172</v>
      </c>
      <c r="G19" s="632">
        <v>0.1265076386882108</v>
      </c>
      <c r="I19" s="603"/>
      <c r="J19" s="603"/>
      <c r="K19" s="603"/>
      <c r="L19" s="603"/>
      <c r="M19" s="603"/>
    </row>
    <row r="20" spans="1:13">
      <c r="A20" s="11">
        <v>10</v>
      </c>
      <c r="B20" s="14" t="s">
        <v>244</v>
      </c>
      <c r="C20" s="630">
        <v>0.19294522025362357</v>
      </c>
      <c r="D20" s="631">
        <v>0.19551940660084313</v>
      </c>
      <c r="E20" s="631">
        <v>0.17584132158532928</v>
      </c>
      <c r="F20" s="631">
        <v>0.17145675674093816</v>
      </c>
      <c r="G20" s="632">
        <v>0.17072916841539992</v>
      </c>
      <c r="I20" s="603"/>
      <c r="J20" s="603"/>
      <c r="K20" s="603"/>
      <c r="L20" s="603"/>
      <c r="M20" s="603"/>
    </row>
    <row r="21" spans="1:13">
      <c r="A21" s="11">
        <v>11</v>
      </c>
      <c r="B21" s="14" t="s">
        <v>489</v>
      </c>
      <c r="C21" s="630">
        <v>0.11264733463022375</v>
      </c>
      <c r="D21" s="631">
        <v>7.8144046675278286E-2</v>
      </c>
      <c r="E21" s="631">
        <v>7.8073862462100366E-2</v>
      </c>
      <c r="F21" s="631">
        <v>7.396335075124684E-2</v>
      </c>
      <c r="G21" s="632">
        <v>6.9172206391220847E-2</v>
      </c>
      <c r="I21" s="603"/>
      <c r="J21" s="603"/>
      <c r="K21" s="603"/>
      <c r="L21" s="603"/>
      <c r="M21" s="603"/>
    </row>
    <row r="22" spans="1:13">
      <c r="A22" s="11">
        <v>12</v>
      </c>
      <c r="B22" s="14" t="s">
        <v>490</v>
      </c>
      <c r="C22" s="630">
        <v>0.13527728644133855</v>
      </c>
      <c r="D22" s="631">
        <v>9.7553053944033602E-2</v>
      </c>
      <c r="E22" s="631">
        <v>9.7458743610642079E-2</v>
      </c>
      <c r="F22" s="631">
        <v>9.1978869078404607E-2</v>
      </c>
      <c r="G22" s="632">
        <v>8.725865297416012E-2</v>
      </c>
      <c r="I22" s="603"/>
      <c r="J22" s="603"/>
      <c r="K22" s="603"/>
      <c r="L22" s="603"/>
      <c r="M22" s="603"/>
    </row>
    <row r="23" spans="1:13">
      <c r="A23" s="11">
        <v>13</v>
      </c>
      <c r="B23" s="14" t="s">
        <v>488</v>
      </c>
      <c r="C23" s="630">
        <v>0.17947264583028938</v>
      </c>
      <c r="D23" s="631">
        <v>0.13662231089866494</v>
      </c>
      <c r="E23" s="631">
        <v>0.13657852296818601</v>
      </c>
      <c r="F23" s="631">
        <v>0.13701318207975302</v>
      </c>
      <c r="G23" s="632">
        <v>0.13233159153162644</v>
      </c>
      <c r="I23" s="603"/>
      <c r="J23" s="603"/>
      <c r="K23" s="603"/>
      <c r="L23" s="603"/>
      <c r="M23" s="603"/>
    </row>
    <row r="24" spans="1:13">
      <c r="A24" s="13"/>
      <c r="B24" s="209" t="s">
        <v>134</v>
      </c>
      <c r="C24" s="633"/>
      <c r="D24" s="633"/>
      <c r="E24" s="633"/>
      <c r="F24" s="633"/>
      <c r="G24" s="634"/>
      <c r="I24" s="603"/>
      <c r="J24" s="603"/>
      <c r="K24" s="603"/>
      <c r="L24" s="603"/>
      <c r="M24" s="603"/>
    </row>
    <row r="25" spans="1:13" ht="15" customHeight="1">
      <c r="A25" s="418">
        <v>14</v>
      </c>
      <c r="B25" s="14" t="s">
        <v>133</v>
      </c>
      <c r="C25" s="635">
        <v>7.5472918063993893E-2</v>
      </c>
      <c r="D25" s="636">
        <v>7.5067965837580811E-2</v>
      </c>
      <c r="E25" s="636">
        <v>7.417333842283072E-2</v>
      </c>
      <c r="F25" s="636">
        <v>7.5107042017526701E-2</v>
      </c>
      <c r="G25" s="637">
        <v>7.524647273826561E-2</v>
      </c>
      <c r="I25" s="603"/>
      <c r="J25" s="603"/>
      <c r="K25" s="603"/>
      <c r="L25" s="603"/>
      <c r="M25" s="603"/>
    </row>
    <row r="26" spans="1:13">
      <c r="A26" s="418">
        <v>15</v>
      </c>
      <c r="B26" s="14" t="s">
        <v>132</v>
      </c>
      <c r="C26" s="635">
        <v>3.8641340915080931E-2</v>
      </c>
      <c r="D26" s="636">
        <v>3.886506878130945E-2</v>
      </c>
      <c r="E26" s="636">
        <v>3.8739866943781204E-2</v>
      </c>
      <c r="F26" s="636">
        <v>4.2587171709542126E-2</v>
      </c>
      <c r="G26" s="637">
        <v>4.3086198731950166E-2</v>
      </c>
      <c r="I26" s="603"/>
      <c r="J26" s="603"/>
      <c r="K26" s="603"/>
      <c r="L26" s="603"/>
      <c r="M26" s="603"/>
    </row>
    <row r="27" spans="1:13">
      <c r="A27" s="418">
        <v>16</v>
      </c>
      <c r="B27" s="14" t="s">
        <v>131</v>
      </c>
      <c r="C27" s="635">
        <v>3.6714213686904786E-2</v>
      </c>
      <c r="D27" s="636">
        <v>3.3261956473097418E-2</v>
      </c>
      <c r="E27" s="636">
        <v>2.0716582007172815E-2</v>
      </c>
      <c r="F27" s="636">
        <v>1.5874579092175468E-2</v>
      </c>
      <c r="G27" s="637">
        <v>1.5479543968421976E-2</v>
      </c>
      <c r="I27" s="603"/>
      <c r="J27" s="603"/>
      <c r="K27" s="603"/>
      <c r="L27" s="603"/>
      <c r="M27" s="603"/>
    </row>
    <row r="28" spans="1:13">
      <c r="A28" s="418">
        <v>17</v>
      </c>
      <c r="B28" s="14" t="s">
        <v>130</v>
      </c>
      <c r="C28" s="635">
        <v>3.6831577148912942E-2</v>
      </c>
      <c r="D28" s="636">
        <v>3.6202897056271367E-2</v>
      </c>
      <c r="E28" s="636">
        <v>3.5433471479049523E-2</v>
      </c>
      <c r="F28" s="636">
        <v>3.2519870307984582E-2</v>
      </c>
      <c r="G28" s="637">
        <v>3.2160274006315444E-2</v>
      </c>
      <c r="I28" s="603"/>
      <c r="J28" s="603"/>
      <c r="K28" s="603"/>
      <c r="L28" s="603"/>
      <c r="M28" s="603"/>
    </row>
    <row r="29" spans="1:13">
      <c r="A29" s="418">
        <v>18</v>
      </c>
      <c r="B29" s="14" t="s">
        <v>270</v>
      </c>
      <c r="C29" s="635">
        <v>4.4261720106789033E-2</v>
      </c>
      <c r="D29" s="636">
        <v>4.4167598821485514E-2</v>
      </c>
      <c r="E29" s="636">
        <v>2.8871699057090177E-2</v>
      </c>
      <c r="F29" s="636">
        <v>6.3033425248853444E-3</v>
      </c>
      <c r="G29" s="637">
        <v>-3.5036392086385689E-3</v>
      </c>
      <c r="I29" s="603"/>
      <c r="J29" s="603"/>
      <c r="K29" s="603"/>
      <c r="L29" s="603"/>
      <c r="M29" s="603"/>
    </row>
    <row r="30" spans="1:13">
      <c r="A30" s="418">
        <v>19</v>
      </c>
      <c r="B30" s="14" t="s">
        <v>271</v>
      </c>
      <c r="C30" s="635">
        <v>0.39342671685917985</v>
      </c>
      <c r="D30" s="636">
        <v>0.41125068228915068</v>
      </c>
      <c r="E30" s="636">
        <v>0.28454478073593387</v>
      </c>
      <c r="F30" s="636">
        <v>6.0807948669729828E-2</v>
      </c>
      <c r="G30" s="637">
        <v>-3.3420326248825447E-2</v>
      </c>
      <c r="I30" s="603"/>
      <c r="J30" s="603"/>
      <c r="K30" s="603"/>
      <c r="L30" s="603"/>
      <c r="M30" s="603"/>
    </row>
    <row r="31" spans="1:13">
      <c r="A31" s="13"/>
      <c r="B31" s="209" t="s">
        <v>350</v>
      </c>
      <c r="C31" s="633"/>
      <c r="D31" s="633"/>
      <c r="E31" s="633"/>
      <c r="F31" s="633"/>
      <c r="G31" s="634"/>
      <c r="I31" s="603"/>
      <c r="J31" s="603"/>
      <c r="K31" s="603"/>
      <c r="L31" s="603"/>
      <c r="M31" s="603"/>
    </row>
    <row r="32" spans="1:13">
      <c r="A32" s="418">
        <v>20</v>
      </c>
      <c r="B32" s="14" t="s">
        <v>129</v>
      </c>
      <c r="C32" s="635">
        <v>5.195814989292092E-2</v>
      </c>
      <c r="D32" s="636">
        <v>5.9977806053455318E-2</v>
      </c>
      <c r="E32" s="636">
        <v>7.8112042669359644E-2</v>
      </c>
      <c r="F32" s="636">
        <v>7.6600566938825526E-2</v>
      </c>
      <c r="G32" s="637">
        <v>5.2711726956796844E-2</v>
      </c>
      <c r="I32" s="603"/>
      <c r="J32" s="603"/>
      <c r="K32" s="603"/>
      <c r="L32" s="603"/>
      <c r="M32" s="603"/>
    </row>
    <row r="33" spans="1:13" ht="15" customHeight="1">
      <c r="A33" s="418">
        <v>21</v>
      </c>
      <c r="B33" s="14" t="s">
        <v>128</v>
      </c>
      <c r="C33" s="635">
        <v>4.7327722802421687E-2</v>
      </c>
      <c r="D33" s="636">
        <v>5.0815297134892412E-2</v>
      </c>
      <c r="E33" s="636">
        <v>5.9418019571526912E-2</v>
      </c>
      <c r="F33" s="636">
        <v>6.2028557513449177E-2</v>
      </c>
      <c r="G33" s="637">
        <v>6.7095427647909503E-2</v>
      </c>
      <c r="I33" s="603"/>
      <c r="J33" s="603"/>
      <c r="K33" s="603"/>
      <c r="L33" s="603"/>
      <c r="M33" s="603"/>
    </row>
    <row r="34" spans="1:13">
      <c r="A34" s="418">
        <v>22</v>
      </c>
      <c r="B34" s="14" t="s">
        <v>127</v>
      </c>
      <c r="C34" s="635">
        <v>0.54716153085896657</v>
      </c>
      <c r="D34" s="636">
        <v>0.56330594689590363</v>
      </c>
      <c r="E34" s="636">
        <v>0.59280919028781098</v>
      </c>
      <c r="F34" s="636">
        <v>0.59411780641931344</v>
      </c>
      <c r="G34" s="637">
        <v>0.61422789539589906</v>
      </c>
      <c r="I34" s="603"/>
      <c r="J34" s="603"/>
      <c r="K34" s="603"/>
      <c r="L34" s="603"/>
      <c r="M34" s="603"/>
    </row>
    <row r="35" spans="1:13" ht="15" customHeight="1">
      <c r="A35" s="418">
        <v>23</v>
      </c>
      <c r="B35" s="14" t="s">
        <v>126</v>
      </c>
      <c r="C35" s="635">
        <v>0.53641454248949483</v>
      </c>
      <c r="D35" s="636">
        <v>0.53560694089961314</v>
      </c>
      <c r="E35" s="636">
        <v>0.57848589203160738</v>
      </c>
      <c r="F35" s="636">
        <v>0.55055475428764489</v>
      </c>
      <c r="G35" s="637">
        <v>0.55870306761100297</v>
      </c>
      <c r="I35" s="603"/>
      <c r="J35" s="603"/>
      <c r="K35" s="603"/>
      <c r="L35" s="603"/>
      <c r="M35" s="603"/>
    </row>
    <row r="36" spans="1:13">
      <c r="A36" s="418">
        <v>24</v>
      </c>
      <c r="B36" s="14" t="s">
        <v>125</v>
      </c>
      <c r="C36" s="635">
        <v>5.4553826509223052E-2</v>
      </c>
      <c r="D36" s="636">
        <v>3.4253359410007589E-3</v>
      </c>
      <c r="E36" s="636">
        <v>7.5326646741140282E-3</v>
      </c>
      <c r="F36" s="636">
        <v>0.18197833824083853</v>
      </c>
      <c r="G36" s="637">
        <v>0.13307571953712374</v>
      </c>
      <c r="I36" s="603"/>
      <c r="J36" s="603"/>
      <c r="K36" s="603"/>
      <c r="L36" s="603"/>
      <c r="M36" s="603"/>
    </row>
    <row r="37" spans="1:13" ht="15" customHeight="1">
      <c r="A37" s="13"/>
      <c r="B37" s="209" t="s">
        <v>351</v>
      </c>
      <c r="C37" s="633"/>
      <c r="D37" s="633"/>
      <c r="E37" s="633"/>
      <c r="F37" s="633"/>
      <c r="G37" s="634"/>
      <c r="I37" s="603"/>
      <c r="J37" s="603"/>
      <c r="K37" s="603"/>
      <c r="L37" s="603"/>
      <c r="M37" s="603"/>
    </row>
    <row r="38" spans="1:13" ht="15" customHeight="1">
      <c r="A38" s="418">
        <v>25</v>
      </c>
      <c r="B38" s="14" t="s">
        <v>124</v>
      </c>
      <c r="C38" s="638">
        <v>0.19468094170677719</v>
      </c>
      <c r="D38" s="639">
        <v>0.20866715989119572</v>
      </c>
      <c r="E38" s="639">
        <v>0.23825641760917263</v>
      </c>
      <c r="F38" s="639">
        <v>0.19909445105195905</v>
      </c>
      <c r="G38" s="640">
        <v>0.19845293123096946</v>
      </c>
      <c r="I38" s="603"/>
      <c r="J38" s="603"/>
      <c r="K38" s="603"/>
      <c r="L38" s="603"/>
      <c r="M38" s="603"/>
    </row>
    <row r="39" spans="1:13" ht="15" customHeight="1">
      <c r="A39" s="418">
        <v>26</v>
      </c>
      <c r="B39" s="14" t="s">
        <v>123</v>
      </c>
      <c r="C39" s="638">
        <v>0.62257864069307478</v>
      </c>
      <c r="D39" s="639">
        <v>0.63528472051006712</v>
      </c>
      <c r="E39" s="639">
        <v>0.68249209098745989</v>
      </c>
      <c r="F39" s="639">
        <v>0.63112168282069203</v>
      </c>
      <c r="G39" s="640">
        <v>0.64342915029462033</v>
      </c>
      <c r="I39" s="603"/>
      <c r="J39" s="603"/>
      <c r="K39" s="603"/>
      <c r="L39" s="603"/>
      <c r="M39" s="603"/>
    </row>
    <row r="40" spans="1:13" ht="15" customHeight="1">
      <c r="A40" s="418">
        <v>27</v>
      </c>
      <c r="B40" s="14" t="s">
        <v>122</v>
      </c>
      <c r="C40" s="638">
        <v>0.39820830089321446</v>
      </c>
      <c r="D40" s="639">
        <v>0.38080354024350738</v>
      </c>
      <c r="E40" s="639">
        <v>0.38303573582885181</v>
      </c>
      <c r="F40" s="639">
        <v>0.3564439442291964</v>
      </c>
      <c r="G40" s="640">
        <v>0.35179010657027132</v>
      </c>
      <c r="I40" s="603"/>
      <c r="J40" s="603"/>
      <c r="K40" s="603"/>
      <c r="L40" s="603"/>
      <c r="M40" s="603"/>
    </row>
    <row r="41" spans="1:13" ht="15" customHeight="1">
      <c r="A41" s="419"/>
      <c r="B41" s="209" t="s">
        <v>394</v>
      </c>
      <c r="C41" s="626"/>
      <c r="D41" s="626"/>
      <c r="E41" s="626"/>
      <c r="F41" s="626"/>
      <c r="G41" s="627"/>
      <c r="I41" s="603"/>
      <c r="J41" s="603"/>
      <c r="K41" s="603"/>
      <c r="L41" s="603"/>
      <c r="M41" s="603"/>
    </row>
    <row r="42" spans="1:13">
      <c r="A42" s="418">
        <v>28</v>
      </c>
      <c r="B42" s="14" t="s">
        <v>377</v>
      </c>
      <c r="C42" s="641">
        <v>4914953740.8417854</v>
      </c>
      <c r="D42" s="642">
        <v>4848580890.0532522</v>
      </c>
      <c r="E42" s="642">
        <v>4897144595.0385437</v>
      </c>
      <c r="F42" s="642">
        <v>4101094758.2726893</v>
      </c>
      <c r="G42" s="643">
        <v>4006001770.2432213</v>
      </c>
      <c r="I42" s="603"/>
      <c r="J42" s="603"/>
      <c r="K42" s="603"/>
      <c r="L42" s="603"/>
      <c r="M42" s="603"/>
    </row>
    <row r="43" spans="1:13" ht="15" customHeight="1">
      <c r="A43" s="418">
        <v>29</v>
      </c>
      <c r="B43" s="14" t="s">
        <v>389</v>
      </c>
      <c r="C43" s="641">
        <v>3866999045.0791073</v>
      </c>
      <c r="D43" s="642">
        <v>3820629986.0560265</v>
      </c>
      <c r="E43" s="642">
        <v>3637316697.7147493</v>
      </c>
      <c r="F43" s="642">
        <v>3218154429.2803812</v>
      </c>
      <c r="G43" s="643">
        <v>3249479795.5482731</v>
      </c>
      <c r="I43" s="603"/>
      <c r="J43" s="603"/>
      <c r="K43" s="603"/>
      <c r="L43" s="603"/>
      <c r="M43" s="603"/>
    </row>
    <row r="44" spans="1:13" ht="15" customHeight="1">
      <c r="A44" s="446">
        <v>30</v>
      </c>
      <c r="B44" s="447" t="s">
        <v>378</v>
      </c>
      <c r="C44" s="644">
        <v>1.2709994710488066</v>
      </c>
      <c r="D44" s="645">
        <v>1.2690527236997275</v>
      </c>
      <c r="E44" s="645">
        <v>1.3463618931272381</v>
      </c>
      <c r="F44" s="645">
        <v>1.274362324243633</v>
      </c>
      <c r="G44" s="646">
        <v>1.2328132569808157</v>
      </c>
      <c r="I44" s="603"/>
      <c r="J44" s="603"/>
      <c r="K44" s="603"/>
      <c r="L44" s="603"/>
      <c r="M44" s="603"/>
    </row>
    <row r="45" spans="1:13" ht="15" customHeight="1">
      <c r="A45" s="446"/>
      <c r="B45" s="209" t="s">
        <v>496</v>
      </c>
      <c r="C45" s="647"/>
      <c r="D45" s="648"/>
      <c r="E45" s="648"/>
      <c r="F45" s="648"/>
      <c r="G45" s="649"/>
      <c r="I45" s="603"/>
      <c r="J45" s="603"/>
      <c r="K45" s="603"/>
      <c r="L45" s="603"/>
      <c r="M45" s="603"/>
    </row>
    <row r="46" spans="1:13" ht="15" customHeight="1">
      <c r="A46" s="446">
        <v>31</v>
      </c>
      <c r="B46" s="447" t="s">
        <v>503</v>
      </c>
      <c r="C46" s="647">
        <v>15801937585.688618</v>
      </c>
      <c r="D46" s="648">
        <v>15211829718.015596</v>
      </c>
      <c r="E46" s="648">
        <v>15612804828.715546</v>
      </c>
      <c r="F46" s="648">
        <v>14643134461.109547</v>
      </c>
      <c r="G46" s="649">
        <v>14323458180.412899</v>
      </c>
      <c r="I46" s="603"/>
      <c r="J46" s="603"/>
      <c r="K46" s="603"/>
      <c r="L46" s="603"/>
      <c r="M46" s="603"/>
    </row>
    <row r="47" spans="1:13" ht="15" customHeight="1">
      <c r="A47" s="446">
        <v>32</v>
      </c>
      <c r="B47" s="447" t="s">
        <v>518</v>
      </c>
      <c r="C47" s="647">
        <v>12434602911.729895</v>
      </c>
      <c r="D47" s="648">
        <v>11651330461.87318</v>
      </c>
      <c r="E47" s="648">
        <v>11880535934.461479</v>
      </c>
      <c r="F47" s="648">
        <v>11620216345.122879</v>
      </c>
      <c r="G47" s="649">
        <v>11275451696.517204</v>
      </c>
      <c r="I47" s="603"/>
      <c r="J47" s="603"/>
      <c r="K47" s="603"/>
      <c r="L47" s="603"/>
      <c r="M47" s="603"/>
    </row>
    <row r="48" spans="1:13" ht="15" thickBot="1">
      <c r="A48" s="420">
        <v>33</v>
      </c>
      <c r="B48" s="211" t="s">
        <v>536</v>
      </c>
      <c r="C48" s="650">
        <v>1.2708035550361021</v>
      </c>
      <c r="D48" s="651">
        <v>1.305587354834153</v>
      </c>
      <c r="E48" s="651">
        <v>1.3141498763054953</v>
      </c>
      <c r="F48" s="651">
        <v>1.2601430150872721</v>
      </c>
      <c r="G48" s="652">
        <v>1.2703223397105388</v>
      </c>
      <c r="I48" s="603"/>
      <c r="J48" s="603"/>
      <c r="K48" s="603"/>
      <c r="L48" s="603"/>
      <c r="M48" s="603"/>
    </row>
    <row r="49" spans="1:2">
      <c r="A49" s="16"/>
    </row>
    <row r="50" spans="1:2" ht="38.25">
      <c r="B50" s="284" t="s">
        <v>478</v>
      </c>
    </row>
    <row r="51" spans="1:2" ht="51">
      <c r="B51" s="284" t="s">
        <v>393</v>
      </c>
    </row>
    <row r="53" spans="1:2">
      <c r="B53" s="28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B1" zoomScale="80" zoomScaleNormal="80" workbookViewId="0">
      <selection activeCell="C8" sqref="C8:G21"/>
    </sheetView>
  </sheetViews>
  <sheetFormatPr defaultColWidth="9.140625" defaultRowHeight="12.75"/>
  <cols>
    <col min="1" max="1" width="11.85546875" style="458" bestFit="1" customWidth="1"/>
    <col min="2" max="2" width="105.140625" style="458" bestFit="1" customWidth="1"/>
    <col min="3" max="3" width="16.7109375" style="458" bestFit="1" customWidth="1"/>
    <col min="4" max="4" width="16.42578125" style="458" bestFit="1" customWidth="1"/>
    <col min="5" max="6" width="16.7109375" style="458" bestFit="1" customWidth="1"/>
    <col min="7" max="7" width="18.5703125" style="458" bestFit="1" customWidth="1"/>
    <col min="8" max="8" width="17.85546875" style="458" bestFit="1" customWidth="1"/>
    <col min="9" max="16384" width="9.140625" style="458"/>
  </cols>
  <sheetData>
    <row r="1" spans="1:8" s="662" customFormat="1" ht="13.5">
      <c r="A1" s="661" t="s">
        <v>30</v>
      </c>
      <c r="B1" s="654" t="str">
        <f>'Info '!C2</f>
        <v>JSC TBC Bank</v>
      </c>
    </row>
    <row r="2" spans="1:8" s="662" customFormat="1" ht="13.5">
      <c r="A2" s="661" t="s">
        <v>31</v>
      </c>
      <c r="B2" s="663">
        <f>'1. key ratios '!B2</f>
        <v>44469</v>
      </c>
    </row>
    <row r="3" spans="1:8">
      <c r="A3" s="450" t="s">
        <v>543</v>
      </c>
    </row>
    <row r="5" spans="1:8" ht="15" customHeight="1">
      <c r="A5" s="754" t="s">
        <v>544</v>
      </c>
      <c r="B5" s="755"/>
      <c r="C5" s="760" t="s">
        <v>545</v>
      </c>
      <c r="D5" s="761"/>
      <c r="E5" s="761"/>
      <c r="F5" s="761"/>
      <c r="G5" s="761"/>
      <c r="H5" s="762"/>
    </row>
    <row r="6" spans="1:8">
      <c r="A6" s="756"/>
      <c r="B6" s="757"/>
      <c r="C6" s="763"/>
      <c r="D6" s="764"/>
      <c r="E6" s="764"/>
      <c r="F6" s="764"/>
      <c r="G6" s="764"/>
      <c r="H6" s="765"/>
    </row>
    <row r="7" spans="1:8">
      <c r="A7" s="758"/>
      <c r="B7" s="759"/>
      <c r="C7" s="482" t="s">
        <v>546</v>
      </c>
      <c r="D7" s="482" t="s">
        <v>547</v>
      </c>
      <c r="E7" s="482" t="s">
        <v>548</v>
      </c>
      <c r="F7" s="482" t="s">
        <v>549</v>
      </c>
      <c r="G7" s="482" t="s">
        <v>550</v>
      </c>
      <c r="H7" s="482" t="s">
        <v>108</v>
      </c>
    </row>
    <row r="8" spans="1:8">
      <c r="A8" s="452">
        <v>1</v>
      </c>
      <c r="B8" s="451" t="s">
        <v>95</v>
      </c>
      <c r="C8" s="536">
        <v>2462211399.0518999</v>
      </c>
      <c r="D8" s="536">
        <v>206814825.1566</v>
      </c>
      <c r="E8" s="536">
        <v>1124557872.8777001</v>
      </c>
      <c r="F8" s="536">
        <v>273874633.55720001</v>
      </c>
      <c r="G8" s="536">
        <v>78070000</v>
      </c>
      <c r="H8" s="535">
        <f>SUM(C8:G8)</f>
        <v>4145528730.6433997</v>
      </c>
    </row>
    <row r="9" spans="1:8">
      <c r="A9" s="452">
        <v>2</v>
      </c>
      <c r="B9" s="451" t="s">
        <v>96</v>
      </c>
      <c r="C9" s="536">
        <v>0</v>
      </c>
      <c r="D9" s="536">
        <v>0</v>
      </c>
      <c r="E9" s="536">
        <v>0</v>
      </c>
      <c r="F9" s="536">
        <v>0</v>
      </c>
      <c r="G9" s="536">
        <v>0</v>
      </c>
      <c r="H9" s="535">
        <f t="shared" ref="H9:H21" si="0">SUM(C9:G9)</f>
        <v>0</v>
      </c>
    </row>
    <row r="10" spans="1:8">
      <c r="A10" s="452">
        <v>3</v>
      </c>
      <c r="B10" s="451" t="s">
        <v>268</v>
      </c>
      <c r="C10" s="536">
        <v>0</v>
      </c>
      <c r="D10" s="536">
        <v>0</v>
      </c>
      <c r="E10" s="536">
        <v>104073823.03</v>
      </c>
      <c r="F10" s="536">
        <v>0</v>
      </c>
      <c r="G10" s="536">
        <v>0</v>
      </c>
      <c r="H10" s="535">
        <f t="shared" si="0"/>
        <v>104073823.03</v>
      </c>
    </row>
    <row r="11" spans="1:8">
      <c r="A11" s="452">
        <v>4</v>
      </c>
      <c r="B11" s="451" t="s">
        <v>97</v>
      </c>
      <c r="C11" s="536">
        <v>0</v>
      </c>
      <c r="D11" s="536">
        <v>121967657.64</v>
      </c>
      <c r="E11" s="536">
        <v>222957852.55000001</v>
      </c>
      <c r="F11" s="536">
        <v>0</v>
      </c>
      <c r="G11" s="536">
        <v>1431654.4365000001</v>
      </c>
      <c r="H11" s="535">
        <f t="shared" si="0"/>
        <v>346357164.62650001</v>
      </c>
    </row>
    <row r="12" spans="1:8">
      <c r="A12" s="452">
        <v>5</v>
      </c>
      <c r="B12" s="451" t="s">
        <v>98</v>
      </c>
      <c r="C12" s="536">
        <v>0</v>
      </c>
      <c r="D12" s="536">
        <v>0</v>
      </c>
      <c r="E12" s="536">
        <v>0</v>
      </c>
      <c r="F12" s="536">
        <v>0</v>
      </c>
      <c r="G12" s="536">
        <v>0</v>
      </c>
      <c r="H12" s="535">
        <f t="shared" si="0"/>
        <v>0</v>
      </c>
    </row>
    <row r="13" spans="1:8">
      <c r="A13" s="452">
        <v>6</v>
      </c>
      <c r="B13" s="451" t="s">
        <v>99</v>
      </c>
      <c r="C13" s="536">
        <v>505794121.4763</v>
      </c>
      <c r="D13" s="536">
        <v>63555680.260799997</v>
      </c>
      <c r="E13" s="536">
        <v>5860733.0179000003</v>
      </c>
      <c r="F13" s="536">
        <v>13898134.437100001</v>
      </c>
      <c r="G13" s="536">
        <v>133573224.12280001</v>
      </c>
      <c r="H13" s="535">
        <f t="shared" si="0"/>
        <v>722681893.31490004</v>
      </c>
    </row>
    <row r="14" spans="1:8">
      <c r="A14" s="452">
        <v>7</v>
      </c>
      <c r="B14" s="451" t="s">
        <v>100</v>
      </c>
      <c r="C14" s="536">
        <v>371.7955</v>
      </c>
      <c r="D14" s="536">
        <v>1509686911.5129197</v>
      </c>
      <c r="E14" s="536">
        <v>1844887332.0633812</v>
      </c>
      <c r="F14" s="536">
        <v>2798109626.8249998</v>
      </c>
      <c r="G14" s="536">
        <v>19279584.4564</v>
      </c>
      <c r="H14" s="535">
        <f t="shared" si="0"/>
        <v>6171963826.6532001</v>
      </c>
    </row>
    <row r="15" spans="1:8">
      <c r="A15" s="452">
        <v>8</v>
      </c>
      <c r="B15" s="451" t="s">
        <v>101</v>
      </c>
      <c r="C15" s="536">
        <v>441632.14160000003</v>
      </c>
      <c r="D15" s="536">
        <v>313007392.15219986</v>
      </c>
      <c r="E15" s="536">
        <v>1769480935.6711991</v>
      </c>
      <c r="F15" s="536">
        <v>1442215471.2740011</v>
      </c>
      <c r="G15" s="536">
        <v>84174963.982000053</v>
      </c>
      <c r="H15" s="535">
        <f t="shared" si="0"/>
        <v>3609320395.2210002</v>
      </c>
    </row>
    <row r="16" spans="1:8">
      <c r="A16" s="452">
        <v>9</v>
      </c>
      <c r="B16" s="451" t="s">
        <v>102</v>
      </c>
      <c r="C16" s="536">
        <v>0</v>
      </c>
      <c r="D16" s="536">
        <v>66895454.260100007</v>
      </c>
      <c r="E16" s="536">
        <v>561160070.16519928</v>
      </c>
      <c r="F16" s="536">
        <v>2407086630.2360983</v>
      </c>
      <c r="G16" s="536">
        <v>222850.65449999998</v>
      </c>
      <c r="H16" s="535">
        <f t="shared" si="0"/>
        <v>3035365005.3158975</v>
      </c>
    </row>
    <row r="17" spans="1:8">
      <c r="A17" s="452">
        <v>10</v>
      </c>
      <c r="B17" s="485" t="s">
        <v>562</v>
      </c>
      <c r="C17" s="536">
        <v>3957.5056</v>
      </c>
      <c r="D17" s="536">
        <v>5746222.7765999995</v>
      </c>
      <c r="E17" s="536">
        <v>37743839.071300007</v>
      </c>
      <c r="F17" s="536">
        <v>47233356.841600008</v>
      </c>
      <c r="G17" s="536">
        <v>9297666.9554999992</v>
      </c>
      <c r="H17" s="535">
        <f t="shared" si="0"/>
        <v>100025043.15060002</v>
      </c>
    </row>
    <row r="18" spans="1:8">
      <c r="A18" s="452">
        <v>11</v>
      </c>
      <c r="B18" s="451" t="s">
        <v>104</v>
      </c>
      <c r="C18" s="536">
        <v>996614.58330000006</v>
      </c>
      <c r="D18" s="536">
        <v>57754591.087900013</v>
      </c>
      <c r="E18" s="536">
        <v>360683082.08669978</v>
      </c>
      <c r="F18" s="536">
        <v>787759647.59630013</v>
      </c>
      <c r="G18" s="536">
        <v>63214380.713699989</v>
      </c>
      <c r="H18" s="535">
        <f t="shared" si="0"/>
        <v>1270408316.0678999</v>
      </c>
    </row>
    <row r="19" spans="1:8">
      <c r="A19" s="452">
        <v>12</v>
      </c>
      <c r="B19" s="451" t="s">
        <v>105</v>
      </c>
      <c r="C19" s="536">
        <v>0</v>
      </c>
      <c r="D19" s="536">
        <v>0</v>
      </c>
      <c r="E19" s="536">
        <v>0</v>
      </c>
      <c r="F19" s="536">
        <v>0</v>
      </c>
      <c r="G19" s="536">
        <v>0</v>
      </c>
      <c r="H19" s="535">
        <f t="shared" si="0"/>
        <v>0</v>
      </c>
    </row>
    <row r="20" spans="1:8">
      <c r="A20" s="452">
        <v>13</v>
      </c>
      <c r="B20" s="451" t="s">
        <v>246</v>
      </c>
      <c r="C20" s="536">
        <v>0</v>
      </c>
      <c r="D20" s="536">
        <v>0</v>
      </c>
      <c r="E20" s="536">
        <v>0</v>
      </c>
      <c r="F20" s="536">
        <v>0</v>
      </c>
      <c r="G20" s="536">
        <v>0</v>
      </c>
      <c r="H20" s="535">
        <f t="shared" si="0"/>
        <v>0</v>
      </c>
    </row>
    <row r="21" spans="1:8">
      <c r="A21" s="452">
        <v>14</v>
      </c>
      <c r="B21" s="451" t="s">
        <v>107</v>
      </c>
      <c r="C21" s="536">
        <v>913773789.59689987</v>
      </c>
      <c r="D21" s="536">
        <v>239149997.64560002</v>
      </c>
      <c r="E21" s="536">
        <v>378713682.36560023</v>
      </c>
      <c r="F21" s="536">
        <v>1130917712.0801189</v>
      </c>
      <c r="G21" s="536">
        <v>920577365.56499302</v>
      </c>
      <c r="H21" s="535">
        <f t="shared" si="0"/>
        <v>3583132547.253212</v>
      </c>
    </row>
    <row r="22" spans="1:8">
      <c r="A22" s="453">
        <v>15</v>
      </c>
      <c r="B22" s="460" t="s">
        <v>108</v>
      </c>
      <c r="C22" s="535">
        <f>+SUM(C8:C16)+SUM(C18:C21)</f>
        <v>3883217928.6455002</v>
      </c>
      <c r="D22" s="535">
        <f t="shared" ref="D22:G22" si="1">+SUM(D8:D16)+SUM(D18:D21)</f>
        <v>2578832509.7161193</v>
      </c>
      <c r="E22" s="535">
        <f t="shared" si="1"/>
        <v>6372375383.8276796</v>
      </c>
      <c r="F22" s="535">
        <f t="shared" si="1"/>
        <v>8853861856.0058174</v>
      </c>
      <c r="G22" s="535">
        <f t="shared" si="1"/>
        <v>1300544023.9308929</v>
      </c>
      <c r="H22" s="535">
        <f>+SUM(H8:H16)+SUM(H18:H21)</f>
        <v>22988831702.126015</v>
      </c>
    </row>
    <row r="26" spans="1:8" ht="25.5">
      <c r="B26" s="48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C1" zoomScale="85" zoomScaleNormal="85" workbookViewId="0">
      <selection activeCell="C22" sqref="C22:H23"/>
    </sheetView>
  </sheetViews>
  <sheetFormatPr defaultColWidth="9.140625" defaultRowHeight="12.75"/>
  <cols>
    <col min="1" max="1" width="11.85546875" style="487" bestFit="1" customWidth="1"/>
    <col min="2" max="2" width="114.7109375" style="458" customWidth="1"/>
    <col min="3" max="3" width="21.85546875" style="458" bestFit="1" customWidth="1"/>
    <col min="4" max="4" width="27.5703125" style="458" bestFit="1" customWidth="1"/>
    <col min="5" max="5" width="14.5703125" style="458" bestFit="1" customWidth="1"/>
    <col min="6" max="6" width="15" style="458" bestFit="1" customWidth="1"/>
    <col min="7" max="7" width="22.7109375" style="458" bestFit="1" customWidth="1"/>
    <col min="8" max="8" width="24.5703125" style="458" bestFit="1" customWidth="1"/>
    <col min="9" max="9" width="14.28515625" style="458" bestFit="1" customWidth="1"/>
    <col min="10" max="16384" width="9.140625" style="458"/>
  </cols>
  <sheetData>
    <row r="1" spans="1:9" s="662" customFormat="1" ht="13.5">
      <c r="A1" s="661" t="s">
        <v>30</v>
      </c>
      <c r="B1" s="654" t="str">
        <f>'Info '!C2</f>
        <v>JSC TBC Bank</v>
      </c>
    </row>
    <row r="2" spans="1:9" s="662" customFormat="1" ht="13.5">
      <c r="A2" s="661" t="s">
        <v>31</v>
      </c>
      <c r="B2" s="663">
        <f>'1. key ratios '!B2</f>
        <v>44469</v>
      </c>
    </row>
    <row r="3" spans="1:9">
      <c r="A3" s="450" t="s">
        <v>551</v>
      </c>
    </row>
    <row r="4" spans="1:9">
      <c r="C4" s="488" t="s">
        <v>0</v>
      </c>
      <c r="D4" s="488" t="s">
        <v>1</v>
      </c>
      <c r="E4" s="488" t="s">
        <v>2</v>
      </c>
      <c r="F4" s="488" t="s">
        <v>3</v>
      </c>
      <c r="G4" s="488" t="s">
        <v>4</v>
      </c>
      <c r="H4" s="488" t="s">
        <v>5</v>
      </c>
      <c r="I4" s="488" t="s">
        <v>8</v>
      </c>
    </row>
    <row r="5" spans="1:9" ht="44.25" customHeight="1">
      <c r="A5" s="754" t="s">
        <v>552</v>
      </c>
      <c r="B5" s="755"/>
      <c r="C5" s="768" t="s">
        <v>553</v>
      </c>
      <c r="D5" s="768"/>
      <c r="E5" s="768" t="s">
        <v>554</v>
      </c>
      <c r="F5" s="768" t="s">
        <v>555</v>
      </c>
      <c r="G5" s="766" t="s">
        <v>556</v>
      </c>
      <c r="H5" s="766" t="s">
        <v>557</v>
      </c>
      <c r="I5" s="489" t="s">
        <v>558</v>
      </c>
    </row>
    <row r="6" spans="1:9" ht="60" customHeight="1">
      <c r="A6" s="758"/>
      <c r="B6" s="759"/>
      <c r="C6" s="478" t="s">
        <v>559</v>
      </c>
      <c r="D6" s="478" t="s">
        <v>560</v>
      </c>
      <c r="E6" s="768"/>
      <c r="F6" s="768"/>
      <c r="G6" s="767"/>
      <c r="H6" s="767"/>
      <c r="I6" s="489" t="s">
        <v>561</v>
      </c>
    </row>
    <row r="7" spans="1:9">
      <c r="A7" s="456">
        <v>1</v>
      </c>
      <c r="B7" s="451" t="s">
        <v>95</v>
      </c>
      <c r="C7" s="536">
        <v>0</v>
      </c>
      <c r="D7" s="536">
        <v>4067476821.4792004</v>
      </c>
      <c r="E7" s="536">
        <v>0</v>
      </c>
      <c r="F7" s="536">
        <v>0</v>
      </c>
      <c r="G7" s="536"/>
      <c r="H7" s="536"/>
      <c r="I7" s="537">
        <f t="shared" ref="I7:I23" si="0">C7+D7-E7-F7-G7</f>
        <v>4067476821.4792004</v>
      </c>
    </row>
    <row r="8" spans="1:9">
      <c r="A8" s="456">
        <v>2</v>
      </c>
      <c r="B8" s="451" t="s">
        <v>96</v>
      </c>
      <c r="C8" s="536">
        <v>0</v>
      </c>
      <c r="D8" s="536">
        <v>0</v>
      </c>
      <c r="E8" s="536">
        <v>0</v>
      </c>
      <c r="F8" s="536">
        <v>0</v>
      </c>
      <c r="G8" s="536"/>
      <c r="H8" s="536"/>
      <c r="I8" s="537">
        <f t="shared" si="0"/>
        <v>0</v>
      </c>
    </row>
    <row r="9" spans="1:9">
      <c r="A9" s="456">
        <v>3</v>
      </c>
      <c r="B9" s="451" t="s">
        <v>268</v>
      </c>
      <c r="C9" s="536">
        <v>0</v>
      </c>
      <c r="D9" s="536">
        <v>104073823.03</v>
      </c>
      <c r="E9" s="536">
        <v>0</v>
      </c>
      <c r="F9" s="536">
        <v>0</v>
      </c>
      <c r="G9" s="536"/>
      <c r="H9" s="536"/>
      <c r="I9" s="537">
        <f t="shared" si="0"/>
        <v>104073823.03</v>
      </c>
    </row>
    <row r="10" spans="1:9">
      <c r="A10" s="456">
        <v>4</v>
      </c>
      <c r="B10" s="451" t="s">
        <v>97</v>
      </c>
      <c r="C10" s="536">
        <v>0</v>
      </c>
      <c r="D10" s="536">
        <v>344925510.19</v>
      </c>
      <c r="E10" s="536">
        <v>0</v>
      </c>
      <c r="F10" s="536">
        <v>0</v>
      </c>
      <c r="G10" s="536"/>
      <c r="H10" s="536"/>
      <c r="I10" s="537">
        <f t="shared" si="0"/>
        <v>344925510.19</v>
      </c>
    </row>
    <row r="11" spans="1:9">
      <c r="A11" s="456">
        <v>5</v>
      </c>
      <c r="B11" s="451" t="s">
        <v>98</v>
      </c>
      <c r="C11" s="536">
        <v>0</v>
      </c>
      <c r="D11" s="536">
        <v>0</v>
      </c>
      <c r="E11" s="536">
        <v>0</v>
      </c>
      <c r="F11" s="536">
        <v>0</v>
      </c>
      <c r="G11" s="536"/>
      <c r="H11" s="536"/>
      <c r="I11" s="537">
        <f t="shared" si="0"/>
        <v>0</v>
      </c>
    </row>
    <row r="12" spans="1:9">
      <c r="A12" s="456">
        <v>6</v>
      </c>
      <c r="B12" s="451" t="s">
        <v>99</v>
      </c>
      <c r="C12" s="536">
        <v>0</v>
      </c>
      <c r="D12" s="536">
        <v>588584436.3671</v>
      </c>
      <c r="E12" s="536">
        <v>0</v>
      </c>
      <c r="F12" s="536">
        <v>0</v>
      </c>
      <c r="G12" s="536"/>
      <c r="H12" s="536"/>
      <c r="I12" s="537">
        <f t="shared" si="0"/>
        <v>588584436.3671</v>
      </c>
    </row>
    <row r="13" spans="1:9">
      <c r="A13" s="456">
        <v>7</v>
      </c>
      <c r="B13" s="451" t="s">
        <v>100</v>
      </c>
      <c r="C13" s="536">
        <v>255999537.73450002</v>
      </c>
      <c r="D13" s="536">
        <v>5988943624.0588989</v>
      </c>
      <c r="E13" s="536">
        <v>136106240.72583002</v>
      </c>
      <c r="F13" s="536">
        <v>107309363.85572803</v>
      </c>
      <c r="G13" s="536"/>
      <c r="H13" s="536">
        <v>0</v>
      </c>
      <c r="I13" s="537">
        <f t="shared" si="0"/>
        <v>6001527557.2118406</v>
      </c>
    </row>
    <row r="14" spans="1:9">
      <c r="A14" s="456">
        <v>8</v>
      </c>
      <c r="B14" s="451" t="s">
        <v>101</v>
      </c>
      <c r="C14" s="536">
        <v>351105523.34519976</v>
      </c>
      <c r="D14" s="536">
        <v>3456297237.0704126</v>
      </c>
      <c r="E14" s="536">
        <v>198081665.6971699</v>
      </c>
      <c r="F14" s="536">
        <v>64501301.937792048</v>
      </c>
      <c r="G14" s="536"/>
      <c r="H14" s="536">
        <v>28888863.1963</v>
      </c>
      <c r="I14" s="537">
        <f t="shared" si="0"/>
        <v>3544819792.7806506</v>
      </c>
    </row>
    <row r="15" spans="1:9">
      <c r="A15" s="456">
        <v>9</v>
      </c>
      <c r="B15" s="451" t="s">
        <v>102</v>
      </c>
      <c r="C15" s="536">
        <v>114398285.60020006</v>
      </c>
      <c r="D15" s="536">
        <v>2966363679.6247983</v>
      </c>
      <c r="E15" s="536">
        <v>45396959.908869989</v>
      </c>
      <c r="F15" s="536">
        <v>56575232.874351971</v>
      </c>
      <c r="G15" s="536"/>
      <c r="H15" s="536">
        <v>0</v>
      </c>
      <c r="I15" s="537">
        <f t="shared" si="0"/>
        <v>2978789772.4417763</v>
      </c>
    </row>
    <row r="16" spans="1:9">
      <c r="A16" s="456">
        <v>10</v>
      </c>
      <c r="B16" s="485" t="s">
        <v>562</v>
      </c>
      <c r="C16" s="536">
        <v>202245278.04039982</v>
      </c>
      <c r="D16" s="536">
        <v>10324206.442990171</v>
      </c>
      <c r="E16" s="536">
        <v>112584441.33278999</v>
      </c>
      <c r="F16" s="536">
        <v>52788.478861999996</v>
      </c>
      <c r="G16" s="536"/>
      <c r="H16" s="536">
        <v>29319947.850000001</v>
      </c>
      <c r="I16" s="537">
        <f t="shared" si="0"/>
        <v>99932254.671738014</v>
      </c>
    </row>
    <row r="17" spans="1:23">
      <c r="A17" s="456">
        <v>11</v>
      </c>
      <c r="B17" s="451" t="s">
        <v>104</v>
      </c>
      <c r="C17" s="536">
        <v>584570.37999999989</v>
      </c>
      <c r="D17" s="536">
        <v>1253399392.7775989</v>
      </c>
      <c r="E17" s="536">
        <v>336047.30969999998</v>
      </c>
      <c r="F17" s="536">
        <v>24682137.583442006</v>
      </c>
      <c r="G17" s="536"/>
      <c r="H17" s="536">
        <v>0</v>
      </c>
      <c r="I17" s="537">
        <f t="shared" si="0"/>
        <v>1228965778.264457</v>
      </c>
    </row>
    <row r="18" spans="1:23">
      <c r="A18" s="456">
        <v>12</v>
      </c>
      <c r="B18" s="451" t="s">
        <v>105</v>
      </c>
      <c r="C18" s="536">
        <v>0</v>
      </c>
      <c r="D18" s="536">
        <v>0</v>
      </c>
      <c r="E18" s="536">
        <v>0</v>
      </c>
      <c r="F18" s="536">
        <v>0</v>
      </c>
      <c r="G18" s="536"/>
      <c r="H18" s="536">
        <v>0</v>
      </c>
      <c r="I18" s="537">
        <f t="shared" si="0"/>
        <v>0</v>
      </c>
    </row>
    <row r="19" spans="1:23">
      <c r="A19" s="456">
        <v>13</v>
      </c>
      <c r="B19" s="451" t="s">
        <v>246</v>
      </c>
      <c r="C19" s="536">
        <v>0</v>
      </c>
      <c r="D19" s="536">
        <v>0</v>
      </c>
      <c r="E19" s="536">
        <v>0</v>
      </c>
      <c r="F19" s="536">
        <v>0</v>
      </c>
      <c r="G19" s="536"/>
      <c r="H19" s="536">
        <v>0</v>
      </c>
      <c r="I19" s="537">
        <f t="shared" si="0"/>
        <v>0</v>
      </c>
    </row>
    <row r="20" spans="1:23">
      <c r="A20" s="456">
        <v>14</v>
      </c>
      <c r="B20" s="451" t="s">
        <v>107</v>
      </c>
      <c r="C20" s="536">
        <v>376894844.68176669</v>
      </c>
      <c r="D20" s="536">
        <v>3975076228.7973094</v>
      </c>
      <c r="E20" s="536">
        <v>156942512.07665002</v>
      </c>
      <c r="F20" s="536">
        <v>34104480.014572002</v>
      </c>
      <c r="G20" s="536"/>
      <c r="H20" s="536">
        <v>3052037.1036999999</v>
      </c>
      <c r="I20" s="537">
        <f t="shared" si="0"/>
        <v>4160924081.3878541</v>
      </c>
    </row>
    <row r="21" spans="1:23" s="490" customFormat="1">
      <c r="A21" s="457">
        <v>15</v>
      </c>
      <c r="B21" s="460" t="s">
        <v>108</v>
      </c>
      <c r="C21" s="535">
        <f>SUM(C7:C15)+SUM(C17:C20)</f>
        <v>1098982761.7416666</v>
      </c>
      <c r="D21" s="535">
        <f t="shared" ref="D21:H21" si="1">SUM(D7:D15)+SUM(D17:D20)</f>
        <v>22745140753.395317</v>
      </c>
      <c r="E21" s="535">
        <f t="shared" si="1"/>
        <v>536863425.71821994</v>
      </c>
      <c r="F21" s="535">
        <f t="shared" si="1"/>
        <v>287172516.26588607</v>
      </c>
      <c r="G21" s="535">
        <f>SUM(G7:G15)+SUM(G17:G20)</f>
        <v>0</v>
      </c>
      <c r="H21" s="535">
        <f t="shared" si="1"/>
        <v>31940900.300000001</v>
      </c>
      <c r="I21" s="537">
        <f t="shared" si="0"/>
        <v>23020087573.152878</v>
      </c>
      <c r="J21" s="458"/>
      <c r="K21" s="458"/>
      <c r="L21" s="458"/>
      <c r="M21" s="458"/>
      <c r="N21" s="458"/>
      <c r="O21" s="458"/>
      <c r="P21" s="458"/>
      <c r="Q21" s="458"/>
      <c r="R21" s="458"/>
      <c r="S21" s="458"/>
      <c r="T21" s="458"/>
      <c r="U21" s="458"/>
      <c r="V21" s="458"/>
      <c r="W21" s="458"/>
    </row>
    <row r="22" spans="1:23">
      <c r="A22" s="491">
        <v>16</v>
      </c>
      <c r="B22" s="492" t="s">
        <v>563</v>
      </c>
      <c r="C22" s="536">
        <v>817110016.29199982</v>
      </c>
      <c r="D22" s="536">
        <v>15143486492.236937</v>
      </c>
      <c r="E22" s="536">
        <v>419773697.82831985</v>
      </c>
      <c r="F22" s="536">
        <v>280411377.63898605</v>
      </c>
      <c r="G22" s="536">
        <v>44065711.869999997</v>
      </c>
      <c r="H22" s="536">
        <v>29319947.850000001</v>
      </c>
      <c r="I22" s="537">
        <f t="shared" si="0"/>
        <v>15216345721.191629</v>
      </c>
    </row>
    <row r="23" spans="1:23">
      <c r="A23" s="491">
        <v>17</v>
      </c>
      <c r="B23" s="492" t="s">
        <v>564</v>
      </c>
      <c r="C23" s="536">
        <v>0</v>
      </c>
      <c r="D23" s="536">
        <v>2277307426.3627</v>
      </c>
      <c r="E23" s="536">
        <v>0</v>
      </c>
      <c r="F23" s="536">
        <v>4327236.4369000001</v>
      </c>
      <c r="G23" s="536">
        <v>0</v>
      </c>
      <c r="H23" s="536">
        <v>0</v>
      </c>
      <c r="I23" s="537">
        <f t="shared" si="0"/>
        <v>2272980189.9257998</v>
      </c>
    </row>
    <row r="26" spans="1:23" ht="25.5">
      <c r="B26" s="48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7" zoomScale="70" zoomScaleNormal="70" workbookViewId="0">
      <selection activeCell="G34" sqref="G34"/>
    </sheetView>
  </sheetViews>
  <sheetFormatPr defaultColWidth="9.140625" defaultRowHeight="12.75"/>
  <cols>
    <col min="1" max="1" width="11" style="458" bestFit="1" customWidth="1"/>
    <col min="2" max="2" width="93.42578125" style="458" customWidth="1"/>
    <col min="3" max="8" width="22" style="458" customWidth="1"/>
    <col min="9" max="9" width="42.28515625" style="458" bestFit="1" customWidth="1"/>
    <col min="10" max="16384" width="9.140625" style="458"/>
  </cols>
  <sheetData>
    <row r="1" spans="1:9" s="662" customFormat="1" ht="13.5">
      <c r="A1" s="661" t="s">
        <v>30</v>
      </c>
      <c r="B1" s="654" t="str">
        <f>'Info '!C2</f>
        <v>JSC TBC Bank</v>
      </c>
    </row>
    <row r="2" spans="1:9" s="662" customFormat="1" ht="13.5">
      <c r="A2" s="661" t="s">
        <v>31</v>
      </c>
      <c r="B2" s="663">
        <f>'1. key ratios '!B2</f>
        <v>44469</v>
      </c>
    </row>
    <row r="3" spans="1:9">
      <c r="A3" s="450" t="s">
        <v>565</v>
      </c>
    </row>
    <row r="4" spans="1:9">
      <c r="C4" s="488" t="s">
        <v>0</v>
      </c>
      <c r="D4" s="488" t="s">
        <v>1</v>
      </c>
      <c r="E4" s="488" t="s">
        <v>2</v>
      </c>
      <c r="F4" s="488" t="s">
        <v>3</v>
      </c>
      <c r="G4" s="488" t="s">
        <v>4</v>
      </c>
      <c r="H4" s="488" t="s">
        <v>5</v>
      </c>
      <c r="I4" s="488" t="s">
        <v>8</v>
      </c>
    </row>
    <row r="5" spans="1:9" ht="46.5" customHeight="1">
      <c r="A5" s="754" t="s">
        <v>706</v>
      </c>
      <c r="B5" s="755"/>
      <c r="C5" s="768" t="s">
        <v>553</v>
      </c>
      <c r="D5" s="768"/>
      <c r="E5" s="768" t="s">
        <v>554</v>
      </c>
      <c r="F5" s="768" t="s">
        <v>555</v>
      </c>
      <c r="G5" s="766" t="s">
        <v>556</v>
      </c>
      <c r="H5" s="766" t="s">
        <v>557</v>
      </c>
      <c r="I5" s="489" t="s">
        <v>558</v>
      </c>
    </row>
    <row r="6" spans="1:9" ht="75" customHeight="1">
      <c r="A6" s="758"/>
      <c r="B6" s="759"/>
      <c r="C6" s="478" t="s">
        <v>559</v>
      </c>
      <c r="D6" s="478" t="s">
        <v>560</v>
      </c>
      <c r="E6" s="768"/>
      <c r="F6" s="768"/>
      <c r="G6" s="767"/>
      <c r="H6" s="767"/>
      <c r="I6" s="489" t="s">
        <v>561</v>
      </c>
    </row>
    <row r="7" spans="1:9">
      <c r="A7" s="454">
        <v>1</v>
      </c>
      <c r="B7" s="459" t="s">
        <v>696</v>
      </c>
      <c r="C7" s="536">
        <v>8694310.0336999986</v>
      </c>
      <c r="D7" s="536">
        <v>4331877656.915556</v>
      </c>
      <c r="E7" s="536">
        <v>3566794.0649599992</v>
      </c>
      <c r="F7" s="536">
        <v>5136512.6999440016</v>
      </c>
      <c r="G7" s="536">
        <v>0</v>
      </c>
      <c r="H7" s="536">
        <v>739053</v>
      </c>
      <c r="I7" s="455">
        <f t="shared" ref="I7:I34" si="0">C7+D7-E7-F7-G7</f>
        <v>4331868660.1843529</v>
      </c>
    </row>
    <row r="8" spans="1:9">
      <c r="A8" s="454">
        <v>2</v>
      </c>
      <c r="B8" s="459" t="s">
        <v>566</v>
      </c>
      <c r="C8" s="536">
        <v>3495090.2604000005</v>
      </c>
      <c r="D8" s="536">
        <v>1400553399.0788479</v>
      </c>
      <c r="E8" s="536">
        <v>1774047.3918600001</v>
      </c>
      <c r="F8" s="536">
        <v>7177466.9266139986</v>
      </c>
      <c r="G8" s="536">
        <v>0</v>
      </c>
      <c r="H8" s="536">
        <v>213763</v>
      </c>
      <c r="I8" s="455">
        <f t="shared" si="0"/>
        <v>1395096975.0207739</v>
      </c>
    </row>
    <row r="9" spans="1:9">
      <c r="A9" s="454">
        <v>3</v>
      </c>
      <c r="B9" s="459" t="s">
        <v>567</v>
      </c>
      <c r="C9" s="536">
        <v>462017.02329999994</v>
      </c>
      <c r="D9" s="536">
        <v>122927755.41</v>
      </c>
      <c r="E9" s="536">
        <v>416186.90207999997</v>
      </c>
      <c r="F9" s="536">
        <v>2445756.3547380003</v>
      </c>
      <c r="G9" s="536">
        <v>0</v>
      </c>
      <c r="H9" s="536">
        <v>20082</v>
      </c>
      <c r="I9" s="455">
        <f t="shared" si="0"/>
        <v>120527829.17648201</v>
      </c>
    </row>
    <row r="10" spans="1:9">
      <c r="A10" s="454">
        <v>4</v>
      </c>
      <c r="B10" s="459" t="s">
        <v>697</v>
      </c>
      <c r="C10" s="536">
        <v>50714240.371800005</v>
      </c>
      <c r="D10" s="536">
        <v>528467419.3623001</v>
      </c>
      <c r="E10" s="536">
        <v>23675102.699349992</v>
      </c>
      <c r="F10" s="536">
        <v>8861134.3190540019</v>
      </c>
      <c r="G10" s="536">
        <v>0</v>
      </c>
      <c r="H10" s="536">
        <v>10000</v>
      </c>
      <c r="I10" s="455">
        <f t="shared" si="0"/>
        <v>546645422.7156961</v>
      </c>
    </row>
    <row r="11" spans="1:9">
      <c r="A11" s="454">
        <v>5</v>
      </c>
      <c r="B11" s="459" t="s">
        <v>568</v>
      </c>
      <c r="C11" s="536">
        <v>72899093.308799967</v>
      </c>
      <c r="D11" s="536">
        <v>959118231.90440023</v>
      </c>
      <c r="E11" s="536">
        <v>38608677.978940003</v>
      </c>
      <c r="F11" s="536">
        <v>15785657.406436</v>
      </c>
      <c r="G11" s="536">
        <v>0</v>
      </c>
      <c r="H11" s="536">
        <v>63306</v>
      </c>
      <c r="I11" s="455">
        <f t="shared" si="0"/>
        <v>977622989.82782423</v>
      </c>
    </row>
    <row r="12" spans="1:9">
      <c r="A12" s="454">
        <v>6</v>
      </c>
      <c r="B12" s="459" t="s">
        <v>569</v>
      </c>
      <c r="C12" s="536">
        <v>14952764.090599995</v>
      </c>
      <c r="D12" s="536">
        <v>349201833.43879998</v>
      </c>
      <c r="E12" s="536">
        <v>10692138.580269994</v>
      </c>
      <c r="F12" s="536">
        <v>6218671.4743720004</v>
      </c>
      <c r="G12" s="536">
        <v>0</v>
      </c>
      <c r="H12" s="536">
        <v>686591</v>
      </c>
      <c r="I12" s="455">
        <f t="shared" si="0"/>
        <v>347243787.47475797</v>
      </c>
    </row>
    <row r="13" spans="1:9">
      <c r="A13" s="454">
        <v>7</v>
      </c>
      <c r="B13" s="459" t="s">
        <v>570</v>
      </c>
      <c r="C13" s="536">
        <v>18147742.349400003</v>
      </c>
      <c r="D13" s="536">
        <v>338641330.60309994</v>
      </c>
      <c r="E13" s="536">
        <v>7552601.8377400013</v>
      </c>
      <c r="F13" s="536">
        <v>6568297.9503260003</v>
      </c>
      <c r="G13" s="536">
        <v>0</v>
      </c>
      <c r="H13" s="536">
        <v>71203</v>
      </c>
      <c r="I13" s="455">
        <f t="shared" si="0"/>
        <v>342668173.1644339</v>
      </c>
    </row>
    <row r="14" spans="1:9">
      <c r="A14" s="454">
        <v>8</v>
      </c>
      <c r="B14" s="459" t="s">
        <v>571</v>
      </c>
      <c r="C14" s="536">
        <v>14543934.437399998</v>
      </c>
      <c r="D14" s="536">
        <v>587295638.50680017</v>
      </c>
      <c r="E14" s="536">
        <v>8087489.8050399991</v>
      </c>
      <c r="F14" s="536">
        <v>11512271.693981996</v>
      </c>
      <c r="G14" s="536">
        <v>0</v>
      </c>
      <c r="H14" s="536">
        <v>309226</v>
      </c>
      <c r="I14" s="455">
        <f t="shared" si="0"/>
        <v>582239811.44517815</v>
      </c>
    </row>
    <row r="15" spans="1:9">
      <c r="A15" s="454">
        <v>9</v>
      </c>
      <c r="B15" s="459" t="s">
        <v>572</v>
      </c>
      <c r="C15" s="536">
        <v>10667610.529199995</v>
      </c>
      <c r="D15" s="536">
        <v>389302440.85330009</v>
      </c>
      <c r="E15" s="536">
        <v>7860759.6030899966</v>
      </c>
      <c r="F15" s="536">
        <v>7148315.336356001</v>
      </c>
      <c r="G15" s="536">
        <v>0</v>
      </c>
      <c r="H15" s="536">
        <v>18686</v>
      </c>
      <c r="I15" s="455">
        <f t="shared" si="0"/>
        <v>384960976.44305414</v>
      </c>
    </row>
    <row r="16" spans="1:9">
      <c r="A16" s="454">
        <v>10</v>
      </c>
      <c r="B16" s="459" t="s">
        <v>573</v>
      </c>
      <c r="C16" s="536">
        <v>1468382.2820000001</v>
      </c>
      <c r="D16" s="536">
        <v>97315915.020899951</v>
      </c>
      <c r="E16" s="536">
        <v>1632173.3168099995</v>
      </c>
      <c r="F16" s="536">
        <v>1800062.2670180001</v>
      </c>
      <c r="G16" s="536">
        <v>0</v>
      </c>
      <c r="H16" s="536">
        <v>110165</v>
      </c>
      <c r="I16" s="455">
        <f t="shared" si="0"/>
        <v>95352061.719071954</v>
      </c>
    </row>
    <row r="17" spans="1:9">
      <c r="A17" s="454">
        <v>11</v>
      </c>
      <c r="B17" s="459" t="s">
        <v>574</v>
      </c>
      <c r="C17" s="536">
        <v>8038647.0133999987</v>
      </c>
      <c r="D17" s="536">
        <v>90542721.652800038</v>
      </c>
      <c r="E17" s="536">
        <v>3810394.3402099996</v>
      </c>
      <c r="F17" s="536">
        <v>1633523.1032460004</v>
      </c>
      <c r="G17" s="536">
        <v>0</v>
      </c>
      <c r="H17" s="536">
        <v>211847</v>
      </c>
      <c r="I17" s="455">
        <f t="shared" si="0"/>
        <v>93137451.222744033</v>
      </c>
    </row>
    <row r="18" spans="1:9">
      <c r="A18" s="454">
        <v>12</v>
      </c>
      <c r="B18" s="459" t="s">
        <v>575</v>
      </c>
      <c r="C18" s="536">
        <v>51434405.212099984</v>
      </c>
      <c r="D18" s="536">
        <v>1205188634.9976997</v>
      </c>
      <c r="E18" s="536">
        <v>26734270.450150002</v>
      </c>
      <c r="F18" s="536">
        <v>23102007.076622002</v>
      </c>
      <c r="G18" s="536">
        <v>0</v>
      </c>
      <c r="H18" s="536">
        <v>1858296</v>
      </c>
      <c r="I18" s="455">
        <f t="shared" si="0"/>
        <v>1206786762.6830277</v>
      </c>
    </row>
    <row r="19" spans="1:9">
      <c r="A19" s="454">
        <v>13</v>
      </c>
      <c r="B19" s="459" t="s">
        <v>576</v>
      </c>
      <c r="C19" s="536">
        <v>11460330.138499996</v>
      </c>
      <c r="D19" s="536">
        <v>468876219.28529996</v>
      </c>
      <c r="E19" s="536">
        <v>6846322.9337699963</v>
      </c>
      <c r="F19" s="536">
        <v>8995482.4612840004</v>
      </c>
      <c r="G19" s="536">
        <v>0</v>
      </c>
      <c r="H19" s="536">
        <v>559414</v>
      </c>
      <c r="I19" s="455">
        <f t="shared" si="0"/>
        <v>464494744.02874595</v>
      </c>
    </row>
    <row r="20" spans="1:9">
      <c r="A20" s="454">
        <v>14</v>
      </c>
      <c r="B20" s="459" t="s">
        <v>577</v>
      </c>
      <c r="C20" s="536">
        <v>131130576.33039993</v>
      </c>
      <c r="D20" s="536">
        <v>1222047646.0704999</v>
      </c>
      <c r="E20" s="536">
        <v>64734062.547929987</v>
      </c>
      <c r="F20" s="536">
        <v>19455411.312754001</v>
      </c>
      <c r="G20" s="536">
        <v>0</v>
      </c>
      <c r="H20" s="536">
        <v>264930</v>
      </c>
      <c r="I20" s="455">
        <f t="shared" si="0"/>
        <v>1268988748.540216</v>
      </c>
    </row>
    <row r="21" spans="1:9">
      <c r="A21" s="454">
        <v>15</v>
      </c>
      <c r="B21" s="459" t="s">
        <v>578</v>
      </c>
      <c r="C21" s="536">
        <v>29931364.720599998</v>
      </c>
      <c r="D21" s="536">
        <v>298806367.50740004</v>
      </c>
      <c r="E21" s="536">
        <v>13868315.905269997</v>
      </c>
      <c r="F21" s="536">
        <v>5039026.1104459995</v>
      </c>
      <c r="G21" s="536">
        <v>0</v>
      </c>
      <c r="H21" s="536">
        <v>396277</v>
      </c>
      <c r="I21" s="455">
        <f t="shared" si="0"/>
        <v>309830390.21228409</v>
      </c>
    </row>
    <row r="22" spans="1:9">
      <c r="A22" s="454">
        <v>16</v>
      </c>
      <c r="B22" s="459" t="s">
        <v>579</v>
      </c>
      <c r="C22" s="536">
        <v>11050172.279399997</v>
      </c>
      <c r="D22" s="536">
        <v>206001057.28879997</v>
      </c>
      <c r="E22" s="536">
        <v>5336442.3916499987</v>
      </c>
      <c r="F22" s="536">
        <v>4100661.2310639974</v>
      </c>
      <c r="G22" s="536">
        <v>0</v>
      </c>
      <c r="H22" s="536">
        <v>41233</v>
      </c>
      <c r="I22" s="455">
        <f t="shared" si="0"/>
        <v>207614125.94548598</v>
      </c>
    </row>
    <row r="23" spans="1:9">
      <c r="A23" s="454">
        <v>17</v>
      </c>
      <c r="B23" s="459" t="s">
        <v>700</v>
      </c>
      <c r="C23" s="536">
        <v>38235426.326000005</v>
      </c>
      <c r="D23" s="536">
        <v>136061509.44209999</v>
      </c>
      <c r="E23" s="536">
        <v>11637575.875220001</v>
      </c>
      <c r="F23" s="536">
        <v>2684062.6979960012</v>
      </c>
      <c r="G23" s="536">
        <v>0</v>
      </c>
      <c r="H23" s="536">
        <v>33508</v>
      </c>
      <c r="I23" s="455">
        <f t="shared" si="0"/>
        <v>159975297.194884</v>
      </c>
    </row>
    <row r="24" spans="1:9">
      <c r="A24" s="454">
        <v>18</v>
      </c>
      <c r="B24" s="459" t="s">
        <v>580</v>
      </c>
      <c r="C24" s="536">
        <v>15343331.700100001</v>
      </c>
      <c r="D24" s="536">
        <v>1048749364.5074717</v>
      </c>
      <c r="E24" s="536">
        <v>8866318.139340004</v>
      </c>
      <c r="F24" s="536">
        <v>19771155.420772236</v>
      </c>
      <c r="G24" s="536">
        <v>0</v>
      </c>
      <c r="H24" s="536">
        <v>22508</v>
      </c>
      <c r="I24" s="455">
        <f t="shared" si="0"/>
        <v>1035455222.6474594</v>
      </c>
    </row>
    <row r="25" spans="1:9">
      <c r="A25" s="454">
        <v>19</v>
      </c>
      <c r="B25" s="459" t="s">
        <v>581</v>
      </c>
      <c r="C25" s="536">
        <v>2671344.5511000003</v>
      </c>
      <c r="D25" s="536">
        <v>72459961.384100035</v>
      </c>
      <c r="E25" s="536">
        <v>952819.93765999982</v>
      </c>
      <c r="F25" s="536">
        <v>1427811.3560639995</v>
      </c>
      <c r="G25" s="536">
        <v>0</v>
      </c>
      <c r="H25" s="536">
        <v>486507</v>
      </c>
      <c r="I25" s="455">
        <f t="shared" si="0"/>
        <v>72750674.641476035</v>
      </c>
    </row>
    <row r="26" spans="1:9">
      <c r="A26" s="454">
        <v>20</v>
      </c>
      <c r="B26" s="459" t="s">
        <v>699</v>
      </c>
      <c r="C26" s="536">
        <v>13049860.215100003</v>
      </c>
      <c r="D26" s="536">
        <v>503641655.66059965</v>
      </c>
      <c r="E26" s="536">
        <v>5933261.2814299986</v>
      </c>
      <c r="F26" s="536">
        <v>9741522.3235299997</v>
      </c>
      <c r="G26" s="536">
        <v>0</v>
      </c>
      <c r="H26" s="536">
        <v>183242</v>
      </c>
      <c r="I26" s="455">
        <f t="shared" si="0"/>
        <v>501016732.27073961</v>
      </c>
    </row>
    <row r="27" spans="1:9">
      <c r="A27" s="454">
        <v>21</v>
      </c>
      <c r="B27" s="459" t="s">
        <v>582</v>
      </c>
      <c r="C27" s="536">
        <v>3101435.5878000013</v>
      </c>
      <c r="D27" s="536">
        <v>76965879.524899974</v>
      </c>
      <c r="E27" s="536">
        <v>1514761.3866699992</v>
      </c>
      <c r="F27" s="536">
        <v>1517615.0510899993</v>
      </c>
      <c r="G27" s="536">
        <v>0</v>
      </c>
      <c r="H27" s="536">
        <v>52680</v>
      </c>
      <c r="I27" s="455">
        <f t="shared" si="0"/>
        <v>77034938.674939975</v>
      </c>
    </row>
    <row r="28" spans="1:9">
      <c r="A28" s="454">
        <v>22</v>
      </c>
      <c r="B28" s="459" t="s">
        <v>583</v>
      </c>
      <c r="C28" s="536">
        <v>985449.4327</v>
      </c>
      <c r="D28" s="536">
        <v>248988058.47308654</v>
      </c>
      <c r="E28" s="536">
        <v>400934.74685999996</v>
      </c>
      <c r="F28" s="536">
        <v>4777008.6213383712</v>
      </c>
      <c r="G28" s="536">
        <v>0</v>
      </c>
      <c r="H28" s="536">
        <v>73311</v>
      </c>
      <c r="I28" s="455">
        <f t="shared" si="0"/>
        <v>244795564.53758818</v>
      </c>
    </row>
    <row r="29" spans="1:9">
      <c r="A29" s="454">
        <v>23</v>
      </c>
      <c r="B29" s="459" t="s">
        <v>584</v>
      </c>
      <c r="C29" s="536">
        <v>137696257.02409998</v>
      </c>
      <c r="D29" s="536">
        <v>2948199304.7519999</v>
      </c>
      <c r="E29" s="536">
        <v>67778476.084070012</v>
      </c>
      <c r="F29" s="536">
        <v>55964184.042429999</v>
      </c>
      <c r="G29" s="536">
        <v>0</v>
      </c>
      <c r="H29" s="536">
        <v>13107816</v>
      </c>
      <c r="I29" s="455">
        <f t="shared" si="0"/>
        <v>2962152901.6495996</v>
      </c>
    </row>
    <row r="30" spans="1:9">
      <c r="A30" s="454">
        <v>24</v>
      </c>
      <c r="B30" s="459" t="s">
        <v>698</v>
      </c>
      <c r="C30" s="536">
        <v>23258045.61479998</v>
      </c>
      <c r="D30" s="536">
        <v>730382958.70439994</v>
      </c>
      <c r="E30" s="536">
        <v>14229912.704509996</v>
      </c>
      <c r="F30" s="536">
        <v>13694558.702462003</v>
      </c>
      <c r="G30" s="536">
        <v>0</v>
      </c>
      <c r="H30" s="536">
        <v>1669672</v>
      </c>
      <c r="I30" s="455">
        <f t="shared" si="0"/>
        <v>725716532.91222799</v>
      </c>
    </row>
    <row r="31" spans="1:9">
      <c r="A31" s="454">
        <v>25</v>
      </c>
      <c r="B31" s="459" t="s">
        <v>585</v>
      </c>
      <c r="C31" s="536">
        <v>75439052.954700038</v>
      </c>
      <c r="D31" s="536">
        <v>1291869081.0557001</v>
      </c>
      <c r="E31" s="536">
        <v>37584571.878070004</v>
      </c>
      <c r="F31" s="536">
        <v>24668646.423410006</v>
      </c>
      <c r="G31" s="536">
        <v>0</v>
      </c>
      <c r="H31" s="536">
        <v>5789586</v>
      </c>
      <c r="I31" s="455">
        <f t="shared" si="0"/>
        <v>1305054915.70892</v>
      </c>
    </row>
    <row r="32" spans="1:9">
      <c r="A32" s="454">
        <v>26</v>
      </c>
      <c r="B32" s="459" t="s">
        <v>695</v>
      </c>
      <c r="C32" s="536">
        <v>68239132.504599988</v>
      </c>
      <c r="D32" s="536">
        <v>815582096.70199978</v>
      </c>
      <c r="E32" s="536">
        <v>45679285.045369975</v>
      </c>
      <c r="F32" s="536">
        <v>15511791.712498002</v>
      </c>
      <c r="G32" s="536">
        <v>0</v>
      </c>
      <c r="H32" s="536">
        <v>2327046</v>
      </c>
      <c r="I32" s="455">
        <f t="shared" si="0"/>
        <v>822630152.44873178</v>
      </c>
    </row>
    <row r="33" spans="1:10">
      <c r="A33" s="454">
        <v>27</v>
      </c>
      <c r="B33" s="454" t="s">
        <v>586</v>
      </c>
      <c r="C33" s="536">
        <v>281872745.44966668</v>
      </c>
      <c r="D33" s="536">
        <v>2276076610.2979789</v>
      </c>
      <c r="E33" s="536">
        <v>117089727.8899</v>
      </c>
      <c r="F33" s="536">
        <v>2433902.19</v>
      </c>
      <c r="G33" s="536">
        <v>0</v>
      </c>
      <c r="H33" s="536">
        <v>2620952.4499999997</v>
      </c>
      <c r="I33" s="455">
        <f t="shared" si="0"/>
        <v>2438425725.6677451</v>
      </c>
    </row>
    <row r="34" spans="1:10">
      <c r="A34" s="454">
        <v>28</v>
      </c>
      <c r="B34" s="460" t="s">
        <v>108</v>
      </c>
      <c r="C34" s="535">
        <f>SUM(C7:C33)</f>
        <v>1098982761.7416666</v>
      </c>
      <c r="D34" s="535">
        <f t="shared" ref="D34:H34" si="1">SUM(D7:D33)</f>
        <v>22745140748.400833</v>
      </c>
      <c r="E34" s="535">
        <f t="shared" si="1"/>
        <v>536863425.71822</v>
      </c>
      <c r="F34" s="535">
        <f t="shared" si="1"/>
        <v>287172516.26584661</v>
      </c>
      <c r="G34" s="535">
        <v>44065711.869999997</v>
      </c>
      <c r="H34" s="535">
        <f t="shared" si="1"/>
        <v>31940900.449999999</v>
      </c>
      <c r="I34" s="537">
        <f t="shared" si="0"/>
        <v>22976021856.288433</v>
      </c>
    </row>
    <row r="35" spans="1:10">
      <c r="A35" s="461"/>
      <c r="B35" s="461"/>
      <c r="C35" s="461"/>
      <c r="D35" s="461"/>
      <c r="E35" s="461"/>
      <c r="F35" s="461"/>
      <c r="G35" s="461"/>
      <c r="H35" s="461"/>
      <c r="I35" s="461"/>
      <c r="J35" s="461"/>
    </row>
    <row r="36" spans="1:10">
      <c r="A36" s="461"/>
      <c r="B36" s="493"/>
      <c r="C36" s="461"/>
      <c r="D36" s="461"/>
      <c r="E36" s="461"/>
      <c r="F36" s="461"/>
      <c r="G36" s="461"/>
      <c r="H36" s="461"/>
      <c r="I36" s="461"/>
      <c r="J36" s="461"/>
    </row>
    <row r="37" spans="1:10">
      <c r="A37" s="461"/>
      <c r="B37" s="461"/>
      <c r="C37" s="461"/>
      <c r="D37" s="461"/>
      <c r="E37" s="461"/>
      <c r="F37" s="461"/>
      <c r="G37" s="461"/>
      <c r="H37" s="461"/>
      <c r="I37" s="461"/>
      <c r="J37" s="461"/>
    </row>
    <row r="38" spans="1:10">
      <c r="A38" s="461"/>
      <c r="B38" s="461"/>
      <c r="C38" s="461"/>
      <c r="D38" s="461"/>
      <c r="E38" s="461"/>
      <c r="F38" s="461"/>
      <c r="G38" s="461"/>
      <c r="H38" s="461"/>
      <c r="I38" s="461"/>
      <c r="J38" s="461"/>
    </row>
    <row r="39" spans="1:10">
      <c r="A39" s="461"/>
      <c r="B39" s="461"/>
      <c r="C39" s="461"/>
      <c r="D39" s="461"/>
      <c r="E39" s="461"/>
      <c r="F39" s="461"/>
      <c r="G39" s="461"/>
      <c r="H39" s="461"/>
      <c r="I39" s="461"/>
      <c r="J39" s="461"/>
    </row>
    <row r="40" spans="1:10">
      <c r="A40" s="461"/>
      <c r="B40" s="461"/>
      <c r="C40" s="461"/>
      <c r="D40" s="461"/>
      <c r="E40" s="461"/>
      <c r="F40" s="461"/>
      <c r="G40" s="461"/>
      <c r="H40" s="461"/>
      <c r="I40" s="461"/>
      <c r="J40" s="461"/>
    </row>
    <row r="41" spans="1:10">
      <c r="A41" s="461"/>
      <c r="B41" s="461"/>
      <c r="C41" s="461"/>
      <c r="D41" s="461"/>
      <c r="E41" s="461"/>
      <c r="F41" s="461"/>
      <c r="G41" s="461"/>
      <c r="H41" s="461"/>
      <c r="I41" s="461"/>
      <c r="J41" s="461"/>
    </row>
    <row r="42" spans="1:10">
      <c r="A42" s="494"/>
      <c r="B42" s="494"/>
      <c r="C42" s="461"/>
      <c r="D42" s="461"/>
      <c r="E42" s="461"/>
      <c r="F42" s="461"/>
      <c r="G42" s="461"/>
      <c r="H42" s="461"/>
      <c r="I42" s="461"/>
      <c r="J42" s="461"/>
    </row>
    <row r="43" spans="1:10">
      <c r="A43" s="494"/>
      <c r="B43" s="494"/>
      <c r="C43" s="461"/>
      <c r="D43" s="461"/>
      <c r="E43" s="461"/>
      <c r="F43" s="461"/>
      <c r="G43" s="461"/>
      <c r="H43" s="461"/>
      <c r="I43" s="461"/>
      <c r="J43" s="461"/>
    </row>
    <row r="44" spans="1:10">
      <c r="A44" s="461"/>
      <c r="B44" s="461"/>
      <c r="C44" s="461"/>
      <c r="D44" s="461"/>
      <c r="E44" s="461"/>
      <c r="F44" s="461"/>
      <c r="G44" s="461"/>
      <c r="H44" s="461"/>
      <c r="I44" s="461"/>
      <c r="J44" s="461"/>
    </row>
    <row r="45" spans="1:10">
      <c r="A45" s="461"/>
      <c r="B45" s="461"/>
      <c r="C45" s="461"/>
      <c r="D45" s="461"/>
      <c r="E45" s="461"/>
      <c r="F45" s="461"/>
      <c r="G45" s="461"/>
      <c r="H45" s="461"/>
      <c r="I45" s="461"/>
      <c r="J45" s="461"/>
    </row>
    <row r="46" spans="1:10">
      <c r="A46" s="461"/>
      <c r="B46" s="461"/>
      <c r="C46" s="461"/>
      <c r="D46" s="461"/>
      <c r="E46" s="461"/>
      <c r="F46" s="461"/>
      <c r="G46" s="461"/>
      <c r="H46" s="461"/>
      <c r="I46" s="461"/>
      <c r="J46" s="461"/>
    </row>
    <row r="47" spans="1:10">
      <c r="A47" s="461"/>
      <c r="B47" s="461"/>
      <c r="C47" s="461"/>
      <c r="D47" s="461"/>
      <c r="E47" s="461"/>
      <c r="F47" s="461"/>
      <c r="G47" s="461"/>
      <c r="H47" s="461"/>
      <c r="I47" s="461"/>
      <c r="J47" s="46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D13" sqref="D13:D17"/>
    </sheetView>
  </sheetViews>
  <sheetFormatPr defaultColWidth="9.140625" defaultRowHeight="12.75"/>
  <cols>
    <col min="1" max="1" width="11.85546875" style="458" bestFit="1" customWidth="1"/>
    <col min="2" max="2" width="108" style="458" bestFit="1" customWidth="1"/>
    <col min="3" max="4" width="35.5703125" style="458" customWidth="1"/>
    <col min="5" max="16384" width="9.140625" style="458"/>
  </cols>
  <sheetData>
    <row r="1" spans="1:4" s="662" customFormat="1" ht="13.5">
      <c r="A1" s="661" t="s">
        <v>30</v>
      </c>
      <c r="B1" s="654" t="str">
        <f>'Info '!C2</f>
        <v>JSC TBC Bank</v>
      </c>
    </row>
    <row r="2" spans="1:4" s="662" customFormat="1" ht="13.5">
      <c r="A2" s="661" t="s">
        <v>31</v>
      </c>
      <c r="B2" s="663">
        <f>'1. key ratios '!B2</f>
        <v>44469</v>
      </c>
    </row>
    <row r="3" spans="1:4">
      <c r="A3" s="450" t="s">
        <v>587</v>
      </c>
    </row>
    <row r="5" spans="1:4" ht="25.5">
      <c r="A5" s="769" t="s">
        <v>588</v>
      </c>
      <c r="B5" s="769"/>
      <c r="C5" s="482" t="s">
        <v>589</v>
      </c>
      <c r="D5" s="482" t="s">
        <v>590</v>
      </c>
    </row>
    <row r="6" spans="1:4">
      <c r="A6" s="462">
        <v>1</v>
      </c>
      <c r="B6" s="463" t="s">
        <v>591</v>
      </c>
      <c r="C6" s="535">
        <v>760351617.29398096</v>
      </c>
      <c r="D6" s="535">
        <v>4490528</v>
      </c>
    </row>
    <row r="7" spans="1:4">
      <c r="A7" s="464">
        <v>2</v>
      </c>
      <c r="B7" s="463" t="s">
        <v>592</v>
      </c>
      <c r="C7" s="535">
        <f>SUM(C8:C11)</f>
        <v>110213206.75236958</v>
      </c>
      <c r="D7" s="535">
        <f>SUM(D8:D11)</f>
        <v>165193.608071</v>
      </c>
    </row>
    <row r="8" spans="1:4">
      <c r="A8" s="465">
        <v>2.1</v>
      </c>
      <c r="B8" s="466" t="s">
        <v>703</v>
      </c>
      <c r="C8" s="536">
        <v>63123011.678266399</v>
      </c>
      <c r="D8" s="536">
        <v>165193.608071</v>
      </c>
    </row>
    <row r="9" spans="1:4">
      <c r="A9" s="465">
        <v>2.2000000000000002</v>
      </c>
      <c r="B9" s="466" t="s">
        <v>701</v>
      </c>
      <c r="C9" s="536">
        <v>39703390.300790899</v>
      </c>
      <c r="D9" s="536">
        <v>0</v>
      </c>
    </row>
    <row r="10" spans="1:4">
      <c r="A10" s="465">
        <v>2.2999999999999998</v>
      </c>
      <c r="B10" s="466" t="s">
        <v>593</v>
      </c>
      <c r="C10" s="536">
        <v>0</v>
      </c>
      <c r="D10" s="536">
        <v>0</v>
      </c>
    </row>
    <row r="11" spans="1:4">
      <c r="A11" s="465">
        <v>2.4</v>
      </c>
      <c r="B11" s="466" t="s">
        <v>594</v>
      </c>
      <c r="C11" s="536">
        <v>7386804.77331228</v>
      </c>
      <c r="D11" s="536">
        <v>0</v>
      </c>
    </row>
    <row r="12" spans="1:4">
      <c r="A12" s="462">
        <v>3</v>
      </c>
      <c r="B12" s="463" t="s">
        <v>595</v>
      </c>
      <c r="C12" s="535">
        <f>SUM(C13:C18)</f>
        <v>126314036.24006957</v>
      </c>
      <c r="D12" s="535">
        <f>SUM(D13:D18)</f>
        <v>328485.64828700002</v>
      </c>
    </row>
    <row r="13" spans="1:4">
      <c r="A13" s="465">
        <v>3.1</v>
      </c>
      <c r="B13" s="466" t="s">
        <v>596</v>
      </c>
      <c r="C13" s="536">
        <v>9978217</v>
      </c>
      <c r="D13" s="536"/>
    </row>
    <row r="14" spans="1:4">
      <c r="A14" s="465">
        <v>3.2</v>
      </c>
      <c r="B14" s="466" t="s">
        <v>597</v>
      </c>
      <c r="C14" s="536">
        <v>25406030.958961003</v>
      </c>
      <c r="D14" s="536">
        <v>213003.350087</v>
      </c>
    </row>
    <row r="15" spans="1:4">
      <c r="A15" s="465">
        <v>3.3</v>
      </c>
      <c r="B15" s="466" t="s">
        <v>692</v>
      </c>
      <c r="C15" s="536">
        <v>45213980.185406998</v>
      </c>
      <c r="D15" s="536">
        <v>88472.573682999995</v>
      </c>
    </row>
    <row r="16" spans="1:4">
      <c r="A16" s="465">
        <v>3.4</v>
      </c>
      <c r="B16" s="466" t="s">
        <v>702</v>
      </c>
      <c r="C16" s="536">
        <v>28539847.403182998</v>
      </c>
      <c r="D16" s="536">
        <v>0</v>
      </c>
    </row>
    <row r="17" spans="1:4">
      <c r="A17" s="464">
        <v>3.5</v>
      </c>
      <c r="B17" s="466" t="s">
        <v>598</v>
      </c>
      <c r="C17" s="536">
        <v>8954402.1059600003</v>
      </c>
      <c r="D17" s="536">
        <v>27009.724516999999</v>
      </c>
    </row>
    <row r="18" spans="1:4">
      <c r="A18" s="465">
        <v>3.6</v>
      </c>
      <c r="B18" s="466" t="s">
        <v>599</v>
      </c>
      <c r="C18" s="536">
        <v>8221558.5865585804</v>
      </c>
      <c r="D18" s="536">
        <v>0</v>
      </c>
    </row>
    <row r="19" spans="1:4">
      <c r="A19" s="467">
        <v>4</v>
      </c>
      <c r="B19" s="463" t="s">
        <v>600</v>
      </c>
      <c r="C19" s="535">
        <f>C6+C7-C12</f>
        <v>744250787.80628085</v>
      </c>
      <c r="D19" s="535">
        <f>D6+D7-D12</f>
        <v>4327235.9597840002</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16" sqref="C16:C18"/>
    </sheetView>
  </sheetViews>
  <sheetFormatPr defaultColWidth="9.140625" defaultRowHeight="12.75"/>
  <cols>
    <col min="1" max="1" width="11.85546875" style="458" bestFit="1" customWidth="1"/>
    <col min="2" max="2" width="124.7109375" style="458" customWidth="1"/>
    <col min="3" max="3" width="31.5703125" style="458" customWidth="1"/>
    <col min="4" max="4" width="39.140625" style="458" customWidth="1"/>
    <col min="5" max="16384" width="9.140625" style="458"/>
  </cols>
  <sheetData>
    <row r="1" spans="1:4" s="662" customFormat="1" ht="13.5">
      <c r="A1" s="661" t="s">
        <v>30</v>
      </c>
      <c r="B1" s="654" t="str">
        <f>'Info '!C2</f>
        <v>JSC TBC Bank</v>
      </c>
    </row>
    <row r="2" spans="1:4" s="662" customFormat="1" ht="13.5">
      <c r="A2" s="661" t="s">
        <v>31</v>
      </c>
      <c r="B2" s="663">
        <f>'1. key ratios '!B2</f>
        <v>44469</v>
      </c>
    </row>
    <row r="3" spans="1:4">
      <c r="A3" s="450" t="s">
        <v>601</v>
      </c>
    </row>
    <row r="4" spans="1:4">
      <c r="A4" s="450"/>
    </row>
    <row r="5" spans="1:4" ht="15" customHeight="1">
      <c r="A5" s="770" t="s">
        <v>704</v>
      </c>
      <c r="B5" s="771"/>
      <c r="C5" s="760" t="s">
        <v>602</v>
      </c>
      <c r="D5" s="774" t="s">
        <v>603</v>
      </c>
    </row>
    <row r="6" spans="1:4">
      <c r="A6" s="772"/>
      <c r="B6" s="773"/>
      <c r="C6" s="763"/>
      <c r="D6" s="774"/>
    </row>
    <row r="7" spans="1:4">
      <c r="A7" s="460">
        <v>1</v>
      </c>
      <c r="B7" s="460" t="s">
        <v>591</v>
      </c>
      <c r="C7" s="536">
        <v>897450658</v>
      </c>
      <c r="D7" s="507"/>
    </row>
    <row r="8" spans="1:4">
      <c r="A8" s="454">
        <v>2</v>
      </c>
      <c r="B8" s="454" t="s">
        <v>604</v>
      </c>
      <c r="C8" s="536">
        <v>94874246</v>
      </c>
      <c r="D8" s="507"/>
    </row>
    <row r="9" spans="1:4">
      <c r="A9" s="454">
        <v>3</v>
      </c>
      <c r="B9" s="468" t="s">
        <v>605</v>
      </c>
      <c r="C9" s="536">
        <v>0</v>
      </c>
      <c r="D9" s="507"/>
    </row>
    <row r="10" spans="1:4">
      <c r="A10" s="454">
        <v>4</v>
      </c>
      <c r="B10" s="454" t="s">
        <v>606</v>
      </c>
      <c r="C10" s="536">
        <f>SUM(C11:C18)</f>
        <v>175258464</v>
      </c>
      <c r="D10" s="507"/>
    </row>
    <row r="11" spans="1:4">
      <c r="A11" s="454">
        <v>5</v>
      </c>
      <c r="B11" s="469" t="s">
        <v>607</v>
      </c>
      <c r="C11" s="536">
        <v>15199356</v>
      </c>
      <c r="D11" s="507"/>
    </row>
    <row r="12" spans="1:4">
      <c r="A12" s="454">
        <v>6</v>
      </c>
      <c r="B12" s="469" t="s">
        <v>608</v>
      </c>
      <c r="C12" s="536">
        <v>48671819</v>
      </c>
      <c r="D12" s="507"/>
    </row>
    <row r="13" spans="1:4">
      <c r="A13" s="454">
        <v>7</v>
      </c>
      <c r="B13" s="469" t="s">
        <v>609</v>
      </c>
      <c r="C13" s="536">
        <v>72389205</v>
      </c>
      <c r="D13" s="507"/>
    </row>
    <row r="14" spans="1:4">
      <c r="A14" s="454">
        <v>8</v>
      </c>
      <c r="B14" s="469" t="s">
        <v>610</v>
      </c>
      <c r="C14" s="536">
        <v>0</v>
      </c>
      <c r="D14" s="454"/>
    </row>
    <row r="15" spans="1:4">
      <c r="A15" s="454">
        <v>9</v>
      </c>
      <c r="B15" s="469" t="s">
        <v>611</v>
      </c>
      <c r="C15" s="536">
        <v>0</v>
      </c>
      <c r="D15" s="454"/>
    </row>
    <row r="16" spans="1:4">
      <c r="A16" s="454">
        <v>10</v>
      </c>
      <c r="B16" s="469" t="s">
        <v>612</v>
      </c>
      <c r="C16" s="536">
        <v>29188976</v>
      </c>
      <c r="D16" s="507"/>
    </row>
    <row r="17" spans="1:4">
      <c r="A17" s="454">
        <v>11</v>
      </c>
      <c r="B17" s="469" t="s">
        <v>613</v>
      </c>
      <c r="C17" s="536">
        <v>0</v>
      </c>
      <c r="D17" s="454"/>
    </row>
    <row r="18" spans="1:4">
      <c r="A18" s="454">
        <v>12</v>
      </c>
      <c r="B18" s="466" t="s">
        <v>709</v>
      </c>
      <c r="C18" s="536">
        <v>9809108</v>
      </c>
      <c r="D18" s="507"/>
    </row>
    <row r="19" spans="1:4">
      <c r="A19" s="460">
        <v>13</v>
      </c>
      <c r="B19" s="495" t="s">
        <v>600</v>
      </c>
      <c r="C19" s="535">
        <f>C7+C8+C9-C10</f>
        <v>817066440</v>
      </c>
      <c r="D19" s="508"/>
    </row>
    <row r="22" spans="1:4">
      <c r="B22" s="448"/>
    </row>
    <row r="23" spans="1:4">
      <c r="B23" s="449"/>
    </row>
    <row r="24" spans="1:4">
      <c r="B24" s="45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election activeCell="C8" sqref="C8:U28"/>
    </sheetView>
  </sheetViews>
  <sheetFormatPr defaultColWidth="9.140625" defaultRowHeight="12.75"/>
  <cols>
    <col min="1" max="1" width="11.85546875" style="458" bestFit="1" customWidth="1"/>
    <col min="2" max="2" width="47.28515625" style="458" customWidth="1"/>
    <col min="3" max="3" width="17.28515625" style="458" bestFit="1" customWidth="1"/>
    <col min="4" max="4" width="13.85546875" style="458" bestFit="1" customWidth="1"/>
    <col min="5" max="5" width="15.7109375" style="458" bestFit="1" customWidth="1"/>
    <col min="6" max="6" width="16" style="458" bestFit="1" customWidth="1"/>
    <col min="7" max="7" width="13.5703125" style="458" bestFit="1" customWidth="1"/>
    <col min="8" max="8" width="15.7109375" style="458" bestFit="1" customWidth="1"/>
    <col min="9" max="9" width="24.28515625" style="458" bestFit="1" customWidth="1"/>
    <col min="10" max="10" width="23.85546875" style="458" bestFit="1" customWidth="1"/>
    <col min="11" max="11" width="15.7109375" style="458" bestFit="1" customWidth="1"/>
    <col min="12" max="12" width="12.28515625" style="458" bestFit="1" customWidth="1"/>
    <col min="13" max="13" width="16" style="458" bestFit="1" customWidth="1"/>
    <col min="14" max="14" width="23.85546875" style="458" bestFit="1" customWidth="1"/>
    <col min="15" max="15" width="24.5703125" style="458" bestFit="1" customWidth="1"/>
    <col min="16" max="16" width="22.85546875" style="458" bestFit="1" customWidth="1"/>
    <col min="17" max="17" width="20.28515625" style="458" bestFit="1" customWidth="1"/>
    <col min="18" max="19" width="20.7109375" style="458" bestFit="1" customWidth="1"/>
    <col min="20" max="20" width="14.42578125" style="458" bestFit="1" customWidth="1"/>
    <col min="21" max="21" width="22.28515625" style="458" bestFit="1" customWidth="1"/>
    <col min="22" max="22" width="20" style="458" customWidth="1"/>
    <col min="23" max="16384" width="9.140625" style="458"/>
  </cols>
  <sheetData>
    <row r="1" spans="1:41" s="662" customFormat="1" ht="13.5">
      <c r="A1" s="661" t="s">
        <v>30</v>
      </c>
      <c r="B1" s="654" t="str">
        <f>'Info '!C2</f>
        <v>JSC TBC Bank</v>
      </c>
    </row>
    <row r="2" spans="1:41" s="662" customFormat="1" ht="13.5">
      <c r="A2" s="661" t="s">
        <v>31</v>
      </c>
      <c r="B2" s="663">
        <f>'1. key ratios '!B2</f>
        <v>44469</v>
      </c>
      <c r="C2" s="664"/>
    </row>
    <row r="3" spans="1:41">
      <c r="A3" s="450" t="s">
        <v>614</v>
      </c>
    </row>
    <row r="5" spans="1:41" ht="15" customHeight="1">
      <c r="A5" s="760" t="s">
        <v>539</v>
      </c>
      <c r="B5" s="762"/>
      <c r="C5" s="777" t="s">
        <v>615</v>
      </c>
      <c r="D5" s="778"/>
      <c r="E5" s="778"/>
      <c r="F5" s="778"/>
      <c r="G5" s="778"/>
      <c r="H5" s="778"/>
      <c r="I5" s="778"/>
      <c r="J5" s="778"/>
      <c r="K5" s="778"/>
      <c r="L5" s="778"/>
      <c r="M5" s="778"/>
      <c r="N5" s="778"/>
      <c r="O5" s="778"/>
      <c r="P5" s="778"/>
      <c r="Q5" s="778"/>
      <c r="R5" s="778"/>
      <c r="S5" s="778"/>
      <c r="T5" s="778"/>
      <c r="U5" s="779"/>
      <c r="V5" s="496"/>
    </row>
    <row r="6" spans="1:41">
      <c r="A6" s="775"/>
      <c r="B6" s="776"/>
      <c r="C6" s="780" t="s">
        <v>108</v>
      </c>
      <c r="D6" s="782" t="s">
        <v>616</v>
      </c>
      <c r="E6" s="782"/>
      <c r="F6" s="767"/>
      <c r="G6" s="783" t="s">
        <v>617</v>
      </c>
      <c r="H6" s="784"/>
      <c r="I6" s="784"/>
      <c r="J6" s="784"/>
      <c r="K6" s="785"/>
      <c r="L6" s="484"/>
      <c r="M6" s="786" t="s">
        <v>618</v>
      </c>
      <c r="N6" s="786"/>
      <c r="O6" s="767"/>
      <c r="P6" s="767"/>
      <c r="Q6" s="767"/>
      <c r="R6" s="767"/>
      <c r="S6" s="767"/>
      <c r="T6" s="767"/>
      <c r="U6" s="767"/>
      <c r="V6" s="484"/>
    </row>
    <row r="7" spans="1:41" ht="25.5">
      <c r="A7" s="763"/>
      <c r="B7" s="765"/>
      <c r="C7" s="781"/>
      <c r="D7" s="497"/>
      <c r="E7" s="489" t="s">
        <v>619</v>
      </c>
      <c r="F7" s="489" t="s">
        <v>620</v>
      </c>
      <c r="G7" s="487"/>
      <c r="H7" s="489" t="s">
        <v>619</v>
      </c>
      <c r="I7" s="489" t="s">
        <v>621</v>
      </c>
      <c r="J7" s="489" t="s">
        <v>622</v>
      </c>
      <c r="K7" s="489" t="s">
        <v>623</v>
      </c>
      <c r="L7" s="483"/>
      <c r="M7" s="478" t="s">
        <v>624</v>
      </c>
      <c r="N7" s="489" t="s">
        <v>622</v>
      </c>
      <c r="O7" s="489" t="s">
        <v>625</v>
      </c>
      <c r="P7" s="489" t="s">
        <v>626</v>
      </c>
      <c r="Q7" s="489" t="s">
        <v>627</v>
      </c>
      <c r="R7" s="489" t="s">
        <v>628</v>
      </c>
      <c r="S7" s="489" t="s">
        <v>629</v>
      </c>
      <c r="T7" s="498" t="s">
        <v>630</v>
      </c>
      <c r="U7" s="489" t="s">
        <v>631</v>
      </c>
      <c r="V7" s="496"/>
    </row>
    <row r="8" spans="1:41">
      <c r="A8" s="499">
        <v>1</v>
      </c>
      <c r="B8" s="460" t="s">
        <v>632</v>
      </c>
      <c r="C8" s="535">
        <v>15725472160</v>
      </c>
      <c r="D8" s="536">
        <v>14020568882</v>
      </c>
      <c r="E8" s="536">
        <v>271691129</v>
      </c>
      <c r="F8" s="536">
        <v>2964329</v>
      </c>
      <c r="G8" s="536">
        <v>887836838</v>
      </c>
      <c r="H8" s="536">
        <v>51920289</v>
      </c>
      <c r="I8" s="536">
        <v>44816501</v>
      </c>
      <c r="J8" s="536">
        <v>20452006</v>
      </c>
      <c r="K8" s="536">
        <v>2626855</v>
      </c>
      <c r="L8" s="536">
        <v>817066440</v>
      </c>
      <c r="M8" s="536">
        <v>141326810</v>
      </c>
      <c r="N8" s="536">
        <v>48231840</v>
      </c>
      <c r="O8" s="536">
        <v>89069130</v>
      </c>
      <c r="P8" s="536">
        <v>39991692</v>
      </c>
      <c r="Q8" s="536">
        <v>26650838</v>
      </c>
      <c r="R8" s="536">
        <v>32683156</v>
      </c>
      <c r="S8" s="536">
        <v>70998</v>
      </c>
      <c r="T8" s="536">
        <v>199</v>
      </c>
      <c r="U8" s="536">
        <v>98591933</v>
      </c>
      <c r="V8" s="461"/>
      <c r="W8" s="461"/>
      <c r="X8" s="461"/>
      <c r="Y8" s="461"/>
      <c r="Z8" s="461"/>
      <c r="AA8" s="461"/>
      <c r="AB8" s="461"/>
      <c r="AC8" s="461"/>
      <c r="AD8" s="461"/>
      <c r="AE8" s="461"/>
      <c r="AF8" s="461"/>
      <c r="AG8" s="461"/>
      <c r="AH8" s="461"/>
      <c r="AI8" s="461"/>
      <c r="AJ8" s="461"/>
      <c r="AK8" s="461"/>
      <c r="AL8" s="461"/>
      <c r="AM8" s="461"/>
      <c r="AN8" s="461"/>
      <c r="AO8" s="461"/>
    </row>
    <row r="9" spans="1:41">
      <c r="A9" s="454">
        <v>1.1000000000000001</v>
      </c>
      <c r="B9" s="480" t="s">
        <v>633</v>
      </c>
      <c r="C9" s="538">
        <v>0</v>
      </c>
      <c r="D9" s="536">
        <v>0</v>
      </c>
      <c r="E9" s="536">
        <v>0</v>
      </c>
      <c r="F9" s="536">
        <v>0</v>
      </c>
      <c r="G9" s="536">
        <v>0</v>
      </c>
      <c r="H9" s="536">
        <v>0</v>
      </c>
      <c r="I9" s="536">
        <v>0</v>
      </c>
      <c r="J9" s="536">
        <v>0</v>
      </c>
      <c r="K9" s="536">
        <v>0</v>
      </c>
      <c r="L9" s="536">
        <v>0</v>
      </c>
      <c r="M9" s="536">
        <v>0</v>
      </c>
      <c r="N9" s="536">
        <v>0</v>
      </c>
      <c r="O9" s="536">
        <v>0</v>
      </c>
      <c r="P9" s="536">
        <v>0</v>
      </c>
      <c r="Q9" s="536">
        <v>0</v>
      </c>
      <c r="R9" s="536">
        <v>0</v>
      </c>
      <c r="S9" s="536">
        <v>0</v>
      </c>
      <c r="T9" s="536">
        <v>0</v>
      </c>
      <c r="U9" s="536">
        <v>0</v>
      </c>
      <c r="V9" s="461"/>
      <c r="W9" s="461"/>
      <c r="X9" s="461"/>
      <c r="Y9" s="461"/>
      <c r="Z9" s="461"/>
      <c r="AA9" s="461"/>
      <c r="AB9" s="461"/>
      <c r="AC9" s="461"/>
      <c r="AD9" s="461"/>
      <c r="AE9" s="461"/>
      <c r="AF9" s="461"/>
      <c r="AG9" s="461"/>
      <c r="AH9" s="461"/>
      <c r="AI9" s="461"/>
      <c r="AJ9" s="461"/>
      <c r="AK9" s="461"/>
      <c r="AL9" s="461"/>
      <c r="AM9" s="461"/>
      <c r="AN9" s="461"/>
      <c r="AO9" s="461"/>
    </row>
    <row r="10" spans="1:41">
      <c r="A10" s="454">
        <v>1.2</v>
      </c>
      <c r="B10" s="480" t="s">
        <v>634</v>
      </c>
      <c r="C10" s="538">
        <v>0</v>
      </c>
      <c r="D10" s="536">
        <v>0</v>
      </c>
      <c r="E10" s="536">
        <v>0</v>
      </c>
      <c r="F10" s="536">
        <v>0</v>
      </c>
      <c r="G10" s="536">
        <v>0</v>
      </c>
      <c r="H10" s="536">
        <v>0</v>
      </c>
      <c r="I10" s="536">
        <v>0</v>
      </c>
      <c r="J10" s="536">
        <v>0</v>
      </c>
      <c r="K10" s="536">
        <v>0</v>
      </c>
      <c r="L10" s="536">
        <v>0</v>
      </c>
      <c r="M10" s="536">
        <v>0</v>
      </c>
      <c r="N10" s="536">
        <v>0</v>
      </c>
      <c r="O10" s="536">
        <v>0</v>
      </c>
      <c r="P10" s="536">
        <v>0</v>
      </c>
      <c r="Q10" s="536">
        <v>0</v>
      </c>
      <c r="R10" s="536">
        <v>0</v>
      </c>
      <c r="S10" s="536">
        <v>0</v>
      </c>
      <c r="T10" s="536">
        <v>0</v>
      </c>
      <c r="U10" s="536">
        <v>0</v>
      </c>
      <c r="V10" s="461"/>
      <c r="W10" s="461"/>
      <c r="X10" s="461"/>
      <c r="Y10" s="461"/>
      <c r="Z10" s="461"/>
      <c r="AA10" s="461"/>
      <c r="AB10" s="461"/>
      <c r="AC10" s="461"/>
      <c r="AD10" s="461"/>
      <c r="AE10" s="461"/>
      <c r="AF10" s="461"/>
      <c r="AG10" s="461"/>
      <c r="AH10" s="461"/>
      <c r="AI10" s="461"/>
      <c r="AJ10" s="461"/>
      <c r="AK10" s="461"/>
      <c r="AL10" s="461"/>
      <c r="AM10" s="461"/>
      <c r="AN10" s="461"/>
      <c r="AO10" s="461"/>
    </row>
    <row r="11" spans="1:41">
      <c r="A11" s="454">
        <v>1.3</v>
      </c>
      <c r="B11" s="480" t="s">
        <v>635</v>
      </c>
      <c r="C11" s="538">
        <v>0</v>
      </c>
      <c r="D11" s="536">
        <v>0</v>
      </c>
      <c r="E11" s="536">
        <v>0</v>
      </c>
      <c r="F11" s="536">
        <v>0</v>
      </c>
      <c r="G11" s="536">
        <v>0</v>
      </c>
      <c r="H11" s="536">
        <v>0</v>
      </c>
      <c r="I11" s="536">
        <v>0</v>
      </c>
      <c r="J11" s="536">
        <v>0</v>
      </c>
      <c r="K11" s="536">
        <v>0</v>
      </c>
      <c r="L11" s="536">
        <v>0</v>
      </c>
      <c r="M11" s="536">
        <v>0</v>
      </c>
      <c r="N11" s="536">
        <v>0</v>
      </c>
      <c r="O11" s="536">
        <v>0</v>
      </c>
      <c r="P11" s="536">
        <v>0</v>
      </c>
      <c r="Q11" s="536">
        <v>0</v>
      </c>
      <c r="R11" s="536">
        <v>0</v>
      </c>
      <c r="S11" s="536">
        <v>0</v>
      </c>
      <c r="T11" s="536">
        <v>0</v>
      </c>
      <c r="U11" s="536">
        <v>0</v>
      </c>
      <c r="V11" s="461"/>
      <c r="W11" s="461"/>
      <c r="X11" s="461"/>
      <c r="Y11" s="461"/>
      <c r="Z11" s="461"/>
      <c r="AA11" s="461"/>
      <c r="AB11" s="461"/>
      <c r="AC11" s="461"/>
      <c r="AD11" s="461"/>
      <c r="AE11" s="461"/>
      <c r="AF11" s="461"/>
      <c r="AG11" s="461"/>
      <c r="AH11" s="461"/>
      <c r="AI11" s="461"/>
      <c r="AJ11" s="461"/>
      <c r="AK11" s="461"/>
      <c r="AL11" s="461"/>
      <c r="AM11" s="461"/>
      <c r="AN11" s="461"/>
      <c r="AO11" s="461"/>
    </row>
    <row r="12" spans="1:41">
      <c r="A12" s="454">
        <v>1.4</v>
      </c>
      <c r="B12" s="480" t="s">
        <v>636</v>
      </c>
      <c r="C12" s="538">
        <v>260785844</v>
      </c>
      <c r="D12" s="536">
        <v>257917456</v>
      </c>
      <c r="E12" s="536">
        <v>2411</v>
      </c>
      <c r="F12" s="536">
        <v>0</v>
      </c>
      <c r="G12" s="536">
        <v>147899</v>
      </c>
      <c r="H12" s="536">
        <v>0</v>
      </c>
      <c r="I12" s="536">
        <v>0</v>
      </c>
      <c r="J12" s="536">
        <v>0</v>
      </c>
      <c r="K12" s="536">
        <v>0</v>
      </c>
      <c r="L12" s="536">
        <v>2720490</v>
      </c>
      <c r="M12" s="536">
        <v>0</v>
      </c>
      <c r="N12" s="536">
        <v>0</v>
      </c>
      <c r="O12" s="536">
        <v>0</v>
      </c>
      <c r="P12" s="536">
        <v>979</v>
      </c>
      <c r="Q12" s="536">
        <v>293338</v>
      </c>
      <c r="R12" s="536">
        <v>284309</v>
      </c>
      <c r="S12" s="536">
        <v>4216</v>
      </c>
      <c r="T12" s="536">
        <v>0</v>
      </c>
      <c r="U12" s="536">
        <v>118561</v>
      </c>
      <c r="V12" s="461"/>
      <c r="W12" s="461"/>
      <c r="X12" s="461"/>
      <c r="Y12" s="461"/>
      <c r="Z12" s="461"/>
      <c r="AA12" s="461"/>
      <c r="AB12" s="461"/>
      <c r="AC12" s="461"/>
      <c r="AD12" s="461"/>
      <c r="AE12" s="461"/>
      <c r="AF12" s="461"/>
      <c r="AG12" s="461"/>
      <c r="AH12" s="461"/>
      <c r="AI12" s="461"/>
      <c r="AJ12" s="461"/>
      <c r="AK12" s="461"/>
      <c r="AL12" s="461"/>
      <c r="AM12" s="461"/>
      <c r="AN12" s="461"/>
      <c r="AO12" s="461"/>
    </row>
    <row r="13" spans="1:41">
      <c r="A13" s="454">
        <v>1.5</v>
      </c>
      <c r="B13" s="480" t="s">
        <v>637</v>
      </c>
      <c r="C13" s="538">
        <v>7545712113.1978903</v>
      </c>
      <c r="D13" s="536">
        <v>6526533862.2903404</v>
      </c>
      <c r="E13" s="536">
        <v>181542580.96731201</v>
      </c>
      <c r="F13" s="536">
        <v>2909495.319108</v>
      </c>
      <c r="G13" s="536">
        <v>622110803.59349</v>
      </c>
      <c r="H13" s="536">
        <v>20947692.928240001</v>
      </c>
      <c r="I13" s="536">
        <v>4178661.9539439999</v>
      </c>
      <c r="J13" s="536">
        <v>8783566.0078640003</v>
      </c>
      <c r="K13" s="536">
        <v>2039598.7359199999</v>
      </c>
      <c r="L13" s="536">
        <v>397067447.31405598</v>
      </c>
      <c r="M13" s="536">
        <v>64655785.116168998</v>
      </c>
      <c r="N13" s="536">
        <v>7148695.8168559996</v>
      </c>
      <c r="O13" s="536">
        <v>13341637.978993</v>
      </c>
      <c r="P13" s="536">
        <v>20021157.440069001</v>
      </c>
      <c r="Q13" s="536">
        <v>13988349.207978001</v>
      </c>
      <c r="R13" s="536">
        <v>24813554.198452</v>
      </c>
      <c r="S13" s="536">
        <v>0</v>
      </c>
      <c r="T13" s="536">
        <v>0</v>
      </c>
      <c r="U13" s="536">
        <v>8684495.0665070005</v>
      </c>
      <c r="V13" s="461"/>
      <c r="W13" s="461"/>
      <c r="X13" s="461"/>
      <c r="Y13" s="461"/>
      <c r="Z13" s="461"/>
      <c r="AA13" s="461"/>
      <c r="AB13" s="461"/>
      <c r="AC13" s="461"/>
      <c r="AD13" s="461"/>
      <c r="AE13" s="461"/>
      <c r="AF13" s="461"/>
      <c r="AG13" s="461"/>
      <c r="AH13" s="461"/>
      <c r="AI13" s="461"/>
      <c r="AJ13" s="461"/>
      <c r="AK13" s="461"/>
      <c r="AL13" s="461"/>
      <c r="AM13" s="461"/>
      <c r="AN13" s="461"/>
      <c r="AO13" s="461"/>
    </row>
    <row r="14" spans="1:41">
      <c r="A14" s="454">
        <v>1.6</v>
      </c>
      <c r="B14" s="480" t="s">
        <v>638</v>
      </c>
      <c r="C14" s="538">
        <v>7918974202.4358902</v>
      </c>
      <c r="D14" s="536">
        <v>7236117563.79778</v>
      </c>
      <c r="E14" s="536">
        <v>90146136.370801806</v>
      </c>
      <c r="F14" s="536">
        <v>54833.7</v>
      </c>
      <c r="G14" s="536">
        <v>265578136.05404299</v>
      </c>
      <c r="H14" s="536">
        <v>30972596.431529101</v>
      </c>
      <c r="I14" s="536">
        <v>40637839.2209979</v>
      </c>
      <c r="J14" s="536">
        <v>11668440.1227205</v>
      </c>
      <c r="K14" s="536">
        <v>587255.98</v>
      </c>
      <c r="L14" s="536">
        <v>417278502.584068</v>
      </c>
      <c r="M14" s="536">
        <v>76671024.538157895</v>
      </c>
      <c r="N14" s="536">
        <v>41083143.903769903</v>
      </c>
      <c r="O14" s="536">
        <v>75727492.386328995</v>
      </c>
      <c r="P14" s="536">
        <v>19969555.306912798</v>
      </c>
      <c r="Q14" s="536">
        <v>12369150.319825999</v>
      </c>
      <c r="R14" s="536">
        <v>7585292.9054233404</v>
      </c>
      <c r="S14" s="536">
        <v>66781.741937579995</v>
      </c>
      <c r="T14" s="536">
        <v>199.10499999999999</v>
      </c>
      <c r="U14" s="536">
        <v>89788877.168628395</v>
      </c>
      <c r="V14" s="461"/>
      <c r="W14" s="461"/>
      <c r="X14" s="461"/>
      <c r="Y14" s="461"/>
      <c r="Z14" s="461"/>
      <c r="AA14" s="461"/>
      <c r="AB14" s="461"/>
      <c r="AC14" s="461"/>
      <c r="AD14" s="461"/>
      <c r="AE14" s="461"/>
      <c r="AF14" s="461"/>
      <c r="AG14" s="461"/>
      <c r="AH14" s="461"/>
      <c r="AI14" s="461"/>
      <c r="AJ14" s="461"/>
      <c r="AK14" s="461"/>
      <c r="AL14" s="461"/>
      <c r="AM14" s="461"/>
      <c r="AN14" s="461"/>
      <c r="AO14" s="461"/>
    </row>
    <row r="15" spans="1:41">
      <c r="A15" s="499">
        <v>2</v>
      </c>
      <c r="B15" s="460" t="s">
        <v>639</v>
      </c>
      <c r="C15" s="535">
        <v>2240348890</v>
      </c>
      <c r="D15" s="536">
        <v>2240348890</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461"/>
      <c r="W15" s="461"/>
      <c r="X15" s="461"/>
      <c r="Y15" s="461"/>
      <c r="Z15" s="461"/>
      <c r="AA15" s="461"/>
      <c r="AB15" s="461"/>
      <c r="AC15" s="461"/>
      <c r="AD15" s="461"/>
      <c r="AE15" s="461"/>
      <c r="AF15" s="461"/>
      <c r="AG15" s="461"/>
      <c r="AH15" s="461"/>
      <c r="AI15" s="461"/>
      <c r="AJ15" s="461"/>
      <c r="AK15" s="461"/>
      <c r="AL15" s="461"/>
      <c r="AM15" s="461"/>
      <c r="AN15" s="461"/>
      <c r="AO15" s="461"/>
    </row>
    <row r="16" spans="1:41">
      <c r="A16" s="454">
        <v>2.1</v>
      </c>
      <c r="B16" s="480" t="s">
        <v>633</v>
      </c>
      <c r="C16" s="538">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536">
        <v>0</v>
      </c>
      <c r="V16" s="461"/>
      <c r="W16" s="461"/>
      <c r="X16" s="461"/>
      <c r="Y16" s="461"/>
      <c r="Z16" s="461"/>
      <c r="AA16" s="461"/>
      <c r="AB16" s="461"/>
      <c r="AC16" s="461"/>
      <c r="AD16" s="461"/>
      <c r="AE16" s="461"/>
      <c r="AF16" s="461"/>
      <c r="AG16" s="461"/>
      <c r="AH16" s="461"/>
      <c r="AI16" s="461"/>
      <c r="AJ16" s="461"/>
      <c r="AK16" s="461"/>
      <c r="AL16" s="461"/>
      <c r="AM16" s="461"/>
      <c r="AN16" s="461"/>
      <c r="AO16" s="461"/>
    </row>
    <row r="17" spans="1:41">
      <c r="A17" s="454">
        <v>2.2000000000000002</v>
      </c>
      <c r="B17" s="480" t="s">
        <v>634</v>
      </c>
      <c r="C17" s="538">
        <v>1576405177</v>
      </c>
      <c r="D17" s="536">
        <v>1576405177</v>
      </c>
      <c r="E17" s="536">
        <v>0</v>
      </c>
      <c r="F17" s="536">
        <v>0</v>
      </c>
      <c r="G17" s="536">
        <v>0</v>
      </c>
      <c r="H17" s="536">
        <v>0</v>
      </c>
      <c r="I17" s="536">
        <v>0</v>
      </c>
      <c r="J17" s="536">
        <v>0</v>
      </c>
      <c r="K17" s="536">
        <v>0</v>
      </c>
      <c r="L17" s="536">
        <v>0</v>
      </c>
      <c r="M17" s="536">
        <v>0</v>
      </c>
      <c r="N17" s="536">
        <v>0</v>
      </c>
      <c r="O17" s="536">
        <v>0</v>
      </c>
      <c r="P17" s="536">
        <v>0</v>
      </c>
      <c r="Q17" s="536">
        <v>0</v>
      </c>
      <c r="R17" s="536">
        <v>0</v>
      </c>
      <c r="S17" s="536">
        <v>0</v>
      </c>
      <c r="T17" s="536">
        <v>0</v>
      </c>
      <c r="U17" s="536">
        <v>0</v>
      </c>
      <c r="V17" s="461"/>
      <c r="W17" s="461"/>
      <c r="X17" s="461"/>
      <c r="Y17" s="461"/>
      <c r="Z17" s="461"/>
      <c r="AA17" s="461"/>
      <c r="AB17" s="461"/>
      <c r="AC17" s="461"/>
      <c r="AD17" s="461"/>
      <c r="AE17" s="461"/>
      <c r="AF17" s="461"/>
      <c r="AG17" s="461"/>
      <c r="AH17" s="461"/>
      <c r="AI17" s="461"/>
      <c r="AJ17" s="461"/>
      <c r="AK17" s="461"/>
      <c r="AL17" s="461"/>
      <c r="AM17" s="461"/>
      <c r="AN17" s="461"/>
      <c r="AO17" s="461"/>
    </row>
    <row r="18" spans="1:41">
      <c r="A18" s="454">
        <v>2.2999999999999998</v>
      </c>
      <c r="B18" s="480" t="s">
        <v>635</v>
      </c>
      <c r="C18" s="538">
        <v>445064543</v>
      </c>
      <c r="D18" s="536">
        <v>445064543</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461"/>
      <c r="W18" s="461"/>
      <c r="X18" s="461"/>
      <c r="Y18" s="461"/>
      <c r="Z18" s="461"/>
      <c r="AA18" s="461"/>
      <c r="AB18" s="461"/>
      <c r="AC18" s="461"/>
      <c r="AD18" s="461"/>
      <c r="AE18" s="461"/>
      <c r="AF18" s="461"/>
      <c r="AG18" s="461"/>
      <c r="AH18" s="461"/>
      <c r="AI18" s="461"/>
      <c r="AJ18" s="461"/>
      <c r="AK18" s="461"/>
      <c r="AL18" s="461"/>
      <c r="AM18" s="461"/>
      <c r="AN18" s="461"/>
      <c r="AO18" s="461"/>
    </row>
    <row r="19" spans="1:41">
      <c r="A19" s="454">
        <v>2.4</v>
      </c>
      <c r="B19" s="480" t="s">
        <v>636</v>
      </c>
      <c r="C19" s="538">
        <v>22516091</v>
      </c>
      <c r="D19" s="536">
        <v>22516091</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461"/>
      <c r="W19" s="461"/>
      <c r="X19" s="461"/>
      <c r="Y19" s="461"/>
      <c r="Z19" s="461"/>
      <c r="AA19" s="461"/>
      <c r="AB19" s="461"/>
      <c r="AC19" s="461"/>
      <c r="AD19" s="461"/>
      <c r="AE19" s="461"/>
      <c r="AF19" s="461"/>
      <c r="AG19" s="461"/>
      <c r="AH19" s="461"/>
      <c r="AI19" s="461"/>
      <c r="AJ19" s="461"/>
      <c r="AK19" s="461"/>
      <c r="AL19" s="461"/>
      <c r="AM19" s="461"/>
      <c r="AN19" s="461"/>
      <c r="AO19" s="461"/>
    </row>
    <row r="20" spans="1:41">
      <c r="A20" s="454">
        <v>2.5</v>
      </c>
      <c r="B20" s="480" t="s">
        <v>637</v>
      </c>
      <c r="C20" s="538">
        <v>196363079</v>
      </c>
      <c r="D20" s="536">
        <v>196363079</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461"/>
      <c r="W20" s="461"/>
      <c r="X20" s="461"/>
      <c r="Y20" s="461"/>
      <c r="Z20" s="461"/>
      <c r="AA20" s="461"/>
      <c r="AB20" s="461"/>
      <c r="AC20" s="461"/>
      <c r="AD20" s="461"/>
      <c r="AE20" s="461"/>
      <c r="AF20" s="461"/>
      <c r="AG20" s="461"/>
      <c r="AH20" s="461"/>
      <c r="AI20" s="461"/>
      <c r="AJ20" s="461"/>
      <c r="AK20" s="461"/>
      <c r="AL20" s="461"/>
      <c r="AM20" s="461"/>
      <c r="AN20" s="461"/>
      <c r="AO20" s="461"/>
    </row>
    <row r="21" spans="1:41">
      <c r="A21" s="454">
        <v>2.6</v>
      </c>
      <c r="B21" s="480" t="s">
        <v>638</v>
      </c>
      <c r="C21" s="538">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461"/>
      <c r="W21" s="461"/>
      <c r="X21" s="461"/>
      <c r="Y21" s="461"/>
      <c r="Z21" s="461"/>
      <c r="AA21" s="461"/>
      <c r="AB21" s="461"/>
      <c r="AC21" s="461"/>
      <c r="AD21" s="461"/>
      <c r="AE21" s="461"/>
      <c r="AF21" s="461"/>
      <c r="AG21" s="461"/>
      <c r="AH21" s="461"/>
      <c r="AI21" s="461"/>
      <c r="AJ21" s="461"/>
      <c r="AK21" s="461"/>
      <c r="AL21" s="461"/>
      <c r="AM21" s="461"/>
      <c r="AN21" s="461"/>
      <c r="AO21" s="461"/>
    </row>
    <row r="22" spans="1:41">
      <c r="A22" s="499">
        <v>3</v>
      </c>
      <c r="B22" s="460" t="s">
        <v>694</v>
      </c>
      <c r="C22" s="539">
        <v>3544585232.3440852</v>
      </c>
      <c r="D22" s="540">
        <v>2006961387.5767241</v>
      </c>
      <c r="E22" s="541"/>
      <c r="F22" s="541"/>
      <c r="G22" s="540">
        <v>48249170.49645</v>
      </c>
      <c r="H22" s="541"/>
      <c r="I22" s="541"/>
      <c r="J22" s="541"/>
      <c r="K22" s="541"/>
      <c r="L22" s="540">
        <v>18647834.162108</v>
      </c>
      <c r="M22" s="541"/>
      <c r="N22" s="541"/>
      <c r="O22" s="541"/>
      <c r="P22" s="541"/>
      <c r="Q22" s="541"/>
      <c r="R22" s="541"/>
      <c r="S22" s="541"/>
      <c r="T22" s="541"/>
      <c r="U22" s="540">
        <v>0</v>
      </c>
      <c r="V22" s="461"/>
      <c r="W22" s="461"/>
      <c r="X22" s="461"/>
      <c r="Y22" s="461"/>
      <c r="Z22" s="461"/>
      <c r="AA22" s="461"/>
      <c r="AB22" s="461"/>
      <c r="AC22" s="461"/>
      <c r="AD22" s="461"/>
      <c r="AE22" s="461"/>
      <c r="AF22" s="461"/>
      <c r="AG22" s="461"/>
      <c r="AH22" s="461"/>
      <c r="AI22" s="461"/>
      <c r="AJ22" s="461"/>
      <c r="AK22" s="461"/>
      <c r="AL22" s="461"/>
      <c r="AM22" s="461"/>
      <c r="AN22" s="461"/>
      <c r="AO22" s="461"/>
    </row>
    <row r="23" spans="1:41">
      <c r="A23" s="454">
        <v>3.1</v>
      </c>
      <c r="B23" s="480" t="s">
        <v>633</v>
      </c>
      <c r="C23" s="542">
        <v>0</v>
      </c>
      <c r="D23" s="540">
        <v>0</v>
      </c>
      <c r="E23" s="541"/>
      <c r="F23" s="541"/>
      <c r="G23" s="540">
        <v>0</v>
      </c>
      <c r="H23" s="541"/>
      <c r="I23" s="541"/>
      <c r="J23" s="541"/>
      <c r="K23" s="541"/>
      <c r="L23" s="540">
        <v>0</v>
      </c>
      <c r="M23" s="541"/>
      <c r="N23" s="541"/>
      <c r="O23" s="541"/>
      <c r="P23" s="541"/>
      <c r="Q23" s="541"/>
      <c r="R23" s="541"/>
      <c r="S23" s="541"/>
      <c r="T23" s="541"/>
      <c r="U23" s="540">
        <v>0</v>
      </c>
      <c r="V23" s="461"/>
      <c r="W23" s="461"/>
      <c r="X23" s="461"/>
      <c r="Y23" s="461"/>
      <c r="Z23" s="461"/>
      <c r="AA23" s="461"/>
      <c r="AB23" s="461"/>
      <c r="AC23" s="461"/>
      <c r="AD23" s="461"/>
      <c r="AE23" s="461"/>
      <c r="AF23" s="461"/>
      <c r="AG23" s="461"/>
      <c r="AH23" s="461"/>
      <c r="AI23" s="461"/>
      <c r="AJ23" s="461"/>
      <c r="AK23" s="461"/>
      <c r="AL23" s="461"/>
      <c r="AM23" s="461"/>
      <c r="AN23" s="461"/>
      <c r="AO23" s="461"/>
    </row>
    <row r="24" spans="1:41">
      <c r="A24" s="454">
        <v>3.2</v>
      </c>
      <c r="B24" s="480" t="s">
        <v>634</v>
      </c>
      <c r="C24" s="542">
        <v>0</v>
      </c>
      <c r="D24" s="540">
        <v>0</v>
      </c>
      <c r="E24" s="541"/>
      <c r="F24" s="541"/>
      <c r="G24" s="540">
        <v>0</v>
      </c>
      <c r="H24" s="541"/>
      <c r="I24" s="541"/>
      <c r="J24" s="541"/>
      <c r="K24" s="541"/>
      <c r="L24" s="540">
        <v>0</v>
      </c>
      <c r="M24" s="541"/>
      <c r="N24" s="541"/>
      <c r="O24" s="541"/>
      <c r="P24" s="541"/>
      <c r="Q24" s="541"/>
      <c r="R24" s="541"/>
      <c r="S24" s="541"/>
      <c r="T24" s="541"/>
      <c r="U24" s="540">
        <v>0</v>
      </c>
      <c r="V24" s="461"/>
      <c r="W24" s="461"/>
      <c r="X24" s="461"/>
      <c r="Y24" s="461"/>
      <c r="Z24" s="461"/>
      <c r="AA24" s="461"/>
      <c r="AB24" s="461"/>
      <c r="AC24" s="461"/>
      <c r="AD24" s="461"/>
      <c r="AE24" s="461"/>
      <c r="AF24" s="461"/>
      <c r="AG24" s="461"/>
      <c r="AH24" s="461"/>
      <c r="AI24" s="461"/>
      <c r="AJ24" s="461"/>
      <c r="AK24" s="461"/>
      <c r="AL24" s="461"/>
      <c r="AM24" s="461"/>
      <c r="AN24" s="461"/>
      <c r="AO24" s="461"/>
    </row>
    <row r="25" spans="1:41">
      <c r="A25" s="454">
        <v>3.3</v>
      </c>
      <c r="B25" s="480" t="s">
        <v>635</v>
      </c>
      <c r="C25" s="542">
        <v>0</v>
      </c>
      <c r="D25" s="540">
        <v>0</v>
      </c>
      <c r="E25" s="541"/>
      <c r="F25" s="541"/>
      <c r="G25" s="540">
        <v>0</v>
      </c>
      <c r="H25" s="541"/>
      <c r="I25" s="541"/>
      <c r="J25" s="541"/>
      <c r="K25" s="541"/>
      <c r="L25" s="540">
        <v>0</v>
      </c>
      <c r="M25" s="541"/>
      <c r="N25" s="541"/>
      <c r="O25" s="541"/>
      <c r="P25" s="541"/>
      <c r="Q25" s="541"/>
      <c r="R25" s="541"/>
      <c r="S25" s="541"/>
      <c r="T25" s="541"/>
      <c r="U25" s="540">
        <v>0</v>
      </c>
      <c r="V25" s="461"/>
      <c r="W25" s="461"/>
      <c r="X25" s="461"/>
      <c r="Y25" s="461"/>
      <c r="Z25" s="461"/>
      <c r="AA25" s="461"/>
      <c r="AB25" s="461"/>
      <c r="AC25" s="461"/>
      <c r="AD25" s="461"/>
      <c r="AE25" s="461"/>
      <c r="AF25" s="461"/>
      <c r="AG25" s="461"/>
      <c r="AH25" s="461"/>
      <c r="AI25" s="461"/>
      <c r="AJ25" s="461"/>
      <c r="AK25" s="461"/>
      <c r="AL25" s="461"/>
      <c r="AM25" s="461"/>
      <c r="AN25" s="461"/>
      <c r="AO25" s="461"/>
    </row>
    <row r="26" spans="1:41">
      <c r="A26" s="454">
        <v>3.4</v>
      </c>
      <c r="B26" s="480" t="s">
        <v>636</v>
      </c>
      <c r="C26" s="542">
        <v>353144753.28206599</v>
      </c>
      <c r="D26" s="540">
        <v>313344317.16246599</v>
      </c>
      <c r="E26" s="541"/>
      <c r="F26" s="541"/>
      <c r="G26" s="540">
        <v>0</v>
      </c>
      <c r="H26" s="541"/>
      <c r="I26" s="541"/>
      <c r="J26" s="541"/>
      <c r="K26" s="541"/>
      <c r="L26" s="540">
        <v>0</v>
      </c>
      <c r="M26" s="541"/>
      <c r="N26" s="541"/>
      <c r="O26" s="541"/>
      <c r="P26" s="541"/>
      <c r="Q26" s="541"/>
      <c r="R26" s="541"/>
      <c r="S26" s="541"/>
      <c r="T26" s="541"/>
      <c r="U26" s="540">
        <v>0</v>
      </c>
      <c r="V26" s="461"/>
      <c r="W26" s="461"/>
      <c r="X26" s="461"/>
      <c r="Y26" s="461"/>
      <c r="Z26" s="461"/>
      <c r="AA26" s="461"/>
      <c r="AB26" s="461"/>
      <c r="AC26" s="461"/>
      <c r="AD26" s="461"/>
      <c r="AE26" s="461"/>
      <c r="AF26" s="461"/>
      <c r="AG26" s="461"/>
      <c r="AH26" s="461"/>
      <c r="AI26" s="461"/>
      <c r="AJ26" s="461"/>
      <c r="AK26" s="461"/>
      <c r="AL26" s="461"/>
      <c r="AM26" s="461"/>
      <c r="AN26" s="461"/>
      <c r="AO26" s="461"/>
    </row>
    <row r="27" spans="1:41">
      <c r="A27" s="454">
        <v>3.5</v>
      </c>
      <c r="B27" s="480" t="s">
        <v>637</v>
      </c>
      <c r="C27" s="542">
        <v>2994958562.0889883</v>
      </c>
      <c r="D27" s="540">
        <v>1692756420.0169401</v>
      </c>
      <c r="E27" s="541"/>
      <c r="F27" s="541"/>
      <c r="G27" s="540">
        <v>48249170.49645</v>
      </c>
      <c r="H27" s="541"/>
      <c r="I27" s="541"/>
      <c r="J27" s="541"/>
      <c r="K27" s="541"/>
      <c r="L27" s="540">
        <v>18647834.162108</v>
      </c>
      <c r="M27" s="541"/>
      <c r="N27" s="541"/>
      <c r="O27" s="541"/>
      <c r="P27" s="541"/>
      <c r="Q27" s="541"/>
      <c r="R27" s="541"/>
      <c r="S27" s="541"/>
      <c r="T27" s="541"/>
      <c r="U27" s="540">
        <v>0</v>
      </c>
      <c r="V27" s="461"/>
      <c r="W27" s="461"/>
      <c r="X27" s="461"/>
      <c r="Y27" s="461"/>
      <c r="Z27" s="461"/>
      <c r="AA27" s="461"/>
      <c r="AB27" s="461"/>
      <c r="AC27" s="461"/>
      <c r="AD27" s="461"/>
      <c r="AE27" s="461"/>
      <c r="AF27" s="461"/>
      <c r="AG27" s="461"/>
      <c r="AH27" s="461"/>
      <c r="AI27" s="461"/>
      <c r="AJ27" s="461"/>
      <c r="AK27" s="461"/>
      <c r="AL27" s="461"/>
      <c r="AM27" s="461"/>
      <c r="AN27" s="461"/>
      <c r="AO27" s="461"/>
    </row>
    <row r="28" spans="1:41">
      <c r="A28" s="454">
        <v>3.6</v>
      </c>
      <c r="B28" s="480" t="s">
        <v>638</v>
      </c>
      <c r="C28" s="542">
        <v>196481916.97303101</v>
      </c>
      <c r="D28" s="540">
        <v>860650.39731799997</v>
      </c>
      <c r="E28" s="541"/>
      <c r="F28" s="541"/>
      <c r="G28" s="540">
        <v>0</v>
      </c>
      <c r="H28" s="541"/>
      <c r="I28" s="541"/>
      <c r="J28" s="541"/>
      <c r="K28" s="541"/>
      <c r="L28" s="540">
        <v>0</v>
      </c>
      <c r="M28" s="541"/>
      <c r="N28" s="541"/>
      <c r="O28" s="541"/>
      <c r="P28" s="541"/>
      <c r="Q28" s="541"/>
      <c r="R28" s="541"/>
      <c r="S28" s="541"/>
      <c r="T28" s="541"/>
      <c r="U28" s="540">
        <v>0</v>
      </c>
      <c r="V28" s="461"/>
      <c r="W28" s="461"/>
      <c r="X28" s="461"/>
      <c r="Y28" s="461"/>
      <c r="Z28" s="461"/>
      <c r="AA28" s="461"/>
      <c r="AB28" s="461"/>
      <c r="AC28" s="461"/>
      <c r="AD28" s="461"/>
      <c r="AE28" s="461"/>
      <c r="AF28" s="461"/>
      <c r="AG28" s="461"/>
      <c r="AH28" s="461"/>
      <c r="AI28" s="461"/>
      <c r="AJ28" s="461"/>
      <c r="AK28" s="461"/>
      <c r="AL28" s="461"/>
      <c r="AM28" s="461"/>
      <c r="AN28" s="461"/>
      <c r="AO28" s="46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C8" sqref="C8:T22"/>
    </sheetView>
  </sheetViews>
  <sheetFormatPr defaultColWidth="9.140625" defaultRowHeight="12.75"/>
  <cols>
    <col min="1" max="1" width="11.85546875" style="458" bestFit="1" customWidth="1"/>
    <col min="2" max="2" width="54.28515625" style="458" customWidth="1"/>
    <col min="3" max="3" width="16.5703125" style="458" bestFit="1" customWidth="1"/>
    <col min="4" max="4" width="12.85546875" style="458" bestFit="1" customWidth="1"/>
    <col min="5" max="6" width="13.85546875" style="458" bestFit="1" customWidth="1"/>
    <col min="7" max="7" width="12" style="458" bestFit="1" customWidth="1"/>
    <col min="8" max="8" width="13.85546875" style="458" bestFit="1" customWidth="1"/>
    <col min="9" max="9" width="21.42578125" style="458" bestFit="1" customWidth="1"/>
    <col min="10" max="10" width="20.85546875" style="458" bestFit="1" customWidth="1"/>
    <col min="11" max="11" width="13.85546875" style="458" bestFit="1" customWidth="1"/>
    <col min="12" max="12" width="10.7109375" style="458" bestFit="1" customWidth="1"/>
    <col min="13" max="13" width="13.85546875" style="458" bestFit="1" customWidth="1"/>
    <col min="14" max="14" width="20.85546875" style="458" bestFit="1" customWidth="1"/>
    <col min="15" max="15" width="21.85546875" style="458" bestFit="1" customWidth="1"/>
    <col min="16" max="16" width="21" style="458" bestFit="1" customWidth="1"/>
    <col min="17" max="19" width="19" style="458" bestFit="1" customWidth="1"/>
    <col min="20" max="20" width="13.140625" style="458" bestFit="1" customWidth="1"/>
    <col min="21" max="21" width="20" style="458" customWidth="1"/>
    <col min="22" max="16384" width="9.140625" style="458"/>
  </cols>
  <sheetData>
    <row r="1" spans="1:39" s="662" customFormat="1" ht="13.5">
      <c r="A1" s="661" t="s">
        <v>30</v>
      </c>
      <c r="B1" s="654" t="str">
        <f>'Info '!C2</f>
        <v>JSC TBC Bank</v>
      </c>
    </row>
    <row r="2" spans="1:39" s="662" customFormat="1" ht="13.5">
      <c r="A2" s="661" t="s">
        <v>31</v>
      </c>
      <c r="B2" s="663">
        <f>'1. key ratios '!B2</f>
        <v>44469</v>
      </c>
      <c r="C2" s="663"/>
    </row>
    <row r="3" spans="1:39">
      <c r="A3" s="450" t="s">
        <v>641</v>
      </c>
    </row>
    <row r="5" spans="1:39" ht="13.5" customHeight="1">
      <c r="A5" s="787" t="s">
        <v>642</v>
      </c>
      <c r="B5" s="788"/>
      <c r="C5" s="796" t="s">
        <v>643</v>
      </c>
      <c r="D5" s="797"/>
      <c r="E5" s="797"/>
      <c r="F5" s="797"/>
      <c r="G5" s="797"/>
      <c r="H5" s="797"/>
      <c r="I5" s="797"/>
      <c r="J5" s="797"/>
      <c r="K5" s="797"/>
      <c r="L5" s="797"/>
      <c r="M5" s="797"/>
      <c r="N5" s="797"/>
      <c r="O5" s="797"/>
      <c r="P5" s="797"/>
      <c r="Q5" s="797"/>
      <c r="R5" s="797"/>
      <c r="S5" s="797"/>
      <c r="T5" s="798"/>
      <c r="U5" s="496"/>
    </row>
    <row r="6" spans="1:39">
      <c r="A6" s="789"/>
      <c r="B6" s="790"/>
      <c r="C6" s="780" t="s">
        <v>108</v>
      </c>
      <c r="D6" s="793" t="s">
        <v>644</v>
      </c>
      <c r="E6" s="793"/>
      <c r="F6" s="794"/>
      <c r="G6" s="795" t="s">
        <v>645</v>
      </c>
      <c r="H6" s="793"/>
      <c r="I6" s="793"/>
      <c r="J6" s="793"/>
      <c r="K6" s="794"/>
      <c r="L6" s="783" t="s">
        <v>646</v>
      </c>
      <c r="M6" s="784"/>
      <c r="N6" s="784"/>
      <c r="O6" s="784"/>
      <c r="P6" s="784"/>
      <c r="Q6" s="784"/>
      <c r="R6" s="784"/>
      <c r="S6" s="784"/>
      <c r="T6" s="785"/>
      <c r="U6" s="484"/>
    </row>
    <row r="7" spans="1:39">
      <c r="A7" s="791"/>
      <c r="B7" s="792"/>
      <c r="C7" s="781"/>
      <c r="E7" s="478" t="s">
        <v>619</v>
      </c>
      <c r="F7" s="489" t="s">
        <v>620</v>
      </c>
      <c r="H7" s="478" t="s">
        <v>619</v>
      </c>
      <c r="I7" s="489" t="s">
        <v>621</v>
      </c>
      <c r="J7" s="489" t="s">
        <v>622</v>
      </c>
      <c r="K7" s="489" t="s">
        <v>623</v>
      </c>
      <c r="L7" s="500"/>
      <c r="M7" s="478" t="s">
        <v>624</v>
      </c>
      <c r="N7" s="489" t="s">
        <v>622</v>
      </c>
      <c r="O7" s="489" t="s">
        <v>625</v>
      </c>
      <c r="P7" s="489" t="s">
        <v>626</v>
      </c>
      <c r="Q7" s="489" t="s">
        <v>627</v>
      </c>
      <c r="R7" s="489" t="s">
        <v>628</v>
      </c>
      <c r="S7" s="489" t="s">
        <v>629</v>
      </c>
      <c r="T7" s="498" t="s">
        <v>630</v>
      </c>
      <c r="U7" s="496"/>
    </row>
    <row r="8" spans="1:39">
      <c r="A8" s="500">
        <v>1</v>
      </c>
      <c r="B8" s="495" t="s">
        <v>632</v>
      </c>
      <c r="C8" s="543">
        <v>15725472160</v>
      </c>
      <c r="D8" s="536">
        <v>14020568882</v>
      </c>
      <c r="E8" s="536">
        <v>271691129</v>
      </c>
      <c r="F8" s="536">
        <v>2964329</v>
      </c>
      <c r="G8" s="536">
        <v>887836838</v>
      </c>
      <c r="H8" s="536">
        <v>51920289</v>
      </c>
      <c r="I8" s="536">
        <v>44816501</v>
      </c>
      <c r="J8" s="536">
        <v>20452006</v>
      </c>
      <c r="K8" s="536">
        <v>2626855</v>
      </c>
      <c r="L8" s="536">
        <v>817066440</v>
      </c>
      <c r="M8" s="536">
        <v>141326810</v>
      </c>
      <c r="N8" s="536">
        <v>48231840</v>
      </c>
      <c r="O8" s="536">
        <v>89069130</v>
      </c>
      <c r="P8" s="536">
        <v>39991692</v>
      </c>
      <c r="Q8" s="536">
        <v>26650838</v>
      </c>
      <c r="R8" s="536">
        <v>32683156</v>
      </c>
      <c r="S8" s="536">
        <v>70998</v>
      </c>
      <c r="T8" s="536">
        <v>199</v>
      </c>
      <c r="U8" s="461"/>
      <c r="V8" s="461"/>
      <c r="W8" s="461"/>
      <c r="X8" s="461"/>
      <c r="Y8" s="461"/>
      <c r="Z8" s="461"/>
      <c r="AA8" s="461"/>
      <c r="AB8" s="461"/>
      <c r="AC8" s="461"/>
      <c r="AD8" s="461"/>
      <c r="AE8" s="461"/>
      <c r="AF8" s="461"/>
      <c r="AG8" s="461"/>
      <c r="AH8" s="461"/>
      <c r="AI8" s="461"/>
      <c r="AJ8" s="461"/>
      <c r="AK8" s="461"/>
      <c r="AL8" s="461"/>
      <c r="AM8" s="461"/>
    </row>
    <row r="9" spans="1:39">
      <c r="A9" s="480">
        <v>1.1000000000000001</v>
      </c>
      <c r="B9" s="480" t="s">
        <v>647</v>
      </c>
      <c r="C9" s="538">
        <v>13599068633</v>
      </c>
      <c r="D9" s="536">
        <v>12021953404</v>
      </c>
      <c r="E9" s="536">
        <v>224901522</v>
      </c>
      <c r="F9" s="536">
        <v>2909751</v>
      </c>
      <c r="G9" s="536">
        <v>853193772</v>
      </c>
      <c r="H9" s="536">
        <v>45908441</v>
      </c>
      <c r="I9" s="536">
        <v>32578936</v>
      </c>
      <c r="J9" s="536">
        <v>19946436</v>
      </c>
      <c r="K9" s="536">
        <v>2600044</v>
      </c>
      <c r="L9" s="536">
        <v>723921457</v>
      </c>
      <c r="M9" s="536">
        <v>131429819</v>
      </c>
      <c r="N9" s="536">
        <v>36825056</v>
      </c>
      <c r="O9" s="536">
        <v>47433139</v>
      </c>
      <c r="P9" s="536">
        <v>38473155</v>
      </c>
      <c r="Q9" s="536">
        <v>25963588</v>
      </c>
      <c r="R9" s="536">
        <v>32312394</v>
      </c>
      <c r="S9" s="536">
        <v>63256</v>
      </c>
      <c r="T9" s="536">
        <v>0</v>
      </c>
      <c r="U9" s="461"/>
      <c r="V9" s="461"/>
      <c r="W9" s="461"/>
      <c r="X9" s="461"/>
      <c r="Y9" s="461"/>
      <c r="Z9" s="461"/>
      <c r="AA9" s="461"/>
      <c r="AB9" s="461"/>
      <c r="AC9" s="461"/>
      <c r="AD9" s="461"/>
      <c r="AE9" s="461"/>
      <c r="AF9" s="461"/>
      <c r="AG9" s="461"/>
      <c r="AH9" s="461"/>
      <c r="AI9" s="461"/>
      <c r="AJ9" s="461"/>
      <c r="AK9" s="461"/>
      <c r="AL9" s="461"/>
      <c r="AM9" s="461"/>
    </row>
    <row r="10" spans="1:39">
      <c r="A10" s="501" t="s">
        <v>14</v>
      </c>
      <c r="B10" s="501" t="s">
        <v>648</v>
      </c>
      <c r="C10" s="544">
        <v>12407415220</v>
      </c>
      <c r="D10" s="536">
        <v>10883853678</v>
      </c>
      <c r="E10" s="536">
        <v>209660385</v>
      </c>
      <c r="F10" s="536">
        <v>1419866</v>
      </c>
      <c r="G10" s="536">
        <v>834434786</v>
      </c>
      <c r="H10" s="536">
        <v>44688619</v>
      </c>
      <c r="I10" s="536">
        <v>31734174</v>
      </c>
      <c r="J10" s="536">
        <v>18789873</v>
      </c>
      <c r="K10" s="536">
        <v>2599820</v>
      </c>
      <c r="L10" s="536">
        <v>689126756</v>
      </c>
      <c r="M10" s="536">
        <v>125840680</v>
      </c>
      <c r="N10" s="536">
        <v>35731556</v>
      </c>
      <c r="O10" s="536">
        <v>44544338</v>
      </c>
      <c r="P10" s="536">
        <v>38011830</v>
      </c>
      <c r="Q10" s="536">
        <v>25827617</v>
      </c>
      <c r="R10" s="536">
        <v>27482218</v>
      </c>
      <c r="S10" s="536">
        <v>0</v>
      </c>
      <c r="T10" s="536">
        <v>0</v>
      </c>
      <c r="U10" s="461"/>
      <c r="V10" s="461"/>
      <c r="W10" s="461"/>
      <c r="X10" s="461"/>
      <c r="Y10" s="461"/>
      <c r="Z10" s="461"/>
      <c r="AA10" s="461"/>
      <c r="AB10" s="461"/>
      <c r="AC10" s="461"/>
      <c r="AD10" s="461"/>
      <c r="AE10" s="461"/>
      <c r="AF10" s="461"/>
      <c r="AG10" s="461"/>
      <c r="AH10" s="461"/>
      <c r="AI10" s="461"/>
      <c r="AJ10" s="461"/>
      <c r="AK10" s="461"/>
      <c r="AL10" s="461"/>
      <c r="AM10" s="461"/>
    </row>
    <row r="11" spans="1:39">
      <c r="A11" s="470" t="s">
        <v>649</v>
      </c>
      <c r="B11" s="470" t="s">
        <v>650</v>
      </c>
      <c r="C11" s="545">
        <v>6686024740</v>
      </c>
      <c r="D11" s="536">
        <v>5909907834</v>
      </c>
      <c r="E11" s="536">
        <v>170196478</v>
      </c>
      <c r="F11" s="536">
        <v>1419866</v>
      </c>
      <c r="G11" s="536">
        <v>406611589</v>
      </c>
      <c r="H11" s="536">
        <v>36160698</v>
      </c>
      <c r="I11" s="536">
        <v>21880807</v>
      </c>
      <c r="J11" s="536">
        <v>14584735</v>
      </c>
      <c r="K11" s="536">
        <v>560221</v>
      </c>
      <c r="L11" s="536">
        <v>369505318</v>
      </c>
      <c r="M11" s="536">
        <v>96685475</v>
      </c>
      <c r="N11" s="536">
        <v>26653662</v>
      </c>
      <c r="O11" s="536">
        <v>26508374</v>
      </c>
      <c r="P11" s="536">
        <v>27073330</v>
      </c>
      <c r="Q11" s="536">
        <v>17016640</v>
      </c>
      <c r="R11" s="536">
        <v>12344703</v>
      </c>
      <c r="S11" s="536">
        <v>0</v>
      </c>
      <c r="T11" s="536">
        <v>0</v>
      </c>
      <c r="U11" s="461"/>
      <c r="V11" s="461"/>
      <c r="W11" s="461"/>
      <c r="X11" s="461"/>
      <c r="Y11" s="461"/>
      <c r="Z11" s="461"/>
      <c r="AA11" s="461"/>
      <c r="AB11" s="461"/>
      <c r="AC11" s="461"/>
      <c r="AD11" s="461"/>
      <c r="AE11" s="461"/>
      <c r="AF11" s="461"/>
      <c r="AG11" s="461"/>
      <c r="AH11" s="461"/>
      <c r="AI11" s="461"/>
      <c r="AJ11" s="461"/>
      <c r="AK11" s="461"/>
      <c r="AL11" s="461"/>
      <c r="AM11" s="461"/>
    </row>
    <row r="12" spans="1:39">
      <c r="A12" s="470" t="s">
        <v>651</v>
      </c>
      <c r="B12" s="470" t="s">
        <v>652</v>
      </c>
      <c r="C12" s="545">
        <v>2102912588</v>
      </c>
      <c r="D12" s="536">
        <v>1741995940</v>
      </c>
      <c r="E12" s="536">
        <v>22271135</v>
      </c>
      <c r="F12" s="536">
        <v>0</v>
      </c>
      <c r="G12" s="536">
        <v>159779506</v>
      </c>
      <c r="H12" s="536">
        <v>3703883</v>
      </c>
      <c r="I12" s="536">
        <v>8036781</v>
      </c>
      <c r="J12" s="536">
        <v>1748537</v>
      </c>
      <c r="K12" s="536">
        <v>0</v>
      </c>
      <c r="L12" s="536">
        <v>201137143</v>
      </c>
      <c r="M12" s="536">
        <v>14809773</v>
      </c>
      <c r="N12" s="536">
        <v>6490885</v>
      </c>
      <c r="O12" s="536">
        <v>10992749</v>
      </c>
      <c r="P12" s="536">
        <v>4912496</v>
      </c>
      <c r="Q12" s="536">
        <v>2067870</v>
      </c>
      <c r="R12" s="536">
        <v>4546109</v>
      </c>
      <c r="S12" s="536">
        <v>0</v>
      </c>
      <c r="T12" s="536">
        <v>0</v>
      </c>
      <c r="U12" s="461"/>
      <c r="V12" s="461"/>
      <c r="W12" s="461"/>
      <c r="X12" s="461"/>
      <c r="Y12" s="461"/>
      <c r="Z12" s="461"/>
      <c r="AA12" s="461"/>
      <c r="AB12" s="461"/>
      <c r="AC12" s="461"/>
      <c r="AD12" s="461"/>
      <c r="AE12" s="461"/>
      <c r="AF12" s="461"/>
      <c r="AG12" s="461"/>
      <c r="AH12" s="461"/>
      <c r="AI12" s="461"/>
      <c r="AJ12" s="461"/>
      <c r="AK12" s="461"/>
      <c r="AL12" s="461"/>
      <c r="AM12" s="461"/>
    </row>
    <row r="13" spans="1:39">
      <c r="A13" s="470" t="s">
        <v>653</v>
      </c>
      <c r="B13" s="470" t="s">
        <v>654</v>
      </c>
      <c r="C13" s="545">
        <v>1414079311</v>
      </c>
      <c r="D13" s="536">
        <v>1251242200</v>
      </c>
      <c r="E13" s="536">
        <v>7626297</v>
      </c>
      <c r="F13" s="536">
        <v>0</v>
      </c>
      <c r="G13" s="536">
        <v>108184092</v>
      </c>
      <c r="H13" s="536">
        <v>3779181</v>
      </c>
      <c r="I13" s="536">
        <v>1445226</v>
      </c>
      <c r="J13" s="536">
        <v>1406459</v>
      </c>
      <c r="K13" s="536">
        <v>0</v>
      </c>
      <c r="L13" s="536">
        <v>54653019</v>
      </c>
      <c r="M13" s="536">
        <v>9910639</v>
      </c>
      <c r="N13" s="536">
        <v>1518852</v>
      </c>
      <c r="O13" s="536">
        <v>3489562</v>
      </c>
      <c r="P13" s="536">
        <v>2721403</v>
      </c>
      <c r="Q13" s="536">
        <v>5470690</v>
      </c>
      <c r="R13" s="536">
        <v>7927175</v>
      </c>
      <c r="S13" s="536">
        <v>0</v>
      </c>
      <c r="T13" s="536">
        <v>0</v>
      </c>
      <c r="U13" s="461"/>
      <c r="V13" s="461"/>
      <c r="W13" s="461"/>
      <c r="X13" s="461"/>
      <c r="Y13" s="461"/>
      <c r="Z13" s="461"/>
      <c r="AA13" s="461"/>
      <c r="AB13" s="461"/>
      <c r="AC13" s="461"/>
      <c r="AD13" s="461"/>
      <c r="AE13" s="461"/>
      <c r="AF13" s="461"/>
      <c r="AG13" s="461"/>
      <c r="AH13" s="461"/>
      <c r="AI13" s="461"/>
      <c r="AJ13" s="461"/>
      <c r="AK13" s="461"/>
      <c r="AL13" s="461"/>
      <c r="AM13" s="461"/>
    </row>
    <row r="14" spans="1:39">
      <c r="A14" s="470" t="s">
        <v>655</v>
      </c>
      <c r="B14" s="470" t="s">
        <v>656</v>
      </c>
      <c r="C14" s="545">
        <v>2204398580</v>
      </c>
      <c r="D14" s="536">
        <v>1980707704</v>
      </c>
      <c r="E14" s="536">
        <v>9566475</v>
      </c>
      <c r="F14" s="536">
        <v>0</v>
      </c>
      <c r="G14" s="536">
        <v>159859600</v>
      </c>
      <c r="H14" s="536">
        <v>1044857</v>
      </c>
      <c r="I14" s="536">
        <v>371360</v>
      </c>
      <c r="J14" s="536">
        <v>1050142</v>
      </c>
      <c r="K14" s="536">
        <v>2039599</v>
      </c>
      <c r="L14" s="536">
        <v>63831276</v>
      </c>
      <c r="M14" s="536">
        <v>4434794</v>
      </c>
      <c r="N14" s="536">
        <v>1068158</v>
      </c>
      <c r="O14" s="536">
        <v>3553653</v>
      </c>
      <c r="P14" s="536">
        <v>3304601</v>
      </c>
      <c r="Q14" s="536">
        <v>1272417</v>
      </c>
      <c r="R14" s="536">
        <v>2664231</v>
      </c>
      <c r="S14" s="536">
        <v>0</v>
      </c>
      <c r="T14" s="536">
        <v>0</v>
      </c>
      <c r="U14" s="461"/>
      <c r="V14" s="461"/>
      <c r="W14" s="461"/>
      <c r="X14" s="461"/>
      <c r="Y14" s="461"/>
      <c r="Z14" s="461"/>
      <c r="AA14" s="461"/>
      <c r="AB14" s="461"/>
      <c r="AC14" s="461"/>
      <c r="AD14" s="461"/>
      <c r="AE14" s="461"/>
      <c r="AF14" s="461"/>
      <c r="AG14" s="461"/>
      <c r="AH14" s="461"/>
      <c r="AI14" s="461"/>
      <c r="AJ14" s="461"/>
      <c r="AK14" s="461"/>
      <c r="AL14" s="461"/>
      <c r="AM14" s="461"/>
    </row>
    <row r="15" spans="1:39">
      <c r="A15" s="471">
        <v>1.2</v>
      </c>
      <c r="B15" s="471" t="s">
        <v>657</v>
      </c>
      <c r="C15" s="538">
        <v>605789324</v>
      </c>
      <c r="D15" s="536">
        <v>240439068</v>
      </c>
      <c r="E15" s="536">
        <v>4498030</v>
      </c>
      <c r="F15" s="536">
        <v>58195</v>
      </c>
      <c r="G15" s="536">
        <v>85319377</v>
      </c>
      <c r="H15" s="536">
        <v>4590844</v>
      </c>
      <c r="I15" s="536">
        <v>3257894</v>
      </c>
      <c r="J15" s="536">
        <v>1994644</v>
      </c>
      <c r="K15" s="536">
        <v>260004</v>
      </c>
      <c r="L15" s="536">
        <v>280030878</v>
      </c>
      <c r="M15" s="536">
        <v>50483776</v>
      </c>
      <c r="N15" s="536">
        <v>15263478</v>
      </c>
      <c r="O15" s="536">
        <v>19520028</v>
      </c>
      <c r="P15" s="536">
        <v>24050684</v>
      </c>
      <c r="Q15" s="536">
        <v>16070297</v>
      </c>
      <c r="R15" s="536">
        <v>17623055</v>
      </c>
      <c r="S15" s="536">
        <v>63256</v>
      </c>
      <c r="T15" s="536">
        <v>0</v>
      </c>
      <c r="U15" s="461"/>
      <c r="V15" s="461"/>
      <c r="W15" s="461"/>
      <c r="X15" s="461"/>
      <c r="Y15" s="461"/>
      <c r="Z15" s="461"/>
      <c r="AA15" s="461"/>
      <c r="AB15" s="461"/>
      <c r="AC15" s="461"/>
      <c r="AD15" s="461"/>
      <c r="AE15" s="461"/>
      <c r="AF15" s="461"/>
      <c r="AG15" s="461"/>
      <c r="AH15" s="461"/>
      <c r="AI15" s="461"/>
      <c r="AJ15" s="461"/>
      <c r="AK15" s="461"/>
      <c r="AL15" s="461"/>
      <c r="AM15" s="461"/>
    </row>
    <row r="16" spans="1:39">
      <c r="A16" s="502">
        <v>1.3</v>
      </c>
      <c r="B16" s="471" t="s">
        <v>705</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461"/>
      <c r="V16" s="461"/>
      <c r="W16" s="461"/>
      <c r="X16" s="461"/>
      <c r="Y16" s="461"/>
      <c r="Z16" s="461"/>
      <c r="AA16" s="461"/>
      <c r="AB16" s="461"/>
      <c r="AC16" s="461"/>
      <c r="AD16" s="461"/>
      <c r="AE16" s="461"/>
      <c r="AF16" s="461"/>
      <c r="AG16" s="461"/>
      <c r="AH16" s="461"/>
      <c r="AI16" s="461"/>
      <c r="AJ16" s="461"/>
      <c r="AK16" s="461"/>
      <c r="AL16" s="461"/>
      <c r="AM16" s="461"/>
    </row>
    <row r="17" spans="1:39">
      <c r="A17" s="474" t="s">
        <v>658</v>
      </c>
      <c r="B17" s="472" t="s">
        <v>659</v>
      </c>
      <c r="C17" s="546">
        <v>12695366244</v>
      </c>
      <c r="D17" s="536">
        <v>11233207866</v>
      </c>
      <c r="E17" s="536">
        <v>213331000</v>
      </c>
      <c r="F17" s="536">
        <v>1420122</v>
      </c>
      <c r="G17" s="536">
        <v>765041371</v>
      </c>
      <c r="H17" s="536">
        <v>45019790</v>
      </c>
      <c r="I17" s="536">
        <v>32084073</v>
      </c>
      <c r="J17" s="536">
        <v>19270750</v>
      </c>
      <c r="K17" s="536">
        <v>716585</v>
      </c>
      <c r="L17" s="536">
        <v>697117006</v>
      </c>
      <c r="M17" s="536">
        <v>129040429</v>
      </c>
      <c r="N17" s="536">
        <v>36092688</v>
      </c>
      <c r="O17" s="536">
        <v>44651812</v>
      </c>
      <c r="P17" s="536">
        <v>37467301</v>
      </c>
      <c r="Q17" s="536">
        <v>25757383</v>
      </c>
      <c r="R17" s="536">
        <v>31080407</v>
      </c>
      <c r="S17" s="536">
        <v>63256</v>
      </c>
      <c r="T17" s="536">
        <v>0</v>
      </c>
      <c r="U17" s="461"/>
      <c r="V17" s="461"/>
      <c r="W17" s="461"/>
      <c r="X17" s="461"/>
      <c r="Y17" s="461"/>
      <c r="Z17" s="461"/>
      <c r="AA17" s="461"/>
      <c r="AB17" s="461"/>
      <c r="AC17" s="461"/>
      <c r="AD17" s="461"/>
      <c r="AE17" s="461"/>
      <c r="AF17" s="461"/>
      <c r="AG17" s="461"/>
      <c r="AH17" s="461"/>
      <c r="AI17" s="461"/>
      <c r="AJ17" s="461"/>
      <c r="AK17" s="461"/>
      <c r="AL17" s="461"/>
      <c r="AM17" s="461"/>
    </row>
    <row r="18" spans="1:39">
      <c r="A18" s="473" t="s">
        <v>660</v>
      </c>
      <c r="B18" s="473" t="s">
        <v>661</v>
      </c>
      <c r="C18" s="547">
        <v>11988895473</v>
      </c>
      <c r="D18" s="536">
        <v>10548838120</v>
      </c>
      <c r="E18" s="536">
        <v>208347203</v>
      </c>
      <c r="F18" s="536">
        <v>1419866</v>
      </c>
      <c r="G18" s="536">
        <v>758482053</v>
      </c>
      <c r="H18" s="536">
        <v>44686966</v>
      </c>
      <c r="I18" s="536">
        <v>31621552</v>
      </c>
      <c r="J18" s="536">
        <v>18648636</v>
      </c>
      <c r="K18" s="536">
        <v>716361</v>
      </c>
      <c r="L18" s="536">
        <v>681575299</v>
      </c>
      <c r="M18" s="536">
        <v>125268407</v>
      </c>
      <c r="N18" s="536">
        <v>35575677</v>
      </c>
      <c r="O18" s="536">
        <v>43614147</v>
      </c>
      <c r="P18" s="536">
        <v>37237978</v>
      </c>
      <c r="Q18" s="536">
        <v>25640671</v>
      </c>
      <c r="R18" s="536">
        <v>27284090</v>
      </c>
      <c r="S18" s="536">
        <v>0</v>
      </c>
      <c r="T18" s="536">
        <v>0</v>
      </c>
      <c r="U18" s="461"/>
      <c r="V18" s="461"/>
      <c r="W18" s="461"/>
      <c r="X18" s="461"/>
      <c r="Y18" s="461"/>
      <c r="Z18" s="461"/>
      <c r="AA18" s="461"/>
      <c r="AB18" s="461"/>
      <c r="AC18" s="461"/>
      <c r="AD18" s="461"/>
      <c r="AE18" s="461"/>
      <c r="AF18" s="461"/>
      <c r="AG18" s="461"/>
      <c r="AH18" s="461"/>
      <c r="AI18" s="461"/>
      <c r="AJ18" s="461"/>
      <c r="AK18" s="461"/>
      <c r="AL18" s="461"/>
      <c r="AM18" s="461"/>
    </row>
    <row r="19" spans="1:39">
      <c r="A19" s="474" t="s">
        <v>662</v>
      </c>
      <c r="B19" s="474" t="s">
        <v>663</v>
      </c>
      <c r="C19" s="548">
        <v>15613529818</v>
      </c>
      <c r="D19" s="536">
        <v>13984859803</v>
      </c>
      <c r="E19" s="536">
        <v>242573376</v>
      </c>
      <c r="F19" s="536">
        <v>5221400</v>
      </c>
      <c r="G19" s="536">
        <v>792504687</v>
      </c>
      <c r="H19" s="536">
        <v>74336589</v>
      </c>
      <c r="I19" s="536">
        <v>39504309</v>
      </c>
      <c r="J19" s="536">
        <v>16195660</v>
      </c>
      <c r="K19" s="536">
        <v>411465</v>
      </c>
      <c r="L19" s="536">
        <v>835641067</v>
      </c>
      <c r="M19" s="536">
        <v>182973984</v>
      </c>
      <c r="N19" s="536">
        <v>72927649</v>
      </c>
      <c r="O19" s="536">
        <v>62838404</v>
      </c>
      <c r="P19" s="536">
        <v>49382298</v>
      </c>
      <c r="Q19" s="536">
        <v>34134542</v>
      </c>
      <c r="R19" s="536">
        <v>50440382</v>
      </c>
      <c r="S19" s="536">
        <v>7020</v>
      </c>
      <c r="T19" s="536">
        <v>0</v>
      </c>
      <c r="U19" s="461"/>
      <c r="V19" s="461"/>
      <c r="W19" s="461"/>
      <c r="X19" s="461"/>
      <c r="Y19" s="461"/>
      <c r="Z19" s="461"/>
      <c r="AA19" s="461"/>
      <c r="AB19" s="461"/>
      <c r="AC19" s="461"/>
      <c r="AD19" s="461"/>
      <c r="AE19" s="461"/>
      <c r="AF19" s="461"/>
      <c r="AG19" s="461"/>
      <c r="AH19" s="461"/>
      <c r="AI19" s="461"/>
      <c r="AJ19" s="461"/>
      <c r="AK19" s="461"/>
      <c r="AL19" s="461"/>
      <c r="AM19" s="461"/>
    </row>
    <row r="20" spans="1:39">
      <c r="A20" s="473" t="s">
        <v>664</v>
      </c>
      <c r="B20" s="473" t="s">
        <v>661</v>
      </c>
      <c r="C20" s="547">
        <v>14601849255</v>
      </c>
      <c r="D20" s="536">
        <v>12980785329</v>
      </c>
      <c r="E20" s="536">
        <v>240680407</v>
      </c>
      <c r="F20" s="536">
        <v>5221374</v>
      </c>
      <c r="G20" s="536">
        <v>790369791</v>
      </c>
      <c r="H20" s="536">
        <v>74017815</v>
      </c>
      <c r="I20" s="536">
        <v>39206086</v>
      </c>
      <c r="J20" s="536">
        <v>15955306</v>
      </c>
      <c r="K20" s="536">
        <v>411465</v>
      </c>
      <c r="L20" s="536">
        <v>830694135</v>
      </c>
      <c r="M20" s="536">
        <v>182435587</v>
      </c>
      <c r="N20" s="536">
        <v>72402992</v>
      </c>
      <c r="O20" s="536">
        <v>61760235</v>
      </c>
      <c r="P20" s="536">
        <v>49334557</v>
      </c>
      <c r="Q20" s="536">
        <v>34062055</v>
      </c>
      <c r="R20" s="536">
        <v>50261420</v>
      </c>
      <c r="S20" s="536">
        <v>0</v>
      </c>
      <c r="T20" s="536">
        <v>0</v>
      </c>
      <c r="U20" s="461"/>
      <c r="V20" s="461"/>
      <c r="W20" s="461"/>
      <c r="X20" s="461"/>
      <c r="Y20" s="461"/>
      <c r="Z20" s="461"/>
      <c r="AA20" s="461"/>
      <c r="AB20" s="461"/>
      <c r="AC20" s="461"/>
      <c r="AD20" s="461"/>
      <c r="AE20" s="461"/>
      <c r="AF20" s="461"/>
      <c r="AG20" s="461"/>
      <c r="AH20" s="461"/>
      <c r="AI20" s="461"/>
      <c r="AJ20" s="461"/>
      <c r="AK20" s="461"/>
      <c r="AL20" s="461"/>
      <c r="AM20" s="461"/>
    </row>
    <row r="21" spans="1:39">
      <c r="A21" s="475">
        <v>1.4</v>
      </c>
      <c r="B21" s="476" t="s">
        <v>665</v>
      </c>
      <c r="C21" s="549">
        <v>87055508</v>
      </c>
      <c r="D21" s="536">
        <v>86652947</v>
      </c>
      <c r="E21" s="536">
        <v>0</v>
      </c>
      <c r="F21" s="536">
        <v>0</v>
      </c>
      <c r="G21" s="536">
        <v>0</v>
      </c>
      <c r="H21" s="536">
        <v>0</v>
      </c>
      <c r="I21" s="536">
        <v>0</v>
      </c>
      <c r="J21" s="536">
        <v>0</v>
      </c>
      <c r="K21" s="536">
        <v>0</v>
      </c>
      <c r="L21" s="536">
        <v>402561</v>
      </c>
      <c r="M21" s="536">
        <v>0</v>
      </c>
      <c r="N21" s="536">
        <v>0</v>
      </c>
      <c r="O21" s="536">
        <v>0</v>
      </c>
      <c r="P21" s="536">
        <v>0</v>
      </c>
      <c r="Q21" s="536">
        <v>0</v>
      </c>
      <c r="R21" s="536">
        <v>373278</v>
      </c>
      <c r="S21" s="536">
        <v>29283</v>
      </c>
      <c r="T21" s="536">
        <v>0</v>
      </c>
      <c r="U21" s="461"/>
      <c r="V21" s="461"/>
      <c r="W21" s="461"/>
      <c r="X21" s="461"/>
      <c r="Y21" s="461"/>
      <c r="Z21" s="461"/>
      <c r="AA21" s="461"/>
      <c r="AB21" s="461"/>
      <c r="AC21" s="461"/>
      <c r="AD21" s="461"/>
      <c r="AE21" s="461"/>
      <c r="AF21" s="461"/>
      <c r="AG21" s="461"/>
      <c r="AH21" s="461"/>
      <c r="AI21" s="461"/>
      <c r="AJ21" s="461"/>
      <c r="AK21" s="461"/>
      <c r="AL21" s="461"/>
      <c r="AM21" s="461"/>
    </row>
    <row r="22" spans="1:39">
      <c r="A22" s="475">
        <v>1.5</v>
      </c>
      <c r="B22" s="476" t="s">
        <v>666</v>
      </c>
      <c r="C22" s="549">
        <v>91705889</v>
      </c>
      <c r="D22" s="536">
        <v>89263836</v>
      </c>
      <c r="E22" s="536">
        <v>0</v>
      </c>
      <c r="F22" s="536">
        <v>0</v>
      </c>
      <c r="G22" s="536">
        <v>2367583</v>
      </c>
      <c r="H22" s="536">
        <v>0</v>
      </c>
      <c r="I22" s="536">
        <v>0</v>
      </c>
      <c r="J22" s="536">
        <v>365200</v>
      </c>
      <c r="K22" s="536">
        <v>0</v>
      </c>
      <c r="L22" s="536">
        <v>74469</v>
      </c>
      <c r="M22" s="536">
        <v>0</v>
      </c>
      <c r="N22" s="536">
        <v>0</v>
      </c>
      <c r="O22" s="536">
        <v>74469</v>
      </c>
      <c r="P22" s="536">
        <v>0</v>
      </c>
      <c r="Q22" s="536">
        <v>0</v>
      </c>
      <c r="R22" s="536">
        <v>0</v>
      </c>
      <c r="S22" s="536">
        <v>0</v>
      </c>
      <c r="T22" s="536">
        <v>0</v>
      </c>
      <c r="U22" s="461"/>
      <c r="V22" s="461"/>
      <c r="W22" s="461"/>
      <c r="X22" s="461"/>
      <c r="Y22" s="461"/>
      <c r="Z22" s="461"/>
      <c r="AA22" s="461"/>
      <c r="AB22" s="461"/>
      <c r="AC22" s="461"/>
      <c r="AD22" s="461"/>
      <c r="AE22" s="461"/>
      <c r="AF22" s="461"/>
      <c r="AG22" s="461"/>
      <c r="AH22" s="461"/>
      <c r="AI22" s="461"/>
      <c r="AJ22" s="461"/>
      <c r="AK22" s="461"/>
      <c r="AL22" s="461"/>
      <c r="AM22" s="46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60" zoomScaleNormal="60" workbookViewId="0">
      <selection activeCell="C7" sqref="C7:O33"/>
    </sheetView>
  </sheetViews>
  <sheetFormatPr defaultColWidth="9.140625" defaultRowHeight="12.75"/>
  <cols>
    <col min="1" max="1" width="8.140625" style="458" bestFit="1" customWidth="1"/>
    <col min="2" max="2" width="55.85546875" style="458" customWidth="1"/>
    <col min="3" max="3" width="14.5703125" style="458" customWidth="1"/>
    <col min="4" max="4" width="12.85546875" style="458" bestFit="1" customWidth="1"/>
    <col min="5" max="5" width="12" style="458" bestFit="1" customWidth="1"/>
    <col min="6" max="7" width="11.42578125" style="503" customWidth="1"/>
    <col min="8" max="9" width="11.42578125" style="458" customWidth="1"/>
    <col min="10" max="14" width="11.42578125" style="503" customWidth="1"/>
    <col min="15" max="15" width="14.5703125" style="458" bestFit="1" customWidth="1"/>
    <col min="16" max="16384" width="9.140625" style="458"/>
  </cols>
  <sheetData>
    <row r="1" spans="1:15" s="662" customFormat="1" ht="13.5">
      <c r="A1" s="661" t="s">
        <v>30</v>
      </c>
      <c r="B1" s="654" t="str">
        <f>'Info '!C2</f>
        <v>JSC TBC Bank</v>
      </c>
    </row>
    <row r="2" spans="1:15" s="662" customFormat="1" ht="13.5">
      <c r="A2" s="661" t="s">
        <v>31</v>
      </c>
      <c r="B2" s="663">
        <f>'1. key ratios '!B2</f>
        <v>44469</v>
      </c>
    </row>
    <row r="3" spans="1:15">
      <c r="A3" s="450" t="s">
        <v>667</v>
      </c>
      <c r="F3" s="458"/>
      <c r="G3" s="458"/>
      <c r="J3" s="458"/>
      <c r="K3" s="458"/>
      <c r="L3" s="458"/>
      <c r="M3" s="458"/>
      <c r="N3" s="458"/>
    </row>
    <row r="4" spans="1:15">
      <c r="F4" s="458"/>
      <c r="G4" s="458"/>
      <c r="J4" s="458"/>
      <c r="K4" s="458"/>
      <c r="L4" s="458"/>
      <c r="M4" s="458"/>
      <c r="N4" s="458"/>
    </row>
    <row r="5" spans="1:15" ht="46.5" customHeight="1">
      <c r="A5" s="754" t="s">
        <v>693</v>
      </c>
      <c r="B5" s="755"/>
      <c r="C5" s="799" t="s">
        <v>668</v>
      </c>
      <c r="D5" s="800"/>
      <c r="E5" s="800"/>
      <c r="F5" s="800"/>
      <c r="G5" s="800"/>
      <c r="H5" s="801"/>
      <c r="I5" s="799" t="s">
        <v>669</v>
      </c>
      <c r="J5" s="802"/>
      <c r="K5" s="802"/>
      <c r="L5" s="802"/>
      <c r="M5" s="802"/>
      <c r="N5" s="803"/>
      <c r="O5" s="804" t="s">
        <v>670</v>
      </c>
    </row>
    <row r="6" spans="1:15" ht="75" customHeight="1">
      <c r="A6" s="758"/>
      <c r="B6" s="759"/>
      <c r="C6" s="477"/>
      <c r="D6" s="478" t="s">
        <v>671</v>
      </c>
      <c r="E6" s="478" t="s">
        <v>672</v>
      </c>
      <c r="F6" s="478" t="s">
        <v>673</v>
      </c>
      <c r="G6" s="478" t="s">
        <v>674</v>
      </c>
      <c r="H6" s="478" t="s">
        <v>675</v>
      </c>
      <c r="I6" s="483"/>
      <c r="J6" s="478" t="s">
        <v>671</v>
      </c>
      <c r="K6" s="478" t="s">
        <v>672</v>
      </c>
      <c r="L6" s="478" t="s">
        <v>673</v>
      </c>
      <c r="M6" s="478" t="s">
        <v>674</v>
      </c>
      <c r="N6" s="478" t="s">
        <v>675</v>
      </c>
      <c r="O6" s="805"/>
    </row>
    <row r="7" spans="1:15">
      <c r="A7" s="454">
        <v>1</v>
      </c>
      <c r="B7" s="459" t="s">
        <v>696</v>
      </c>
      <c r="C7" s="550">
        <v>268942476.33630002</v>
      </c>
      <c r="D7" s="536">
        <v>256825634.99720001</v>
      </c>
      <c r="E7" s="536">
        <v>3425376.8354000002</v>
      </c>
      <c r="F7" s="551">
        <v>7071303.4403999997</v>
      </c>
      <c r="G7" s="551">
        <v>1034591.428</v>
      </c>
      <c r="H7" s="536">
        <v>585569.63529999997</v>
      </c>
      <c r="I7" s="536">
        <v>8703306.7649039999</v>
      </c>
      <c r="J7" s="551">
        <v>5136512.6999439998</v>
      </c>
      <c r="K7" s="551">
        <v>342537.68354</v>
      </c>
      <c r="L7" s="551">
        <v>2121391.0321200001</v>
      </c>
      <c r="M7" s="551">
        <v>517295.71399999998</v>
      </c>
      <c r="N7" s="551">
        <v>585569.63529999997</v>
      </c>
      <c r="O7" s="536">
        <v>0</v>
      </c>
    </row>
    <row r="8" spans="1:15">
      <c r="A8" s="454">
        <v>2</v>
      </c>
      <c r="B8" s="459" t="s">
        <v>566</v>
      </c>
      <c r="C8" s="550">
        <v>343091317.86619997</v>
      </c>
      <c r="D8" s="536">
        <v>338874603.74070001</v>
      </c>
      <c r="E8" s="536">
        <v>728615.21640000003</v>
      </c>
      <c r="F8" s="551">
        <v>2149230.4684000001</v>
      </c>
      <c r="G8" s="551">
        <v>564903.42200000002</v>
      </c>
      <c r="H8" s="536">
        <v>773965.01870000002</v>
      </c>
      <c r="I8" s="536">
        <v>8551539.466674</v>
      </c>
      <c r="J8" s="551">
        <v>6777492.0748140002</v>
      </c>
      <c r="K8" s="551">
        <v>72861.521640000006</v>
      </c>
      <c r="L8" s="551">
        <v>644769.14052000002</v>
      </c>
      <c r="M8" s="551">
        <v>282451.71100000001</v>
      </c>
      <c r="N8" s="551">
        <v>773965.01870000002</v>
      </c>
      <c r="O8" s="536">
        <v>0</v>
      </c>
    </row>
    <row r="9" spans="1:15">
      <c r="A9" s="454">
        <v>3</v>
      </c>
      <c r="B9" s="459" t="s">
        <v>567</v>
      </c>
      <c r="C9" s="550">
        <v>122758979.40019999</v>
      </c>
      <c r="D9" s="536">
        <v>122287817.7369</v>
      </c>
      <c r="E9" s="536">
        <v>9144.64</v>
      </c>
      <c r="F9" s="552">
        <v>63865.014600000002</v>
      </c>
      <c r="G9" s="552">
        <v>4078.15</v>
      </c>
      <c r="H9" s="536">
        <v>394073.85869999998</v>
      </c>
      <c r="I9" s="536">
        <v>2861943.2568180002</v>
      </c>
      <c r="J9" s="552">
        <v>2445756.3547379998</v>
      </c>
      <c r="K9" s="552">
        <v>914.46400000000006</v>
      </c>
      <c r="L9" s="552">
        <v>19159.504379999998</v>
      </c>
      <c r="M9" s="552">
        <v>2039.075</v>
      </c>
      <c r="N9" s="552">
        <v>394073.85869999998</v>
      </c>
      <c r="O9" s="536">
        <v>0</v>
      </c>
    </row>
    <row r="10" spans="1:15">
      <c r="A10" s="454">
        <v>4</v>
      </c>
      <c r="B10" s="459" t="s">
        <v>697</v>
      </c>
      <c r="C10" s="550">
        <v>577057444.6918</v>
      </c>
      <c r="D10" s="536">
        <v>443056715.95270002</v>
      </c>
      <c r="E10" s="536">
        <v>83286539.787300006</v>
      </c>
      <c r="F10" s="552">
        <v>50254126.171899997</v>
      </c>
      <c r="G10" s="552">
        <v>379703.82169999997</v>
      </c>
      <c r="H10" s="536">
        <v>80358.958199999994</v>
      </c>
      <c r="I10" s="536">
        <v>32536237.018404</v>
      </c>
      <c r="J10" s="552">
        <v>8861134.3190540001</v>
      </c>
      <c r="K10" s="552">
        <v>8328653.9787299996</v>
      </c>
      <c r="L10" s="552">
        <v>15076237.851570001</v>
      </c>
      <c r="M10" s="552">
        <v>189851.91084999999</v>
      </c>
      <c r="N10" s="552">
        <v>80358.958199999994</v>
      </c>
      <c r="O10" s="536">
        <v>0</v>
      </c>
    </row>
    <row r="11" spans="1:15">
      <c r="A11" s="454">
        <v>5</v>
      </c>
      <c r="B11" s="459" t="s">
        <v>568</v>
      </c>
      <c r="C11" s="550">
        <v>1008538915.2954</v>
      </c>
      <c r="D11" s="536">
        <v>775593882.88180006</v>
      </c>
      <c r="E11" s="536">
        <v>160045989.57480001</v>
      </c>
      <c r="F11" s="552">
        <v>69934905.537699997</v>
      </c>
      <c r="G11" s="552">
        <v>2681059.8818999999</v>
      </c>
      <c r="H11" s="536">
        <v>283077.4192</v>
      </c>
      <c r="I11" s="536">
        <v>54120555.636575997</v>
      </c>
      <c r="J11" s="552">
        <v>15511877.657636</v>
      </c>
      <c r="K11" s="552">
        <v>16004598.95748</v>
      </c>
      <c r="L11" s="552">
        <v>20980471.661309998</v>
      </c>
      <c r="M11" s="552">
        <v>1340529.94095</v>
      </c>
      <c r="N11" s="552">
        <v>283077.4192</v>
      </c>
      <c r="O11" s="536">
        <v>0</v>
      </c>
    </row>
    <row r="12" spans="1:15">
      <c r="A12" s="454">
        <v>6</v>
      </c>
      <c r="B12" s="459" t="s">
        <v>569</v>
      </c>
      <c r="C12" s="550">
        <v>361189840.40890002</v>
      </c>
      <c r="D12" s="536">
        <v>310933573.71859998</v>
      </c>
      <c r="E12" s="536">
        <v>35305076.399700001</v>
      </c>
      <c r="F12" s="552">
        <v>6766675.2189999996</v>
      </c>
      <c r="G12" s="552">
        <v>6105773.3940000003</v>
      </c>
      <c r="H12" s="536">
        <v>2078741.6776000001</v>
      </c>
      <c r="I12" s="536">
        <v>16910810.054641999</v>
      </c>
      <c r="J12" s="552">
        <v>6218671.4743720004</v>
      </c>
      <c r="K12" s="552">
        <v>3530507.6399699999</v>
      </c>
      <c r="L12" s="552">
        <v>2030002.5656999999</v>
      </c>
      <c r="M12" s="552">
        <v>3052886.6970000002</v>
      </c>
      <c r="N12" s="552">
        <v>2078741.6776000001</v>
      </c>
      <c r="O12" s="536">
        <v>0</v>
      </c>
    </row>
    <row r="13" spans="1:15">
      <c r="A13" s="454">
        <v>7</v>
      </c>
      <c r="B13" s="459" t="s">
        <v>570</v>
      </c>
      <c r="C13" s="550">
        <v>354196971.18940002</v>
      </c>
      <c r="D13" s="536">
        <v>328414897.51630002</v>
      </c>
      <c r="E13" s="536">
        <v>7634453.2637</v>
      </c>
      <c r="F13" s="552">
        <v>14552784.6219</v>
      </c>
      <c r="G13" s="552">
        <v>2343029.3254</v>
      </c>
      <c r="H13" s="536">
        <v>1251806.4620999999</v>
      </c>
      <c r="I13" s="536">
        <v>14120899.788066</v>
      </c>
      <c r="J13" s="552">
        <v>6568297.9503260003</v>
      </c>
      <c r="K13" s="552">
        <v>763445.32637000002</v>
      </c>
      <c r="L13" s="552">
        <v>4365835.3865700001</v>
      </c>
      <c r="M13" s="552">
        <v>1171514.6627</v>
      </c>
      <c r="N13" s="552">
        <v>1251806.4620999999</v>
      </c>
      <c r="O13" s="536">
        <v>0</v>
      </c>
    </row>
    <row r="14" spans="1:15">
      <c r="A14" s="454">
        <v>8</v>
      </c>
      <c r="B14" s="459" t="s">
        <v>571</v>
      </c>
      <c r="C14" s="550">
        <v>598097737.07229996</v>
      </c>
      <c r="D14" s="536">
        <v>575613584.69910002</v>
      </c>
      <c r="E14" s="536">
        <v>7942452.3657999998</v>
      </c>
      <c r="F14" s="552">
        <v>8476033.3372000009</v>
      </c>
      <c r="G14" s="552">
        <v>2630464.2058000001</v>
      </c>
      <c r="H14" s="536">
        <v>3435202.4643999999</v>
      </c>
      <c r="I14" s="536">
        <v>19599761.499022</v>
      </c>
      <c r="J14" s="552">
        <v>11512271.693982</v>
      </c>
      <c r="K14" s="552">
        <v>794245.23658000003</v>
      </c>
      <c r="L14" s="552">
        <v>2542810.00116</v>
      </c>
      <c r="M14" s="552">
        <v>1315232.1029000001</v>
      </c>
      <c r="N14" s="552">
        <v>3435202.4643999999</v>
      </c>
      <c r="O14" s="536">
        <v>0</v>
      </c>
    </row>
    <row r="15" spans="1:15">
      <c r="A15" s="454">
        <v>9</v>
      </c>
      <c r="B15" s="459" t="s">
        <v>572</v>
      </c>
      <c r="C15" s="550">
        <v>378049558.47390002</v>
      </c>
      <c r="D15" s="536">
        <v>337915904.78780001</v>
      </c>
      <c r="E15" s="536">
        <v>29466048.1369</v>
      </c>
      <c r="F15" s="552">
        <v>4714577.4970000004</v>
      </c>
      <c r="G15" s="552">
        <v>4906493.0237999996</v>
      </c>
      <c r="H15" s="536">
        <v>1046535.0284</v>
      </c>
      <c r="I15" s="536">
        <v>14619077.698845999</v>
      </c>
      <c r="J15" s="552">
        <v>6758318.0957559999</v>
      </c>
      <c r="K15" s="552">
        <v>2946604.8136900002</v>
      </c>
      <c r="L15" s="552">
        <v>1414373.2490999999</v>
      </c>
      <c r="M15" s="552">
        <v>2453246.5118999998</v>
      </c>
      <c r="N15" s="552">
        <v>1046535.0284</v>
      </c>
      <c r="O15" s="536">
        <v>0</v>
      </c>
    </row>
    <row r="16" spans="1:15">
      <c r="A16" s="454">
        <v>10</v>
      </c>
      <c r="B16" s="459" t="s">
        <v>573</v>
      </c>
      <c r="C16" s="550">
        <v>98106976.618699998</v>
      </c>
      <c r="D16" s="536">
        <v>90003113.350899994</v>
      </c>
      <c r="E16" s="536">
        <v>6635480.9857999999</v>
      </c>
      <c r="F16" s="552">
        <v>672179.7611</v>
      </c>
      <c r="G16" s="552">
        <v>58462.462</v>
      </c>
      <c r="H16" s="536">
        <v>737740.05889999995</v>
      </c>
      <c r="I16" s="536">
        <v>3432235.5838279999</v>
      </c>
      <c r="J16" s="552">
        <v>1800062.2670179999</v>
      </c>
      <c r="K16" s="552">
        <v>663548.09857999999</v>
      </c>
      <c r="L16" s="552">
        <v>201653.92833</v>
      </c>
      <c r="M16" s="552">
        <v>29231.231</v>
      </c>
      <c r="N16" s="552">
        <v>737740.05889999995</v>
      </c>
      <c r="O16" s="536">
        <v>0</v>
      </c>
    </row>
    <row r="17" spans="1:15">
      <c r="A17" s="454">
        <v>11</v>
      </c>
      <c r="B17" s="459" t="s">
        <v>574</v>
      </c>
      <c r="C17" s="550">
        <v>96913703.135299996</v>
      </c>
      <c r="D17" s="536">
        <v>81676155.162300006</v>
      </c>
      <c r="E17" s="536">
        <v>7198905.9896</v>
      </c>
      <c r="F17" s="552">
        <v>6806219.2834999999</v>
      </c>
      <c r="G17" s="552">
        <v>367569.48739999998</v>
      </c>
      <c r="H17" s="536">
        <v>864853.21250000002</v>
      </c>
      <c r="I17" s="536">
        <v>5443917.4434559997</v>
      </c>
      <c r="J17" s="552">
        <v>1633523.1032459999</v>
      </c>
      <c r="K17" s="552">
        <v>719890.59895999997</v>
      </c>
      <c r="L17" s="552">
        <v>2041865.7850500001</v>
      </c>
      <c r="M17" s="552">
        <v>183784.74369999999</v>
      </c>
      <c r="N17" s="552">
        <v>864853.21250000002</v>
      </c>
      <c r="O17" s="536">
        <v>0</v>
      </c>
    </row>
    <row r="18" spans="1:15">
      <c r="A18" s="454">
        <v>12</v>
      </c>
      <c r="B18" s="459" t="s">
        <v>575</v>
      </c>
      <c r="C18" s="550">
        <v>1237820130.6299</v>
      </c>
      <c r="D18" s="536">
        <v>1150414386.1910999</v>
      </c>
      <c r="E18" s="536">
        <v>35973522.126699999</v>
      </c>
      <c r="F18" s="552">
        <v>35447210.599100001</v>
      </c>
      <c r="G18" s="552">
        <v>6964513.3104999997</v>
      </c>
      <c r="H18" s="536">
        <v>9020498.4024999999</v>
      </c>
      <c r="I18" s="536">
        <v>49742558.173972003</v>
      </c>
      <c r="J18" s="552">
        <v>23008287.723822001</v>
      </c>
      <c r="K18" s="552">
        <v>3597352.2126699998</v>
      </c>
      <c r="L18" s="552">
        <v>10634163.17973</v>
      </c>
      <c r="M18" s="552">
        <v>3482256.6552499998</v>
      </c>
      <c r="N18" s="552">
        <v>9020498.4024999999</v>
      </c>
      <c r="O18" s="536">
        <v>0</v>
      </c>
    </row>
    <row r="19" spans="1:15">
      <c r="A19" s="454">
        <v>13</v>
      </c>
      <c r="B19" s="459" t="s">
        <v>576</v>
      </c>
      <c r="C19" s="550">
        <v>471964239.26990002</v>
      </c>
      <c r="D19" s="536">
        <v>449774123.06419998</v>
      </c>
      <c r="E19" s="536">
        <v>10737942.7772</v>
      </c>
      <c r="F19" s="552">
        <v>7162690.0779999997</v>
      </c>
      <c r="G19" s="552">
        <v>1331523.4357</v>
      </c>
      <c r="H19" s="536">
        <v>2957959.9147999999</v>
      </c>
      <c r="I19" s="536">
        <v>15841805.395053999</v>
      </c>
      <c r="J19" s="552">
        <v>8995482.4612840004</v>
      </c>
      <c r="K19" s="552">
        <v>1073794.2777199999</v>
      </c>
      <c r="L19" s="552">
        <v>2148807.0233999998</v>
      </c>
      <c r="M19" s="552">
        <v>665761.71785000002</v>
      </c>
      <c r="N19" s="552">
        <v>2957959.9147999999</v>
      </c>
      <c r="O19" s="536">
        <v>0</v>
      </c>
    </row>
    <row r="20" spans="1:15">
      <c r="A20" s="454">
        <v>14</v>
      </c>
      <c r="B20" s="459" t="s">
        <v>577</v>
      </c>
      <c r="C20" s="550">
        <v>1342139655.1859</v>
      </c>
      <c r="D20" s="536">
        <v>972770565.63769996</v>
      </c>
      <c r="E20" s="536">
        <v>238238525.84779999</v>
      </c>
      <c r="F20" s="552">
        <v>127728580.97400001</v>
      </c>
      <c r="G20" s="552">
        <v>1620694.1109</v>
      </c>
      <c r="H20" s="536">
        <v>1781288.6155000001</v>
      </c>
      <c r="I20" s="536">
        <v>84189473.860684007</v>
      </c>
      <c r="J20" s="552">
        <v>19455411.312754001</v>
      </c>
      <c r="K20" s="552">
        <v>23823852.58478</v>
      </c>
      <c r="L20" s="552">
        <v>38318574.292199999</v>
      </c>
      <c r="M20" s="552">
        <v>810347.05544999999</v>
      </c>
      <c r="N20" s="552">
        <v>1781288.6155000001</v>
      </c>
      <c r="O20" s="536">
        <v>0</v>
      </c>
    </row>
    <row r="21" spans="1:15">
      <c r="A21" s="454">
        <v>15</v>
      </c>
      <c r="B21" s="459" t="s">
        <v>578</v>
      </c>
      <c r="C21" s="550">
        <v>324398775.31569999</v>
      </c>
      <c r="D21" s="536">
        <v>251951305.5223</v>
      </c>
      <c r="E21" s="536">
        <v>42516595.0528</v>
      </c>
      <c r="F21" s="552">
        <v>28320505.298799999</v>
      </c>
      <c r="G21" s="552">
        <v>979729.26289999997</v>
      </c>
      <c r="H21" s="536">
        <v>630640.17890000006</v>
      </c>
      <c r="I21" s="536">
        <v>18907342.015716001</v>
      </c>
      <c r="J21" s="552">
        <v>5039026.1104459995</v>
      </c>
      <c r="K21" s="552">
        <v>4251659.5052800002</v>
      </c>
      <c r="L21" s="552">
        <v>8496151.5896400008</v>
      </c>
      <c r="M21" s="552">
        <v>489864.63144999999</v>
      </c>
      <c r="N21" s="552">
        <v>630640.17890000006</v>
      </c>
      <c r="O21" s="536">
        <v>0</v>
      </c>
    </row>
    <row r="22" spans="1:15">
      <c r="A22" s="454">
        <v>16</v>
      </c>
      <c r="B22" s="459" t="s">
        <v>579</v>
      </c>
      <c r="C22" s="550">
        <v>216328340.32260001</v>
      </c>
      <c r="D22" s="536">
        <v>205033061.55320001</v>
      </c>
      <c r="E22" s="536">
        <v>245108.4</v>
      </c>
      <c r="F22" s="552">
        <v>8097687.5669999998</v>
      </c>
      <c r="G22" s="552">
        <v>139715.0417</v>
      </c>
      <c r="H22" s="536">
        <v>2812767.7607</v>
      </c>
      <c r="I22" s="536">
        <v>9437103.6227139998</v>
      </c>
      <c r="J22" s="552">
        <v>4100661.2310640002</v>
      </c>
      <c r="K22" s="552">
        <v>24510.84</v>
      </c>
      <c r="L22" s="552">
        <v>2429306.2700999998</v>
      </c>
      <c r="M22" s="552">
        <v>69857.520850000001</v>
      </c>
      <c r="N22" s="552">
        <v>2812767.7607</v>
      </c>
      <c r="O22" s="536">
        <v>0</v>
      </c>
    </row>
    <row r="23" spans="1:15">
      <c r="A23" s="454">
        <v>17</v>
      </c>
      <c r="B23" s="459" t="s">
        <v>700</v>
      </c>
      <c r="C23" s="550">
        <v>173812335.33219999</v>
      </c>
      <c r="D23" s="536">
        <v>134203134.8998</v>
      </c>
      <c r="E23" s="536">
        <v>1373774.1063999999</v>
      </c>
      <c r="F23" s="552">
        <v>38190202.080600001</v>
      </c>
      <c r="G23" s="552">
        <v>4172.8100000000004</v>
      </c>
      <c r="H23" s="536">
        <v>41051.435400000002</v>
      </c>
      <c r="I23" s="536">
        <v>14321638.573216001</v>
      </c>
      <c r="J23" s="552">
        <v>2684062.6979959998</v>
      </c>
      <c r="K23" s="552">
        <v>137377.41063999999</v>
      </c>
      <c r="L23" s="552">
        <v>11457060.62418</v>
      </c>
      <c r="M23" s="552">
        <v>2086.4050000000002</v>
      </c>
      <c r="N23" s="552">
        <v>41051.435400000002</v>
      </c>
      <c r="O23" s="536">
        <v>0</v>
      </c>
    </row>
    <row r="24" spans="1:15">
      <c r="A24" s="454">
        <v>18</v>
      </c>
      <c r="B24" s="459" t="s">
        <v>580</v>
      </c>
      <c r="C24" s="550">
        <v>935262668.68640006</v>
      </c>
      <c r="D24" s="536">
        <v>907176042.29439998</v>
      </c>
      <c r="E24" s="536">
        <v>12743294.6919</v>
      </c>
      <c r="F24" s="552">
        <v>539047.41</v>
      </c>
      <c r="G24" s="552">
        <v>14748019.685900001</v>
      </c>
      <c r="H24" s="536">
        <v>56264.604200000002</v>
      </c>
      <c r="I24" s="536">
        <v>27009838.985227998</v>
      </c>
      <c r="J24" s="552">
        <v>18143520.845888</v>
      </c>
      <c r="K24" s="552">
        <v>1274329.4691900001</v>
      </c>
      <c r="L24" s="552">
        <v>161714.223</v>
      </c>
      <c r="M24" s="552">
        <v>7374009.8429500004</v>
      </c>
      <c r="N24" s="552">
        <v>56264.604200000002</v>
      </c>
      <c r="O24" s="536">
        <v>0</v>
      </c>
    </row>
    <row r="25" spans="1:15">
      <c r="A25" s="454">
        <v>19</v>
      </c>
      <c r="B25" s="459" t="s">
        <v>581</v>
      </c>
      <c r="C25" s="550">
        <v>74400260.3213</v>
      </c>
      <c r="D25" s="536">
        <v>71390567.803200006</v>
      </c>
      <c r="E25" s="536">
        <v>338347.967</v>
      </c>
      <c r="F25" s="552">
        <v>2363572.4696999998</v>
      </c>
      <c r="G25" s="552">
        <v>195717.3627</v>
      </c>
      <c r="H25" s="536">
        <v>112054.7187</v>
      </c>
      <c r="I25" s="536">
        <v>2380631.293724</v>
      </c>
      <c r="J25" s="552">
        <v>1427811.3560639999</v>
      </c>
      <c r="K25" s="552">
        <v>33834.796699999999</v>
      </c>
      <c r="L25" s="552">
        <v>709071.74091000005</v>
      </c>
      <c r="M25" s="552">
        <v>97858.681349999999</v>
      </c>
      <c r="N25" s="552">
        <v>112054.7187</v>
      </c>
      <c r="O25" s="536">
        <v>0</v>
      </c>
    </row>
    <row r="26" spans="1:15">
      <c r="A26" s="454">
        <v>20</v>
      </c>
      <c r="B26" s="459" t="s">
        <v>699</v>
      </c>
      <c r="C26" s="550">
        <v>491812068.91960001</v>
      </c>
      <c r="D26" s="536">
        <v>468085586.41649997</v>
      </c>
      <c r="E26" s="536">
        <v>10677099.668</v>
      </c>
      <c r="F26" s="552">
        <v>10697580.673599999</v>
      </c>
      <c r="G26" s="552">
        <v>1391050.0978999999</v>
      </c>
      <c r="H26" s="536">
        <v>960752.06359999999</v>
      </c>
      <c r="I26" s="536">
        <v>15294973.00976</v>
      </c>
      <c r="J26" s="552">
        <v>9361711.7283299994</v>
      </c>
      <c r="K26" s="552">
        <v>1067709.9668000001</v>
      </c>
      <c r="L26" s="552">
        <v>3209274.2020800002</v>
      </c>
      <c r="M26" s="552">
        <v>695525.04894999997</v>
      </c>
      <c r="N26" s="552">
        <v>960752.06359999999</v>
      </c>
      <c r="O26" s="536">
        <v>0</v>
      </c>
    </row>
    <row r="27" spans="1:15">
      <c r="A27" s="454">
        <v>21</v>
      </c>
      <c r="B27" s="459" t="s">
        <v>582</v>
      </c>
      <c r="C27" s="550">
        <v>79192471.303499997</v>
      </c>
      <c r="D27" s="536">
        <v>75880752.554499999</v>
      </c>
      <c r="E27" s="536">
        <v>211210.39120000001</v>
      </c>
      <c r="F27" s="552">
        <v>2215455.3420000002</v>
      </c>
      <c r="G27" s="552">
        <v>112098.5417</v>
      </c>
      <c r="H27" s="536">
        <v>772954.47409999999</v>
      </c>
      <c r="I27" s="536">
        <v>3032376.4377600001</v>
      </c>
      <c r="J27" s="552">
        <v>1517615.05109</v>
      </c>
      <c r="K27" s="552">
        <v>21121.039120000001</v>
      </c>
      <c r="L27" s="552">
        <v>664636.60259999998</v>
      </c>
      <c r="M27" s="552">
        <v>56049.270850000001</v>
      </c>
      <c r="N27" s="552">
        <v>772954.47409999999</v>
      </c>
      <c r="O27" s="536">
        <v>0</v>
      </c>
    </row>
    <row r="28" spans="1:15">
      <c r="A28" s="454">
        <v>22</v>
      </c>
      <c r="B28" s="459" t="s">
        <v>583</v>
      </c>
      <c r="C28" s="550">
        <v>182174462.66080001</v>
      </c>
      <c r="D28" s="536">
        <v>180734427.42809999</v>
      </c>
      <c r="E28" s="536">
        <v>457389.96</v>
      </c>
      <c r="F28" s="552">
        <v>831231.98120000004</v>
      </c>
      <c r="G28" s="552">
        <v>91174.27</v>
      </c>
      <c r="H28" s="536">
        <v>60239.021500000003</v>
      </c>
      <c r="I28" s="536">
        <v>4015623.2954219999</v>
      </c>
      <c r="J28" s="552">
        <v>3614688.548562</v>
      </c>
      <c r="K28" s="552">
        <v>45738.995999999999</v>
      </c>
      <c r="L28" s="552">
        <v>249369.59435999999</v>
      </c>
      <c r="M28" s="552">
        <v>45587.135000000002</v>
      </c>
      <c r="N28" s="552">
        <v>60239.021500000003</v>
      </c>
      <c r="O28" s="536">
        <v>0</v>
      </c>
    </row>
    <row r="29" spans="1:15">
      <c r="A29" s="454">
        <v>23</v>
      </c>
      <c r="B29" s="459" t="s">
        <v>584</v>
      </c>
      <c r="C29" s="550">
        <v>3046383699.9217</v>
      </c>
      <c r="D29" s="536">
        <v>2798209202.1215</v>
      </c>
      <c r="E29" s="536">
        <v>110478402.8161</v>
      </c>
      <c r="F29" s="552">
        <v>104002028.56720001</v>
      </c>
      <c r="G29" s="552">
        <v>16328078.369200001</v>
      </c>
      <c r="H29" s="536">
        <v>17365988.047699999</v>
      </c>
      <c r="I29" s="536">
        <v>123742660.1265</v>
      </c>
      <c r="J29" s="552">
        <v>55964184.042429999</v>
      </c>
      <c r="K29" s="552">
        <v>11047840.281610001</v>
      </c>
      <c r="L29" s="552">
        <v>31200608.570160002</v>
      </c>
      <c r="M29" s="552">
        <v>8164039.1846000003</v>
      </c>
      <c r="N29" s="552">
        <v>17365988.047699999</v>
      </c>
      <c r="O29" s="536">
        <v>0</v>
      </c>
    </row>
    <row r="30" spans="1:15">
      <c r="A30" s="454">
        <v>24</v>
      </c>
      <c r="B30" s="459" t="s">
        <v>698</v>
      </c>
      <c r="C30" s="550">
        <v>727054767.15649998</v>
      </c>
      <c r="D30" s="536">
        <v>684727935.12310004</v>
      </c>
      <c r="E30" s="536">
        <v>19068786.4186</v>
      </c>
      <c r="F30" s="552">
        <v>13553390.0375</v>
      </c>
      <c r="G30" s="552">
        <v>2895277.0518</v>
      </c>
      <c r="H30" s="536">
        <v>6809378.5255000005</v>
      </c>
      <c r="I30" s="536">
        <v>27924471.406971999</v>
      </c>
      <c r="J30" s="552">
        <v>13694558.702462001</v>
      </c>
      <c r="K30" s="552">
        <v>1906878.6418600001</v>
      </c>
      <c r="L30" s="552">
        <v>4066017.01125</v>
      </c>
      <c r="M30" s="552">
        <v>1447638.5259</v>
      </c>
      <c r="N30" s="552">
        <v>6809378.5255000005</v>
      </c>
      <c r="O30" s="536">
        <v>0</v>
      </c>
    </row>
    <row r="31" spans="1:15">
      <c r="A31" s="454">
        <v>25</v>
      </c>
      <c r="B31" s="459" t="s">
        <v>585</v>
      </c>
      <c r="C31" s="550">
        <v>1351729670.3563001</v>
      </c>
      <c r="D31" s="536">
        <v>1233432321.1705</v>
      </c>
      <c r="E31" s="536">
        <v>42871804.321099997</v>
      </c>
      <c r="F31" s="552">
        <v>53955284.122699998</v>
      </c>
      <c r="G31" s="552">
        <v>8718909.0657000002</v>
      </c>
      <c r="H31" s="536">
        <v>12751351.6763</v>
      </c>
      <c r="I31" s="536">
        <v>62253218.301480003</v>
      </c>
      <c r="J31" s="552">
        <v>24668646.423409998</v>
      </c>
      <c r="K31" s="552">
        <v>4287180.4321100004</v>
      </c>
      <c r="L31" s="552">
        <v>16186585.236810001</v>
      </c>
      <c r="M31" s="552">
        <v>4359454.5328500001</v>
      </c>
      <c r="N31" s="552">
        <v>12751351.6763</v>
      </c>
      <c r="O31" s="536">
        <v>0</v>
      </c>
    </row>
    <row r="32" spans="1:15">
      <c r="A32" s="454">
        <v>26</v>
      </c>
      <c r="B32" s="459" t="s">
        <v>695</v>
      </c>
      <c r="C32" s="550">
        <v>864054694.02339995</v>
      </c>
      <c r="D32" s="536">
        <v>775589585.62489998</v>
      </c>
      <c r="E32" s="536">
        <v>20226950.563900001</v>
      </c>
      <c r="F32" s="552">
        <v>29629493.529100001</v>
      </c>
      <c r="G32" s="552">
        <v>7681844.7505000001</v>
      </c>
      <c r="H32" s="536">
        <v>30926819.555</v>
      </c>
      <c r="I32" s="536">
        <v>61191076.757867999</v>
      </c>
      <c r="J32" s="552">
        <v>15511791.712498</v>
      </c>
      <c r="K32" s="552">
        <v>2022695.05639</v>
      </c>
      <c r="L32" s="552">
        <v>8888848.0587300006</v>
      </c>
      <c r="M32" s="552">
        <v>3840922.37525</v>
      </c>
      <c r="N32" s="552">
        <v>30926819.555</v>
      </c>
      <c r="O32" s="536">
        <v>0</v>
      </c>
    </row>
    <row r="33" spans="1:15">
      <c r="A33" s="454">
        <v>27</v>
      </c>
      <c r="B33" s="479" t="s">
        <v>108</v>
      </c>
      <c r="C33" s="553">
        <v>15725472159.8941</v>
      </c>
      <c r="D33" s="536">
        <v>14020568881.949301</v>
      </c>
      <c r="E33" s="536">
        <v>887836838.30410004</v>
      </c>
      <c r="F33" s="552">
        <v>634195861.08319998</v>
      </c>
      <c r="G33" s="552">
        <v>84278645.769099995</v>
      </c>
      <c r="H33" s="536">
        <v>98591932.788399994</v>
      </c>
      <c r="I33" s="536">
        <v>700185075.46730626</v>
      </c>
      <c r="J33" s="552">
        <v>280411377.63898593</v>
      </c>
      <c r="K33" s="552">
        <v>88783683.830410004</v>
      </c>
      <c r="L33" s="552">
        <v>190258758.32495999</v>
      </c>
      <c r="M33" s="552">
        <v>42139322.884549998</v>
      </c>
      <c r="N33" s="552">
        <v>98591932.788399994</v>
      </c>
      <c r="O33" s="536">
        <v>44065711.869999997</v>
      </c>
    </row>
    <row r="34" spans="1:15">
      <c r="A34" s="461"/>
      <c r="B34" s="461"/>
      <c r="C34" s="461"/>
      <c r="D34" s="461"/>
      <c r="E34" s="461"/>
      <c r="H34" s="461"/>
      <c r="I34" s="461"/>
      <c r="O34" s="461"/>
    </row>
    <row r="35" spans="1:15">
      <c r="A35" s="461"/>
      <c r="B35" s="493"/>
      <c r="C35" s="493"/>
      <c r="D35" s="461"/>
      <c r="E35" s="461"/>
      <c r="H35" s="461"/>
      <c r="I35" s="461"/>
      <c r="O35" s="461"/>
    </row>
    <row r="36" spans="1:15">
      <c r="A36" s="461"/>
      <c r="B36" s="461"/>
      <c r="C36" s="461"/>
      <c r="D36" s="461"/>
      <c r="E36" s="461"/>
      <c r="H36" s="461"/>
      <c r="I36" s="461"/>
      <c r="O36" s="461"/>
    </row>
    <row r="37" spans="1:15">
      <c r="A37" s="461"/>
      <c r="B37" s="461"/>
      <c r="C37" s="461"/>
      <c r="D37" s="461"/>
      <c r="E37" s="461"/>
      <c r="H37" s="461"/>
      <c r="I37" s="461"/>
      <c r="O37" s="461"/>
    </row>
    <row r="38" spans="1:15">
      <c r="A38" s="461"/>
      <c r="B38" s="461"/>
      <c r="C38" s="461"/>
      <c r="D38" s="461"/>
      <c r="E38" s="461"/>
      <c r="H38" s="461"/>
      <c r="I38" s="461"/>
      <c r="O38" s="461"/>
    </row>
    <row r="39" spans="1:15">
      <c r="A39" s="461"/>
      <c r="B39" s="461"/>
      <c r="C39" s="461"/>
      <c r="D39" s="461"/>
      <c r="E39" s="461"/>
      <c r="H39" s="461"/>
      <c r="I39" s="461"/>
      <c r="O39" s="461"/>
    </row>
    <row r="40" spans="1:15">
      <c r="A40" s="461"/>
      <c r="B40" s="461"/>
      <c r="C40" s="461"/>
      <c r="D40" s="461"/>
      <c r="E40" s="461"/>
      <c r="H40" s="461"/>
      <c r="I40" s="461"/>
      <c r="O40" s="461"/>
    </row>
    <row r="41" spans="1:15">
      <c r="A41" s="494"/>
      <c r="B41" s="494"/>
      <c r="C41" s="494"/>
      <c r="D41" s="461"/>
      <c r="E41" s="461"/>
      <c r="H41" s="461"/>
      <c r="I41" s="461"/>
      <c r="O41" s="461"/>
    </row>
    <row r="42" spans="1:15">
      <c r="A42" s="494"/>
      <c r="B42" s="494"/>
      <c r="C42" s="494"/>
      <c r="D42" s="461"/>
      <c r="E42" s="461"/>
      <c r="H42" s="461"/>
      <c r="I42" s="461"/>
      <c r="O42" s="461"/>
    </row>
    <row r="43" spans="1:15">
      <c r="A43" s="461"/>
      <c r="B43" s="461"/>
      <c r="C43" s="461"/>
      <c r="D43" s="461"/>
      <c r="E43" s="461"/>
      <c r="H43" s="461"/>
      <c r="I43" s="461"/>
      <c r="O43" s="461"/>
    </row>
    <row r="44" spans="1:15">
      <c r="A44" s="461"/>
      <c r="B44" s="461"/>
      <c r="C44" s="461"/>
      <c r="D44" s="461"/>
      <c r="E44" s="461"/>
      <c r="H44" s="461"/>
      <c r="I44" s="461"/>
      <c r="O44" s="461"/>
    </row>
    <row r="45" spans="1:15">
      <c r="A45" s="461"/>
      <c r="B45" s="461"/>
      <c r="C45" s="461"/>
      <c r="D45" s="461"/>
      <c r="E45" s="461"/>
      <c r="H45" s="461"/>
      <c r="I45" s="461"/>
      <c r="O45" s="461"/>
    </row>
    <row r="46" spans="1:15">
      <c r="A46" s="461"/>
      <c r="B46" s="461"/>
      <c r="C46" s="461"/>
      <c r="D46" s="461"/>
      <c r="E46" s="461"/>
      <c r="H46" s="461"/>
      <c r="I46" s="461"/>
      <c r="O46" s="46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7109375" defaultRowHeight="12"/>
  <cols>
    <col min="1" max="1" width="8" style="504" customWidth="1"/>
    <col min="2" max="2" width="80.140625" style="504" customWidth="1"/>
    <col min="3" max="3" width="17" style="504" bestFit="1" customWidth="1"/>
    <col min="4" max="4" width="22" style="504" bestFit="1" customWidth="1"/>
    <col min="5" max="5" width="21.7109375" style="504" bestFit="1" customWidth="1"/>
    <col min="6" max="6" width="20.140625" style="504" bestFit="1" customWidth="1"/>
    <col min="7" max="7" width="20" style="504" bestFit="1" customWidth="1"/>
    <col min="8" max="8" width="23.28515625" style="504" bestFit="1" customWidth="1"/>
    <col min="9" max="9" width="15.5703125" style="504" bestFit="1" customWidth="1"/>
    <col min="10" max="10" width="17.5703125" style="504" bestFit="1" customWidth="1"/>
    <col min="11" max="11" width="17" style="504" bestFit="1" customWidth="1"/>
    <col min="12" max="16384" width="8.7109375" style="504"/>
  </cols>
  <sheetData>
    <row r="1" spans="1:11" s="662" customFormat="1" ht="13.5">
      <c r="A1" s="661" t="s">
        <v>30</v>
      </c>
      <c r="B1" s="654" t="str">
        <f>'Info '!C2</f>
        <v>JSC TBC Bank</v>
      </c>
    </row>
    <row r="2" spans="1:11" s="662" customFormat="1" ht="13.5">
      <c r="A2" s="661" t="s">
        <v>31</v>
      </c>
      <c r="B2" s="663">
        <f>'1. key ratios '!B2</f>
        <v>44469</v>
      </c>
    </row>
    <row r="3" spans="1:11" s="458" customFormat="1" ht="12.75">
      <c r="A3" s="450" t="s">
        <v>676</v>
      </c>
    </row>
    <row r="4" spans="1:11">
      <c r="C4" s="505" t="s">
        <v>0</v>
      </c>
      <c r="D4" s="505" t="s">
        <v>1</v>
      </c>
      <c r="E4" s="505" t="s">
        <v>2</v>
      </c>
      <c r="F4" s="505" t="s">
        <v>3</v>
      </c>
      <c r="G4" s="505" t="s">
        <v>4</v>
      </c>
      <c r="H4" s="505" t="s">
        <v>5</v>
      </c>
      <c r="I4" s="505" t="s">
        <v>8</v>
      </c>
      <c r="J4" s="505" t="s">
        <v>9</v>
      </c>
      <c r="K4" s="505" t="s">
        <v>10</v>
      </c>
    </row>
    <row r="5" spans="1:11" ht="105" customHeight="1">
      <c r="A5" s="806" t="s">
        <v>677</v>
      </c>
      <c r="B5" s="807"/>
      <c r="C5" s="482" t="s">
        <v>678</v>
      </c>
      <c r="D5" s="482" t="s">
        <v>679</v>
      </c>
      <c r="E5" s="482" t="s">
        <v>680</v>
      </c>
      <c r="F5" s="506" t="s">
        <v>681</v>
      </c>
      <c r="G5" s="482" t="s">
        <v>682</v>
      </c>
      <c r="H5" s="482" t="s">
        <v>683</v>
      </c>
      <c r="I5" s="482" t="s">
        <v>684</v>
      </c>
      <c r="J5" s="482" t="s">
        <v>685</v>
      </c>
      <c r="K5" s="482" t="s">
        <v>686</v>
      </c>
    </row>
    <row r="6" spans="1:11" ht="12.75">
      <c r="A6" s="454">
        <v>1</v>
      </c>
      <c r="B6" s="454" t="s">
        <v>632</v>
      </c>
      <c r="C6" s="536">
        <v>475016739</v>
      </c>
      <c r="D6" s="536">
        <v>82150539</v>
      </c>
      <c r="E6" s="536">
        <v>8872092</v>
      </c>
      <c r="F6" s="536">
        <v>143855940</v>
      </c>
      <c r="G6" s="536">
        <v>11189775531</v>
      </c>
      <c r="H6" s="536">
        <v>3361347</v>
      </c>
      <c r="I6" s="536">
        <v>821860656</v>
      </c>
      <c r="J6" s="536">
        <v>660318341</v>
      </c>
      <c r="K6" s="536">
        <v>2340260976</v>
      </c>
    </row>
    <row r="7" spans="1:11" ht="12.75">
      <c r="A7" s="454">
        <v>2</v>
      </c>
      <c r="B7" s="454" t="s">
        <v>687</v>
      </c>
      <c r="C7" s="536">
        <v>0</v>
      </c>
      <c r="D7" s="536">
        <v>0</v>
      </c>
      <c r="E7" s="536">
        <v>0</v>
      </c>
      <c r="F7" s="536">
        <v>0</v>
      </c>
      <c r="G7" s="536">
        <v>18990530</v>
      </c>
      <c r="H7" s="536">
        <v>0</v>
      </c>
      <c r="I7" s="536">
        <v>19998743</v>
      </c>
      <c r="J7" s="536">
        <v>0</v>
      </c>
      <c r="K7" s="536">
        <v>179889897</v>
      </c>
    </row>
    <row r="8" spans="1:11" ht="12.75">
      <c r="A8" s="454">
        <v>3</v>
      </c>
      <c r="B8" s="454" t="s">
        <v>640</v>
      </c>
      <c r="C8" s="536">
        <v>86980340</v>
      </c>
      <c r="D8" s="536">
        <v>0</v>
      </c>
      <c r="E8" s="536">
        <v>940315466</v>
      </c>
      <c r="F8" s="536">
        <v>0</v>
      </c>
      <c r="G8" s="536">
        <v>391750615</v>
      </c>
      <c r="H8" s="536">
        <v>0</v>
      </c>
      <c r="I8" s="536">
        <v>232064440</v>
      </c>
      <c r="J8" s="536">
        <v>120378008</v>
      </c>
      <c r="K8" s="536">
        <v>1773096363.35462</v>
      </c>
    </row>
    <row r="9" spans="1:11" ht="12.75">
      <c r="A9" s="454">
        <v>4</v>
      </c>
      <c r="B9" s="480" t="s">
        <v>688</v>
      </c>
      <c r="C9" s="536">
        <v>106642</v>
      </c>
      <c r="D9" s="536">
        <v>331478</v>
      </c>
      <c r="E9" s="536">
        <v>0</v>
      </c>
      <c r="F9" s="536">
        <v>861395</v>
      </c>
      <c r="G9" s="536">
        <v>671685828</v>
      </c>
      <c r="H9" s="536">
        <v>0</v>
      </c>
      <c r="I9" s="536">
        <v>24388672</v>
      </c>
      <c r="J9" s="536">
        <v>15352897</v>
      </c>
      <c r="K9" s="536">
        <v>104339528</v>
      </c>
    </row>
    <row r="10" spans="1:11" ht="12.75">
      <c r="A10" s="454">
        <v>5</v>
      </c>
      <c r="B10" s="480" t="s">
        <v>689</v>
      </c>
      <c r="C10" s="536">
        <v>0</v>
      </c>
      <c r="D10" s="536">
        <v>0</v>
      </c>
      <c r="E10" s="536">
        <v>0</v>
      </c>
      <c r="F10" s="536">
        <v>0</v>
      </c>
      <c r="G10" s="536">
        <v>0</v>
      </c>
      <c r="H10" s="536">
        <v>0</v>
      </c>
      <c r="I10" s="536">
        <v>0</v>
      </c>
      <c r="J10" s="536">
        <v>0</v>
      </c>
      <c r="K10" s="536">
        <v>0</v>
      </c>
    </row>
    <row r="11" spans="1:11" ht="12.75">
      <c r="A11" s="454">
        <v>6</v>
      </c>
      <c r="B11" s="480" t="s">
        <v>690</v>
      </c>
      <c r="C11" s="536">
        <v>1154206</v>
      </c>
      <c r="D11" s="536">
        <v>0</v>
      </c>
      <c r="E11" s="536">
        <v>0</v>
      </c>
      <c r="F11" s="536">
        <v>0</v>
      </c>
      <c r="G11" s="536">
        <v>1726458</v>
      </c>
      <c r="H11" s="536">
        <v>0</v>
      </c>
      <c r="I11" s="536">
        <v>14747960</v>
      </c>
      <c r="J11" s="536">
        <v>121405</v>
      </c>
      <c r="K11" s="536">
        <v>897805.16000000015</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B3" sqref="B3"/>
    </sheetView>
  </sheetViews>
  <sheetFormatPr defaultRowHeight="15"/>
  <cols>
    <col min="1" max="1" width="10" bestFit="1" customWidth="1"/>
    <col min="2" max="2" width="71.7109375" customWidth="1"/>
    <col min="3" max="3" width="10.7109375" bestFit="1" customWidth="1"/>
    <col min="4"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448" t="s">
        <v>30</v>
      </c>
      <c r="B1" s="3" t="str">
        <f>'1. key ratios '!B1</f>
        <v>JSC TBC Bank</v>
      </c>
    </row>
    <row r="2" spans="1:19">
      <c r="A2" s="449" t="s">
        <v>31</v>
      </c>
      <c r="B2" s="683">
        <f>'25. Collateral'!B2</f>
        <v>44469</v>
      </c>
    </row>
    <row r="3" spans="1:19">
      <c r="A3" s="450" t="s">
        <v>744</v>
      </c>
      <c r="B3" s="458"/>
    </row>
    <row r="4" spans="1:19">
      <c r="A4" s="450"/>
      <c r="B4" s="458"/>
    </row>
    <row r="5" spans="1:19">
      <c r="A5" s="809" t="s">
        <v>745</v>
      </c>
      <c r="B5" s="809"/>
      <c r="C5" s="810" t="s">
        <v>746</v>
      </c>
      <c r="D5" s="810"/>
      <c r="E5" s="810"/>
      <c r="F5" s="810"/>
      <c r="G5" s="810"/>
      <c r="H5" s="810"/>
      <c r="I5" s="810" t="s">
        <v>747</v>
      </c>
      <c r="J5" s="810"/>
      <c r="K5" s="810"/>
      <c r="L5" s="810"/>
      <c r="M5" s="810"/>
      <c r="N5" s="811"/>
      <c r="O5" s="808" t="s">
        <v>748</v>
      </c>
      <c r="P5" s="808" t="s">
        <v>749</v>
      </c>
      <c r="Q5" s="808" t="s">
        <v>750</v>
      </c>
      <c r="R5" s="808" t="s">
        <v>751</v>
      </c>
      <c r="S5" s="808" t="s">
        <v>752</v>
      </c>
    </row>
    <row r="6" spans="1:19" ht="24" customHeight="1">
      <c r="A6" s="809"/>
      <c r="B6" s="809"/>
      <c r="C6" s="684"/>
      <c r="D6" s="681" t="s">
        <v>671</v>
      </c>
      <c r="E6" s="681" t="s">
        <v>672</v>
      </c>
      <c r="F6" s="681" t="s">
        <v>673</v>
      </c>
      <c r="G6" s="681" t="s">
        <v>674</v>
      </c>
      <c r="H6" s="681" t="s">
        <v>675</v>
      </c>
      <c r="I6" s="684"/>
      <c r="J6" s="681" t="s">
        <v>671</v>
      </c>
      <c r="K6" s="681" t="s">
        <v>672</v>
      </c>
      <c r="L6" s="681" t="s">
        <v>673</v>
      </c>
      <c r="M6" s="681" t="s">
        <v>674</v>
      </c>
      <c r="N6" s="685" t="s">
        <v>675</v>
      </c>
      <c r="O6" s="808"/>
      <c r="P6" s="808"/>
      <c r="Q6" s="808"/>
      <c r="R6" s="808"/>
      <c r="S6" s="808"/>
    </row>
    <row r="7" spans="1:19">
      <c r="A7" s="686">
        <v>1</v>
      </c>
      <c r="B7" s="687" t="s">
        <v>753</v>
      </c>
      <c r="C7" s="697">
        <v>33510916.306400001</v>
      </c>
      <c r="D7" s="697">
        <v>31963006.1021</v>
      </c>
      <c r="E7" s="697">
        <v>869242.22490000003</v>
      </c>
      <c r="F7" s="697">
        <v>392548.12920000002</v>
      </c>
      <c r="G7" s="697">
        <v>263080.81020000001</v>
      </c>
      <c r="H7" s="697">
        <v>23039.040000000001</v>
      </c>
      <c r="I7" s="697">
        <v>998528.22860000003</v>
      </c>
      <c r="J7" s="697">
        <v>639260.12219999998</v>
      </c>
      <c r="K7" s="697">
        <v>86924.222500000003</v>
      </c>
      <c r="L7" s="697">
        <v>117764.4388</v>
      </c>
      <c r="M7" s="697">
        <v>131540.4051</v>
      </c>
      <c r="N7" s="697">
        <v>23039.040000000001</v>
      </c>
      <c r="O7" s="697">
        <v>613</v>
      </c>
      <c r="P7" s="698">
        <v>0.12803</v>
      </c>
      <c r="Q7" s="698">
        <v>0.21695400000000001</v>
      </c>
      <c r="R7" s="698">
        <v>0.123943</v>
      </c>
      <c r="S7" s="697">
        <v>52.631638000000002</v>
      </c>
    </row>
    <row r="8" spans="1:19">
      <c r="A8" s="686">
        <v>2</v>
      </c>
      <c r="B8" s="688" t="s">
        <v>754</v>
      </c>
      <c r="C8" s="697">
        <v>1678355541.6436</v>
      </c>
      <c r="D8" s="697">
        <v>1524390296.6652</v>
      </c>
      <c r="E8" s="697">
        <v>42043167.103299998</v>
      </c>
      <c r="F8" s="697">
        <v>57924974.269599997</v>
      </c>
      <c r="G8" s="697">
        <v>21552557.861299999</v>
      </c>
      <c r="H8" s="697">
        <v>32444545.744199999</v>
      </c>
      <c r="I8" s="697">
        <v>95290439.597299993</v>
      </c>
      <c r="J8" s="697">
        <v>30487805.931200001</v>
      </c>
      <c r="K8" s="697">
        <v>4204316.7093000002</v>
      </c>
      <c r="L8" s="697">
        <v>17377492.2819</v>
      </c>
      <c r="M8" s="697">
        <v>10776278.9307</v>
      </c>
      <c r="N8" s="697">
        <v>32444545.744199999</v>
      </c>
      <c r="O8" s="697">
        <v>287265</v>
      </c>
      <c r="P8" s="698">
        <v>0.172456</v>
      </c>
      <c r="Q8" s="698">
        <v>0.21196499999999999</v>
      </c>
      <c r="R8" s="698">
        <v>0.15620500000000001</v>
      </c>
      <c r="S8" s="697">
        <v>55.540115999999998</v>
      </c>
    </row>
    <row r="9" spans="1:19">
      <c r="A9" s="686">
        <v>3</v>
      </c>
      <c r="B9" s="688" t="s">
        <v>755</v>
      </c>
      <c r="C9" s="697">
        <v>0</v>
      </c>
      <c r="D9" s="697">
        <v>0</v>
      </c>
      <c r="E9" s="697">
        <v>0</v>
      </c>
      <c r="F9" s="697">
        <v>0</v>
      </c>
      <c r="G9" s="697">
        <v>0</v>
      </c>
      <c r="H9" s="697">
        <v>0</v>
      </c>
      <c r="I9" s="697">
        <v>0</v>
      </c>
      <c r="J9" s="697">
        <v>0</v>
      </c>
      <c r="K9" s="697">
        <v>0</v>
      </c>
      <c r="L9" s="697">
        <v>0</v>
      </c>
      <c r="M9" s="697">
        <v>0</v>
      </c>
      <c r="N9" s="697">
        <v>0</v>
      </c>
      <c r="O9" s="697">
        <v>0</v>
      </c>
      <c r="P9" s="698">
        <v>0</v>
      </c>
      <c r="Q9" s="698">
        <v>0</v>
      </c>
      <c r="R9" s="698">
        <v>0</v>
      </c>
      <c r="S9" s="697">
        <v>0</v>
      </c>
    </row>
    <row r="10" spans="1:19">
      <c r="A10" s="686">
        <v>4</v>
      </c>
      <c r="B10" s="688" t="s">
        <v>756</v>
      </c>
      <c r="C10" s="697">
        <v>86225084.680000007</v>
      </c>
      <c r="D10" s="697">
        <v>83744949.420000002</v>
      </c>
      <c r="E10" s="697">
        <v>805065.32</v>
      </c>
      <c r="F10" s="697">
        <v>897914.1</v>
      </c>
      <c r="G10" s="697">
        <v>766962.8</v>
      </c>
      <c r="H10" s="697">
        <v>10193.040000000001</v>
      </c>
      <c r="I10" s="697">
        <v>2418454.1904000002</v>
      </c>
      <c r="J10" s="697">
        <v>1674898.9883999999</v>
      </c>
      <c r="K10" s="697">
        <v>80506.532000000007</v>
      </c>
      <c r="L10" s="697">
        <v>269374.23</v>
      </c>
      <c r="M10" s="697">
        <v>383481.4</v>
      </c>
      <c r="N10" s="697">
        <v>10193.040000000001</v>
      </c>
      <c r="O10" s="697">
        <v>107457</v>
      </c>
      <c r="P10" s="698">
        <v>6.1978999999999999E-2</v>
      </c>
      <c r="Q10" s="698">
        <v>0.22647800000000001</v>
      </c>
      <c r="R10" s="698">
        <v>6.3673999999999994E-2</v>
      </c>
      <c r="S10" s="697">
        <v>13.869078</v>
      </c>
    </row>
    <row r="11" spans="1:19">
      <c r="A11" s="686">
        <v>5</v>
      </c>
      <c r="B11" s="688" t="s">
        <v>757</v>
      </c>
      <c r="C11" s="697">
        <v>28153139.0603</v>
      </c>
      <c r="D11" s="697">
        <v>26455236.383499999</v>
      </c>
      <c r="E11" s="697">
        <v>263467.91330000001</v>
      </c>
      <c r="F11" s="697">
        <v>1121660.1524</v>
      </c>
      <c r="G11" s="697">
        <v>284352.1311</v>
      </c>
      <c r="H11" s="697">
        <v>28422.48</v>
      </c>
      <c r="I11" s="697">
        <v>1062548.1103000001</v>
      </c>
      <c r="J11" s="697">
        <v>529104.728</v>
      </c>
      <c r="K11" s="697">
        <v>26346.7912</v>
      </c>
      <c r="L11" s="697">
        <v>336498.04570000002</v>
      </c>
      <c r="M11" s="697">
        <v>142176.06539999999</v>
      </c>
      <c r="N11" s="697">
        <v>28422.48</v>
      </c>
      <c r="O11" s="697">
        <v>25907</v>
      </c>
      <c r="P11" s="698">
        <v>0.17468800000000001</v>
      </c>
      <c r="Q11" s="698">
        <v>0.185367</v>
      </c>
      <c r="R11" s="698">
        <v>0.17419200000000001</v>
      </c>
      <c r="S11" s="697">
        <v>272.75247899999999</v>
      </c>
    </row>
    <row r="12" spans="1:19">
      <c r="A12" s="686">
        <v>6</v>
      </c>
      <c r="B12" s="688" t="s">
        <v>758</v>
      </c>
      <c r="C12" s="697">
        <v>127832897.1849</v>
      </c>
      <c r="D12" s="697">
        <v>114174213.189</v>
      </c>
      <c r="E12" s="697">
        <v>2459266.4752000002</v>
      </c>
      <c r="F12" s="697">
        <v>7804390.3904999997</v>
      </c>
      <c r="G12" s="697">
        <v>2123280.4531999999</v>
      </c>
      <c r="H12" s="697">
        <v>1271746.6769999999</v>
      </c>
      <c r="I12" s="697">
        <v>7204114.9316999996</v>
      </c>
      <c r="J12" s="697">
        <v>2283484.2634000001</v>
      </c>
      <c r="K12" s="697">
        <v>245926.6476</v>
      </c>
      <c r="L12" s="697">
        <v>2341317.1184999999</v>
      </c>
      <c r="M12" s="697">
        <v>1061640.2252</v>
      </c>
      <c r="N12" s="697">
        <v>1271746.6769999999</v>
      </c>
      <c r="O12" s="697">
        <v>118501</v>
      </c>
      <c r="P12" s="698">
        <v>0.34307700000000002</v>
      </c>
      <c r="Q12" s="698">
        <v>0.34308499999999997</v>
      </c>
      <c r="R12" s="698">
        <v>0.34606199999999998</v>
      </c>
      <c r="S12" s="697">
        <v>381.63279899999998</v>
      </c>
    </row>
    <row r="13" spans="1:19">
      <c r="A13" s="686">
        <v>7</v>
      </c>
      <c r="B13" s="688" t="s">
        <v>759</v>
      </c>
      <c r="C13" s="697">
        <v>4079404094.6782999</v>
      </c>
      <c r="D13" s="697">
        <v>3817701882.1539001</v>
      </c>
      <c r="E13" s="697">
        <v>86754833.424999997</v>
      </c>
      <c r="F13" s="697">
        <v>129710940.8354</v>
      </c>
      <c r="G13" s="697">
        <v>9252423.8257999998</v>
      </c>
      <c r="H13" s="697">
        <v>35984014.438199997</v>
      </c>
      <c r="I13" s="697">
        <v>164553029.58610001</v>
      </c>
      <c r="J13" s="697">
        <v>76354037.640900001</v>
      </c>
      <c r="K13" s="697">
        <v>8675483.3425999992</v>
      </c>
      <c r="L13" s="697">
        <v>38913282.251199998</v>
      </c>
      <c r="M13" s="697">
        <v>4626211.9132000003</v>
      </c>
      <c r="N13" s="697">
        <v>35984014.438199997</v>
      </c>
      <c r="O13" s="697">
        <v>38698</v>
      </c>
      <c r="P13" s="698">
        <v>7.6264999999999999E-2</v>
      </c>
      <c r="Q13" s="698">
        <v>9.7428000000000001E-2</v>
      </c>
      <c r="R13" s="698">
        <v>8.0052999999999999E-2</v>
      </c>
      <c r="S13" s="697">
        <v>137.96089699999999</v>
      </c>
    </row>
    <row r="14" spans="1:19">
      <c r="A14" s="689">
        <v>7.1</v>
      </c>
      <c r="B14" s="690" t="s">
        <v>760</v>
      </c>
      <c r="C14" s="697">
        <v>3267860432.2329001</v>
      </c>
      <c r="D14" s="697">
        <v>3040129099.4917998</v>
      </c>
      <c r="E14" s="697">
        <v>72107835.807300001</v>
      </c>
      <c r="F14" s="697">
        <v>113572319.5255</v>
      </c>
      <c r="G14" s="697">
        <v>8557943.9331</v>
      </c>
      <c r="H14" s="697">
        <v>33493233.475200001</v>
      </c>
      <c r="I14" s="697">
        <v>139857266.8689</v>
      </c>
      <c r="J14" s="697">
        <v>60802581.987899996</v>
      </c>
      <c r="K14" s="697">
        <v>7210783.5810000002</v>
      </c>
      <c r="L14" s="697">
        <v>34071695.858000003</v>
      </c>
      <c r="M14" s="697">
        <v>4278971.9667999996</v>
      </c>
      <c r="N14" s="697">
        <v>33493233.475200001</v>
      </c>
      <c r="O14" s="697">
        <v>28315</v>
      </c>
      <c r="P14" s="698">
        <v>7.5271420000000006E-2</v>
      </c>
      <c r="Q14" s="698">
        <v>9.6191189999999996E-2</v>
      </c>
      <c r="R14" s="698">
        <v>7.8403E-2</v>
      </c>
      <c r="S14" s="697">
        <v>138.18706900000001</v>
      </c>
    </row>
    <row r="15" spans="1:19">
      <c r="A15" s="689">
        <v>7.2</v>
      </c>
      <c r="B15" s="690" t="s">
        <v>761</v>
      </c>
      <c r="C15" s="697">
        <v>446217431.02399999</v>
      </c>
      <c r="D15" s="697">
        <v>433203124.75950003</v>
      </c>
      <c r="E15" s="697">
        <v>8408168.2092000004</v>
      </c>
      <c r="F15" s="697">
        <v>3898275.6732000001</v>
      </c>
      <c r="G15" s="697">
        <v>479521.37</v>
      </c>
      <c r="H15" s="697">
        <v>228341.01209999999</v>
      </c>
      <c r="I15" s="697">
        <v>11142463.7158</v>
      </c>
      <c r="J15" s="697">
        <v>8664062.4958999995</v>
      </c>
      <c r="K15" s="697">
        <v>840816.82079999999</v>
      </c>
      <c r="L15" s="697">
        <v>1169482.702</v>
      </c>
      <c r="M15" s="697">
        <v>239760.685</v>
      </c>
      <c r="N15" s="697">
        <v>228341.01209999999</v>
      </c>
      <c r="O15" s="697">
        <v>3535</v>
      </c>
      <c r="P15" s="698">
        <v>7.1886260000000007E-2</v>
      </c>
      <c r="Q15" s="698">
        <v>9.241394E-2</v>
      </c>
      <c r="R15" s="698">
        <v>8.5514999999999994E-2</v>
      </c>
      <c r="S15" s="697">
        <v>138.79182800000001</v>
      </c>
    </row>
    <row r="16" spans="1:19">
      <c r="A16" s="689">
        <v>7.3</v>
      </c>
      <c r="B16" s="690" t="s">
        <v>762</v>
      </c>
      <c r="C16" s="697">
        <v>365326231.42140001</v>
      </c>
      <c r="D16" s="697">
        <v>344369657.90259999</v>
      </c>
      <c r="E16" s="697">
        <v>6238829.4084999999</v>
      </c>
      <c r="F16" s="697">
        <v>12240345.636700001</v>
      </c>
      <c r="G16" s="697">
        <v>214958.5227</v>
      </c>
      <c r="H16" s="697">
        <v>2262439.9509000001</v>
      </c>
      <c r="I16" s="697">
        <v>13553299.001399999</v>
      </c>
      <c r="J16" s="697">
        <v>6887393.1571000004</v>
      </c>
      <c r="K16" s="697">
        <v>623882.94079999998</v>
      </c>
      <c r="L16" s="697">
        <v>3672103.6911999998</v>
      </c>
      <c r="M16" s="697">
        <v>107479.2614</v>
      </c>
      <c r="N16" s="697">
        <v>2262439.9509000001</v>
      </c>
      <c r="O16" s="697">
        <v>6848</v>
      </c>
      <c r="P16" s="698">
        <v>8.9842569999999997E-2</v>
      </c>
      <c r="Q16" s="698">
        <v>0.11333751999999998</v>
      </c>
      <c r="R16" s="698">
        <v>8.8146000000000002E-2</v>
      </c>
      <c r="S16" s="697">
        <v>134.922866</v>
      </c>
    </row>
    <row r="17" spans="1:19">
      <c r="A17" s="686">
        <v>8</v>
      </c>
      <c r="B17" s="688" t="s">
        <v>763</v>
      </c>
      <c r="C17" s="697">
        <v>48639120.148699999</v>
      </c>
      <c r="D17" s="697">
        <v>47166797.304300003</v>
      </c>
      <c r="E17" s="697">
        <v>320578.34499999997</v>
      </c>
      <c r="F17" s="697">
        <v>207807.7519</v>
      </c>
      <c r="G17" s="697">
        <v>97553.422999999995</v>
      </c>
      <c r="H17" s="697">
        <v>846383.32449999999</v>
      </c>
      <c r="I17" s="697">
        <v>1932896.1425999999</v>
      </c>
      <c r="J17" s="697">
        <v>943335.94629999995</v>
      </c>
      <c r="K17" s="697">
        <v>32057.8344</v>
      </c>
      <c r="L17" s="697">
        <v>62342.325799999999</v>
      </c>
      <c r="M17" s="697">
        <v>48776.711600000002</v>
      </c>
      <c r="N17" s="697">
        <v>846383.32449999999</v>
      </c>
      <c r="O17" s="697">
        <v>42235</v>
      </c>
      <c r="P17" s="698">
        <v>0.155805</v>
      </c>
      <c r="Q17" s="698">
        <v>0.168827</v>
      </c>
      <c r="R17" s="698">
        <v>0.19245899999999999</v>
      </c>
      <c r="S17" s="697">
        <v>1.5718540000000001</v>
      </c>
    </row>
    <row r="18" spans="1:19">
      <c r="A18" s="691">
        <v>9</v>
      </c>
      <c r="B18" s="692" t="s">
        <v>764</v>
      </c>
      <c r="C18" s="699">
        <v>0</v>
      </c>
      <c r="D18" s="699">
        <v>0</v>
      </c>
      <c r="E18" s="699">
        <v>0</v>
      </c>
      <c r="F18" s="699">
        <v>0</v>
      </c>
      <c r="G18" s="699">
        <v>0</v>
      </c>
      <c r="H18" s="699">
        <v>0</v>
      </c>
      <c r="I18" s="699">
        <v>0</v>
      </c>
      <c r="J18" s="699">
        <v>0</v>
      </c>
      <c r="K18" s="699">
        <v>0</v>
      </c>
      <c r="L18" s="699">
        <v>0</v>
      </c>
      <c r="M18" s="699">
        <v>0</v>
      </c>
      <c r="N18" s="699">
        <v>0</v>
      </c>
      <c r="O18" s="699">
        <v>0</v>
      </c>
      <c r="P18" s="700">
        <v>0</v>
      </c>
      <c r="Q18" s="700">
        <v>0</v>
      </c>
      <c r="R18" s="700">
        <v>0</v>
      </c>
      <c r="S18" s="699">
        <v>0</v>
      </c>
    </row>
    <row r="19" spans="1:19">
      <c r="A19" s="693">
        <v>10</v>
      </c>
      <c r="B19" s="694" t="s">
        <v>765</v>
      </c>
      <c r="C19" s="701">
        <v>6082120793.7021999</v>
      </c>
      <c r="D19" s="701">
        <v>5645596381.2180004</v>
      </c>
      <c r="E19" s="701">
        <v>133515620.80670001</v>
      </c>
      <c r="F19" s="701">
        <v>198060235.62900001</v>
      </c>
      <c r="G19" s="701">
        <v>34340211.3046</v>
      </c>
      <c r="H19" s="701">
        <v>70608344.743900001</v>
      </c>
      <c r="I19" s="701">
        <v>273460010.787</v>
      </c>
      <c r="J19" s="701">
        <v>112911927.6204</v>
      </c>
      <c r="K19" s="701">
        <v>13351562.079600001</v>
      </c>
      <c r="L19" s="701">
        <v>59418070.6919</v>
      </c>
      <c r="M19" s="701">
        <v>17170105.6512</v>
      </c>
      <c r="N19" s="701">
        <v>70608344.743900001</v>
      </c>
      <c r="O19" s="701">
        <v>620676</v>
      </c>
      <c r="P19" s="702">
        <v>0.15240000000000001</v>
      </c>
      <c r="Q19" s="702">
        <v>0.18213399999999999</v>
      </c>
      <c r="R19" s="702">
        <v>0.108002</v>
      </c>
      <c r="S19" s="701">
        <v>117.642258</v>
      </c>
    </row>
    <row r="20" spans="1:19" ht="25.5">
      <c r="A20" s="689">
        <v>10.1</v>
      </c>
      <c r="B20" s="690" t="s">
        <v>766</v>
      </c>
      <c r="C20" s="697">
        <v>0</v>
      </c>
      <c r="D20" s="697">
        <v>0</v>
      </c>
      <c r="E20" s="697">
        <v>0</v>
      </c>
      <c r="F20" s="697">
        <v>0</v>
      </c>
      <c r="G20" s="697">
        <v>0</v>
      </c>
      <c r="H20" s="697">
        <v>0</v>
      </c>
      <c r="I20" s="697">
        <v>0</v>
      </c>
      <c r="J20" s="697">
        <v>0</v>
      </c>
      <c r="K20" s="697">
        <v>0</v>
      </c>
      <c r="L20" s="697">
        <v>0</v>
      </c>
      <c r="M20" s="697">
        <v>0</v>
      </c>
      <c r="N20" s="697">
        <v>0</v>
      </c>
      <c r="O20" s="697">
        <v>0</v>
      </c>
      <c r="P20" s="698">
        <v>0</v>
      </c>
      <c r="Q20" s="698">
        <v>0</v>
      </c>
      <c r="R20" s="698">
        <v>0</v>
      </c>
      <c r="S20" s="697">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D10" sqref="D10"/>
    </sheetView>
  </sheetViews>
  <sheetFormatPr defaultColWidth="9.140625" defaultRowHeight="14.25"/>
  <cols>
    <col min="1" max="1" width="9.5703125" style="4" bestFit="1" customWidth="1"/>
    <col min="2" max="2" width="55.140625" style="4" bestFit="1" customWidth="1"/>
    <col min="3" max="4" width="14.140625" style="4" bestFit="1" customWidth="1"/>
    <col min="5" max="5" width="14.5703125" style="4" customWidth="1"/>
    <col min="6" max="6" width="13.140625" style="4" bestFit="1" customWidth="1"/>
    <col min="7" max="7" width="14.140625" style="4" bestFit="1" customWidth="1"/>
    <col min="8" max="8" width="14.5703125" style="4" customWidth="1"/>
    <col min="9" max="16384" width="9.140625" style="5"/>
  </cols>
  <sheetData>
    <row r="1" spans="1:15" s="657" customFormat="1">
      <c r="A1" s="658" t="s">
        <v>30</v>
      </c>
      <c r="B1" s="667" t="str">
        <f>'Info '!C2</f>
        <v>JSC TBC Bank</v>
      </c>
      <c r="C1" s="667"/>
      <c r="D1" s="667"/>
      <c r="E1" s="667"/>
      <c r="F1" s="667"/>
      <c r="G1" s="667"/>
      <c r="H1" s="667"/>
    </row>
    <row r="2" spans="1:15" s="657" customFormat="1">
      <c r="A2" s="658" t="s">
        <v>31</v>
      </c>
      <c r="B2" s="674">
        <f>'1. key ratios '!B2</f>
        <v>44469</v>
      </c>
      <c r="C2" s="667"/>
      <c r="D2" s="667"/>
      <c r="E2" s="667"/>
      <c r="F2" s="667"/>
      <c r="G2" s="667"/>
      <c r="H2" s="667"/>
    </row>
    <row r="3" spans="1:15">
      <c r="A3" s="2"/>
    </row>
    <row r="4" spans="1:15" ht="15" thickBot="1">
      <c r="A4" s="17" t="s">
        <v>32</v>
      </c>
      <c r="B4" s="18" t="s">
        <v>33</v>
      </c>
      <c r="C4" s="17"/>
      <c r="D4" s="19"/>
      <c r="E4" s="19"/>
      <c r="F4" s="20"/>
      <c r="G4" s="20"/>
      <c r="H4" s="21" t="s">
        <v>73</v>
      </c>
    </row>
    <row r="5" spans="1:15">
      <c r="A5" s="22"/>
      <c r="B5" s="23"/>
      <c r="C5" s="706" t="s">
        <v>68</v>
      </c>
      <c r="D5" s="707"/>
      <c r="E5" s="708"/>
      <c r="F5" s="706" t="s">
        <v>72</v>
      </c>
      <c r="G5" s="707"/>
      <c r="H5" s="709"/>
    </row>
    <row r="6" spans="1:15">
      <c r="A6" s="24" t="s">
        <v>6</v>
      </c>
      <c r="B6" s="554" t="s">
        <v>34</v>
      </c>
      <c r="C6" s="555" t="s">
        <v>69</v>
      </c>
      <c r="D6" s="555" t="s">
        <v>70</v>
      </c>
      <c r="E6" s="555" t="s">
        <v>71</v>
      </c>
      <c r="F6" s="555" t="s">
        <v>69</v>
      </c>
      <c r="G6" s="555" t="s">
        <v>70</v>
      </c>
      <c r="H6" s="556" t="s">
        <v>71</v>
      </c>
    </row>
    <row r="7" spans="1:15">
      <c r="A7" s="24">
        <v>1</v>
      </c>
      <c r="B7" s="557" t="s">
        <v>35</v>
      </c>
      <c r="C7" s="558">
        <v>308778060.35000002</v>
      </c>
      <c r="D7" s="558">
        <v>604957472.5</v>
      </c>
      <c r="E7" s="559">
        <v>913735532.85000002</v>
      </c>
      <c r="F7" s="560">
        <v>261226160.87</v>
      </c>
      <c r="G7" s="561">
        <v>411905588.76999998</v>
      </c>
      <c r="H7" s="562">
        <v>673131749.63999999</v>
      </c>
      <c r="J7" s="604"/>
      <c r="K7" s="604"/>
      <c r="L7" s="604"/>
      <c r="M7" s="604"/>
      <c r="N7" s="604"/>
      <c r="O7" s="604"/>
    </row>
    <row r="8" spans="1:15">
      <c r="A8" s="24">
        <v>2</v>
      </c>
      <c r="B8" s="557" t="s">
        <v>36</v>
      </c>
      <c r="C8" s="558">
        <v>359772281.73000002</v>
      </c>
      <c r="D8" s="558">
        <v>2102457200.1599998</v>
      </c>
      <c r="E8" s="559">
        <v>2462229481.8899999</v>
      </c>
      <c r="F8" s="560">
        <v>179027252.15000001</v>
      </c>
      <c r="G8" s="561">
        <v>2034322255.8099999</v>
      </c>
      <c r="H8" s="562">
        <v>2213349507.96</v>
      </c>
      <c r="J8" s="604"/>
      <c r="K8" s="604"/>
      <c r="L8" s="604"/>
      <c r="M8" s="604"/>
      <c r="N8" s="604"/>
      <c r="O8" s="604"/>
    </row>
    <row r="9" spans="1:15">
      <c r="A9" s="24">
        <v>3</v>
      </c>
      <c r="B9" s="557" t="s">
        <v>37</v>
      </c>
      <c r="C9" s="558">
        <v>3536729.72</v>
      </c>
      <c r="D9" s="558">
        <v>582598692.25999999</v>
      </c>
      <c r="E9" s="559">
        <v>586135421.98000002</v>
      </c>
      <c r="F9" s="560">
        <v>1976730.55</v>
      </c>
      <c r="G9" s="561">
        <v>505280163.01999998</v>
      </c>
      <c r="H9" s="562">
        <v>507256893.56999999</v>
      </c>
      <c r="J9" s="604"/>
      <c r="K9" s="604"/>
      <c r="L9" s="604"/>
      <c r="M9" s="604"/>
      <c r="N9" s="604"/>
      <c r="O9" s="604"/>
    </row>
    <row r="10" spans="1:15">
      <c r="A10" s="24">
        <v>4</v>
      </c>
      <c r="B10" s="557" t="s">
        <v>38</v>
      </c>
      <c r="C10" s="558">
        <v>0</v>
      </c>
      <c r="D10" s="558">
        <v>0</v>
      </c>
      <c r="E10" s="559">
        <v>0</v>
      </c>
      <c r="F10" s="560">
        <v>0</v>
      </c>
      <c r="G10" s="561">
        <v>0</v>
      </c>
      <c r="H10" s="562">
        <v>0</v>
      </c>
      <c r="J10" s="604"/>
      <c r="K10" s="604"/>
      <c r="L10" s="604"/>
      <c r="M10" s="604"/>
      <c r="N10" s="604"/>
      <c r="O10" s="604"/>
    </row>
    <row r="11" spans="1:15">
      <c r="A11" s="24">
        <v>5</v>
      </c>
      <c r="B11" s="557" t="s">
        <v>39</v>
      </c>
      <c r="C11" s="558">
        <v>1815571874.6300001</v>
      </c>
      <c r="D11" s="558">
        <v>420449780.64957601</v>
      </c>
      <c r="E11" s="559">
        <v>2236021655.2795763</v>
      </c>
      <c r="F11" s="560">
        <v>2475641007.2600002</v>
      </c>
      <c r="G11" s="561">
        <v>136469346.92292279</v>
      </c>
      <c r="H11" s="562">
        <v>2612110354.1829228</v>
      </c>
      <c r="J11" s="604"/>
      <c r="K11" s="604"/>
      <c r="L11" s="604"/>
      <c r="M11" s="604"/>
      <c r="N11" s="604"/>
      <c r="O11" s="604"/>
    </row>
    <row r="12" spans="1:15">
      <c r="A12" s="24">
        <v>6.1</v>
      </c>
      <c r="B12" s="563" t="s">
        <v>40</v>
      </c>
      <c r="C12" s="558">
        <v>7121098739.3999996</v>
      </c>
      <c r="D12" s="558">
        <v>8604373420.4799995</v>
      </c>
      <c r="E12" s="559">
        <v>15725472159.879999</v>
      </c>
      <c r="F12" s="560">
        <v>5514614753.1999998</v>
      </c>
      <c r="G12" s="561">
        <v>8780391773.6700001</v>
      </c>
      <c r="H12" s="562">
        <v>14295006526.869999</v>
      </c>
      <c r="J12" s="604"/>
      <c r="K12" s="604"/>
      <c r="L12" s="604"/>
      <c r="M12" s="604"/>
      <c r="N12" s="604"/>
      <c r="O12" s="604"/>
    </row>
    <row r="13" spans="1:15">
      <c r="A13" s="24">
        <v>6.2</v>
      </c>
      <c r="B13" s="563" t="s">
        <v>41</v>
      </c>
      <c r="C13" s="558">
        <v>-296089958.72000003</v>
      </c>
      <c r="D13" s="558">
        <v>-448160828.60000002</v>
      </c>
      <c r="E13" s="559">
        <v>-744250787.32000005</v>
      </c>
      <c r="F13" s="560">
        <v>-497194293.22000003</v>
      </c>
      <c r="G13" s="561">
        <v>-461935282.93000001</v>
      </c>
      <c r="H13" s="562">
        <v>-959129576.1500001</v>
      </c>
      <c r="J13" s="604"/>
      <c r="K13" s="604"/>
      <c r="L13" s="604"/>
      <c r="M13" s="604"/>
      <c r="N13" s="604"/>
      <c r="O13" s="604"/>
    </row>
    <row r="14" spans="1:15">
      <c r="A14" s="24">
        <v>6</v>
      </c>
      <c r="B14" s="557" t="s">
        <v>42</v>
      </c>
      <c r="C14" s="559">
        <v>6825008780.6799994</v>
      </c>
      <c r="D14" s="559">
        <v>8156212591.8799992</v>
      </c>
      <c r="E14" s="559">
        <v>14981221372.559998</v>
      </c>
      <c r="F14" s="559">
        <v>5017420459.9799995</v>
      </c>
      <c r="G14" s="559">
        <v>8318456490.7399998</v>
      </c>
      <c r="H14" s="562">
        <v>13335876950.719999</v>
      </c>
      <c r="J14" s="604"/>
      <c r="K14" s="604"/>
      <c r="L14" s="604"/>
      <c r="M14" s="604"/>
      <c r="N14" s="604"/>
      <c r="O14" s="604"/>
    </row>
    <row r="15" spans="1:15">
      <c r="A15" s="24">
        <v>7</v>
      </c>
      <c r="B15" s="557" t="s">
        <v>43</v>
      </c>
      <c r="C15" s="558">
        <v>159021116.49000001</v>
      </c>
      <c r="D15" s="558">
        <v>116111808.76000001</v>
      </c>
      <c r="E15" s="559">
        <v>275132925.25</v>
      </c>
      <c r="F15" s="560">
        <v>216736378.91000003</v>
      </c>
      <c r="G15" s="561">
        <v>152935003.00999999</v>
      </c>
      <c r="H15" s="562">
        <v>369671381.92000002</v>
      </c>
      <c r="J15" s="604"/>
      <c r="K15" s="604"/>
      <c r="L15" s="604"/>
      <c r="M15" s="604"/>
      <c r="N15" s="604"/>
      <c r="O15" s="604"/>
    </row>
    <row r="16" spans="1:15">
      <c r="A16" s="24">
        <v>8</v>
      </c>
      <c r="B16" s="557" t="s">
        <v>198</v>
      </c>
      <c r="C16" s="558">
        <v>113085200.88000001</v>
      </c>
      <c r="D16" s="558">
        <v>0</v>
      </c>
      <c r="E16" s="559">
        <v>113085200.88000001</v>
      </c>
      <c r="F16" s="560">
        <v>82033961.299999982</v>
      </c>
      <c r="G16" s="561">
        <v>0</v>
      </c>
      <c r="H16" s="562">
        <v>82033961.299999982</v>
      </c>
      <c r="J16" s="604"/>
      <c r="K16" s="604"/>
      <c r="L16" s="604"/>
      <c r="M16" s="604"/>
      <c r="N16" s="604"/>
      <c r="O16" s="604"/>
    </row>
    <row r="17" spans="1:15">
      <c r="A17" s="24">
        <v>9</v>
      </c>
      <c r="B17" s="557" t="s">
        <v>44</v>
      </c>
      <c r="C17" s="558">
        <v>25871898</v>
      </c>
      <c r="D17" s="558">
        <v>11920413.534412</v>
      </c>
      <c r="E17" s="559">
        <v>37792311.534411997</v>
      </c>
      <c r="F17" s="560">
        <v>26922915.689999998</v>
      </c>
      <c r="G17" s="561">
        <v>15162312.540000001</v>
      </c>
      <c r="H17" s="562">
        <v>42085228.229999997</v>
      </c>
      <c r="J17" s="604"/>
      <c r="K17" s="604"/>
      <c r="L17" s="604"/>
      <c r="M17" s="604"/>
      <c r="N17" s="604"/>
      <c r="O17" s="604"/>
    </row>
    <row r="18" spans="1:15">
      <c r="A18" s="24">
        <v>10</v>
      </c>
      <c r="B18" s="557" t="s">
        <v>45</v>
      </c>
      <c r="C18" s="558">
        <v>653573472.48000002</v>
      </c>
      <c r="D18" s="558">
        <v>0</v>
      </c>
      <c r="E18" s="559">
        <v>653573472.48000002</v>
      </c>
      <c r="F18" s="560">
        <v>614444345.20000005</v>
      </c>
      <c r="G18" s="561">
        <v>0</v>
      </c>
      <c r="H18" s="562">
        <v>614444345.20000005</v>
      </c>
      <c r="J18" s="604"/>
      <c r="K18" s="604"/>
      <c r="L18" s="604"/>
      <c r="M18" s="604"/>
      <c r="N18" s="604"/>
      <c r="O18" s="604"/>
    </row>
    <row r="19" spans="1:15">
      <c r="A19" s="24">
        <v>11</v>
      </c>
      <c r="B19" s="557" t="s">
        <v>46</v>
      </c>
      <c r="C19" s="558">
        <v>387130191.18000001</v>
      </c>
      <c r="D19" s="558">
        <v>329964294.97999996</v>
      </c>
      <c r="E19" s="559">
        <v>717094486.15999997</v>
      </c>
      <c r="F19" s="560">
        <v>376699492.65000004</v>
      </c>
      <c r="G19" s="561">
        <v>139107230.43000001</v>
      </c>
      <c r="H19" s="562">
        <v>515806723.08000004</v>
      </c>
      <c r="J19" s="604"/>
      <c r="K19" s="604"/>
      <c r="L19" s="604"/>
      <c r="M19" s="604"/>
      <c r="N19" s="604"/>
      <c r="O19" s="604"/>
    </row>
    <row r="20" spans="1:15">
      <c r="A20" s="24">
        <v>12</v>
      </c>
      <c r="B20" s="564" t="s">
        <v>47</v>
      </c>
      <c r="C20" s="559">
        <v>10651349606.139999</v>
      </c>
      <c r="D20" s="559">
        <v>12324672254.723988</v>
      </c>
      <c r="E20" s="559">
        <v>22976021860.863987</v>
      </c>
      <c r="F20" s="559">
        <v>9252128704.5599995</v>
      </c>
      <c r="G20" s="559">
        <v>11713638391.242922</v>
      </c>
      <c r="H20" s="562">
        <v>20965767095.802921</v>
      </c>
      <c r="J20" s="604"/>
      <c r="K20" s="604"/>
      <c r="L20" s="604"/>
      <c r="M20" s="604"/>
      <c r="N20" s="604"/>
      <c r="O20" s="604"/>
    </row>
    <row r="21" spans="1:15">
      <c r="A21" s="24"/>
      <c r="B21" s="554" t="s">
        <v>48</v>
      </c>
      <c r="C21" s="565"/>
      <c r="D21" s="565"/>
      <c r="E21" s="565"/>
      <c r="F21" s="566"/>
      <c r="G21" s="567"/>
      <c r="H21" s="568"/>
      <c r="J21" s="604"/>
      <c r="K21" s="604"/>
      <c r="L21" s="604"/>
      <c r="M21" s="604"/>
      <c r="N21" s="604"/>
      <c r="O21" s="604"/>
    </row>
    <row r="22" spans="1:15">
      <c r="A22" s="24">
        <v>13</v>
      </c>
      <c r="B22" s="557" t="s">
        <v>49</v>
      </c>
      <c r="C22" s="558">
        <v>34985384.810000002</v>
      </c>
      <c r="D22" s="558">
        <v>201182139.25</v>
      </c>
      <c r="E22" s="559">
        <v>236167524.06</v>
      </c>
      <c r="F22" s="560">
        <v>79118431.200000003</v>
      </c>
      <c r="G22" s="561">
        <v>145417220.18000001</v>
      </c>
      <c r="H22" s="562">
        <v>224535651.38</v>
      </c>
      <c r="J22" s="604"/>
      <c r="K22" s="604"/>
      <c r="L22" s="604"/>
      <c r="M22" s="604"/>
      <c r="N22" s="604"/>
      <c r="O22" s="604"/>
    </row>
    <row r="23" spans="1:15">
      <c r="A23" s="24">
        <v>14</v>
      </c>
      <c r="B23" s="557" t="s">
        <v>50</v>
      </c>
      <c r="C23" s="558">
        <v>2070327820.6500001</v>
      </c>
      <c r="D23" s="558">
        <v>2538640976.23</v>
      </c>
      <c r="E23" s="559">
        <v>4608968796.8800001</v>
      </c>
      <c r="F23" s="560">
        <v>1573645788.6300001</v>
      </c>
      <c r="G23" s="561">
        <v>2086808446.6099997</v>
      </c>
      <c r="H23" s="562">
        <v>3660454235.2399998</v>
      </c>
      <c r="J23" s="604"/>
      <c r="K23" s="604"/>
      <c r="L23" s="604"/>
      <c r="M23" s="604"/>
      <c r="N23" s="604"/>
      <c r="O23" s="604"/>
    </row>
    <row r="24" spans="1:15">
      <c r="A24" s="24">
        <v>15</v>
      </c>
      <c r="B24" s="557" t="s">
        <v>51</v>
      </c>
      <c r="C24" s="558">
        <v>1185474161.3600001</v>
      </c>
      <c r="D24" s="558">
        <v>3354799668.2600002</v>
      </c>
      <c r="E24" s="559">
        <v>4540273829.6200008</v>
      </c>
      <c r="F24" s="560">
        <v>1154470739.3799999</v>
      </c>
      <c r="G24" s="561">
        <v>2560624466.3399997</v>
      </c>
      <c r="H24" s="562">
        <v>3715095205.7199993</v>
      </c>
      <c r="J24" s="604"/>
      <c r="K24" s="604"/>
      <c r="L24" s="604"/>
      <c r="M24" s="604"/>
      <c r="N24" s="604"/>
      <c r="O24" s="604"/>
    </row>
    <row r="25" spans="1:15">
      <c r="A25" s="24">
        <v>16</v>
      </c>
      <c r="B25" s="557" t="s">
        <v>52</v>
      </c>
      <c r="C25" s="558">
        <v>1950334558.8000002</v>
      </c>
      <c r="D25" s="558">
        <v>3276701221.8699999</v>
      </c>
      <c r="E25" s="559">
        <v>5227035780.6700001</v>
      </c>
      <c r="F25" s="560">
        <v>1882469638.4300001</v>
      </c>
      <c r="G25" s="561">
        <v>3299898454.6800003</v>
      </c>
      <c r="H25" s="562">
        <v>5182368093.1100006</v>
      </c>
      <c r="J25" s="604"/>
      <c r="K25" s="604"/>
      <c r="L25" s="604"/>
      <c r="M25" s="604"/>
      <c r="N25" s="604"/>
      <c r="O25" s="604"/>
    </row>
    <row r="26" spans="1:15">
      <c r="A26" s="24">
        <v>17</v>
      </c>
      <c r="B26" s="557" t="s">
        <v>53</v>
      </c>
      <c r="C26" s="565">
        <v>0.05</v>
      </c>
      <c r="D26" s="565">
        <v>931412082.90999997</v>
      </c>
      <c r="E26" s="559">
        <v>931412082.95999992</v>
      </c>
      <c r="F26" s="566">
        <v>0</v>
      </c>
      <c r="G26" s="567">
        <v>978524712.72000003</v>
      </c>
      <c r="H26" s="562">
        <v>978524712.72000003</v>
      </c>
      <c r="J26" s="604"/>
      <c r="K26" s="604"/>
      <c r="L26" s="604"/>
      <c r="M26" s="604"/>
      <c r="N26" s="604"/>
      <c r="O26" s="604"/>
    </row>
    <row r="27" spans="1:15">
      <c r="A27" s="24">
        <v>18</v>
      </c>
      <c r="B27" s="557" t="s">
        <v>54</v>
      </c>
      <c r="C27" s="558">
        <v>2020448365.3600001</v>
      </c>
      <c r="D27" s="558">
        <v>868352387.52789998</v>
      </c>
      <c r="E27" s="559">
        <v>2888800752.8879004</v>
      </c>
      <c r="F27" s="560">
        <v>1887776235.0599999</v>
      </c>
      <c r="G27" s="561">
        <v>1692980464.78</v>
      </c>
      <c r="H27" s="562">
        <v>3580756699.8400002</v>
      </c>
      <c r="J27" s="604"/>
      <c r="K27" s="604"/>
      <c r="L27" s="604"/>
      <c r="M27" s="604"/>
      <c r="N27" s="604"/>
      <c r="O27" s="604"/>
    </row>
    <row r="28" spans="1:15">
      <c r="A28" s="24">
        <v>19</v>
      </c>
      <c r="B28" s="557" t="s">
        <v>55</v>
      </c>
      <c r="C28" s="558">
        <v>30011408.690000005</v>
      </c>
      <c r="D28" s="558">
        <v>76159535.090000004</v>
      </c>
      <c r="E28" s="559">
        <v>106170943.78</v>
      </c>
      <c r="F28" s="560">
        <v>31784512.41</v>
      </c>
      <c r="G28" s="561">
        <v>95913454.909999996</v>
      </c>
      <c r="H28" s="562">
        <v>127697967.31999999</v>
      </c>
      <c r="J28" s="604"/>
      <c r="K28" s="604"/>
      <c r="L28" s="604"/>
      <c r="M28" s="604"/>
      <c r="N28" s="604"/>
      <c r="O28" s="604"/>
    </row>
    <row r="29" spans="1:15">
      <c r="A29" s="24">
        <v>20</v>
      </c>
      <c r="B29" s="557" t="s">
        <v>56</v>
      </c>
      <c r="C29" s="558">
        <v>307007392.72000003</v>
      </c>
      <c r="D29" s="558">
        <v>303075525.46000004</v>
      </c>
      <c r="E29" s="559">
        <v>610082918.18000007</v>
      </c>
      <c r="F29" s="560">
        <v>143345839.90000001</v>
      </c>
      <c r="G29" s="561">
        <v>250082531.25</v>
      </c>
      <c r="H29" s="562">
        <v>393428371.14999998</v>
      </c>
      <c r="J29" s="604"/>
      <c r="K29" s="604"/>
      <c r="L29" s="604"/>
      <c r="M29" s="604"/>
      <c r="N29" s="604"/>
      <c r="O29" s="604"/>
    </row>
    <row r="30" spans="1:15">
      <c r="A30" s="24">
        <v>21</v>
      </c>
      <c r="B30" s="557" t="s">
        <v>57</v>
      </c>
      <c r="C30" s="558">
        <v>0</v>
      </c>
      <c r="D30" s="558">
        <v>983994280</v>
      </c>
      <c r="E30" s="559">
        <v>983994280</v>
      </c>
      <c r="F30" s="560">
        <v>12562250</v>
      </c>
      <c r="G30" s="561">
        <v>1097449780</v>
      </c>
      <c r="H30" s="562">
        <v>1110012030</v>
      </c>
      <c r="J30" s="604"/>
      <c r="K30" s="604"/>
      <c r="L30" s="604"/>
      <c r="M30" s="604"/>
      <c r="N30" s="604"/>
      <c r="O30" s="604"/>
    </row>
    <row r="31" spans="1:15">
      <c r="A31" s="24">
        <v>22</v>
      </c>
      <c r="B31" s="564" t="s">
        <v>58</v>
      </c>
      <c r="C31" s="559">
        <v>7598589092.4400005</v>
      </c>
      <c r="D31" s="559">
        <v>12534317816.5979</v>
      </c>
      <c r="E31" s="559">
        <v>20132906909.037903</v>
      </c>
      <c r="F31" s="559">
        <v>6765173435.0100002</v>
      </c>
      <c r="G31" s="559">
        <v>12207699531.469999</v>
      </c>
      <c r="H31" s="562">
        <v>18972872966.48</v>
      </c>
      <c r="J31" s="604"/>
      <c r="K31" s="604"/>
      <c r="L31" s="604"/>
      <c r="M31" s="604"/>
      <c r="N31" s="604"/>
      <c r="O31" s="604"/>
    </row>
    <row r="32" spans="1:15">
      <c r="A32" s="24"/>
      <c r="B32" s="554" t="s">
        <v>59</v>
      </c>
      <c r="C32" s="565"/>
      <c r="D32" s="565"/>
      <c r="E32" s="558"/>
      <c r="F32" s="566"/>
      <c r="G32" s="567"/>
      <c r="H32" s="568"/>
      <c r="J32" s="604"/>
      <c r="K32" s="604"/>
      <c r="L32" s="604"/>
      <c r="M32" s="604"/>
      <c r="N32" s="604"/>
      <c r="O32" s="604"/>
    </row>
    <row r="33" spans="1:15">
      <c r="A33" s="24">
        <v>23</v>
      </c>
      <c r="B33" s="557" t="s">
        <v>60</v>
      </c>
      <c r="C33" s="558">
        <v>21015907.600000001</v>
      </c>
      <c r="D33" s="565">
        <v>0</v>
      </c>
      <c r="E33" s="559">
        <v>21015907.600000001</v>
      </c>
      <c r="F33" s="560">
        <v>21015907.600000001</v>
      </c>
      <c r="G33" s="567">
        <v>0</v>
      </c>
      <c r="H33" s="562">
        <v>21015907.600000001</v>
      </c>
      <c r="J33" s="604"/>
      <c r="K33" s="604"/>
      <c r="L33" s="604"/>
      <c r="M33" s="604"/>
      <c r="N33" s="604"/>
      <c r="O33" s="604"/>
    </row>
    <row r="34" spans="1:15">
      <c r="A34" s="24">
        <v>24</v>
      </c>
      <c r="B34" s="557" t="s">
        <v>61</v>
      </c>
      <c r="C34" s="558">
        <v>0</v>
      </c>
      <c r="D34" s="565">
        <v>0</v>
      </c>
      <c r="E34" s="559">
        <v>0</v>
      </c>
      <c r="F34" s="560">
        <v>0</v>
      </c>
      <c r="G34" s="567">
        <v>0</v>
      </c>
      <c r="H34" s="562">
        <v>0</v>
      </c>
      <c r="J34" s="604"/>
      <c r="K34" s="604"/>
      <c r="L34" s="604"/>
      <c r="M34" s="604"/>
      <c r="N34" s="604"/>
      <c r="O34" s="604"/>
    </row>
    <row r="35" spans="1:15">
      <c r="A35" s="24">
        <v>25</v>
      </c>
      <c r="B35" s="569" t="s">
        <v>62</v>
      </c>
      <c r="C35" s="558">
        <v>0</v>
      </c>
      <c r="D35" s="565">
        <v>0</v>
      </c>
      <c r="E35" s="559">
        <v>0</v>
      </c>
      <c r="F35" s="560">
        <v>0</v>
      </c>
      <c r="G35" s="567">
        <v>0</v>
      </c>
      <c r="H35" s="562">
        <v>0</v>
      </c>
      <c r="J35" s="604"/>
      <c r="K35" s="604"/>
      <c r="L35" s="604"/>
      <c r="M35" s="604"/>
      <c r="N35" s="604"/>
      <c r="O35" s="604"/>
    </row>
    <row r="36" spans="1:15">
      <c r="A36" s="24">
        <v>26</v>
      </c>
      <c r="B36" s="557" t="s">
        <v>63</v>
      </c>
      <c r="C36" s="558">
        <v>526703777.84000003</v>
      </c>
      <c r="D36" s="565">
        <v>0</v>
      </c>
      <c r="E36" s="559">
        <v>526703777.84000003</v>
      </c>
      <c r="F36" s="560">
        <v>503573004.79000002</v>
      </c>
      <c r="G36" s="567">
        <v>0</v>
      </c>
      <c r="H36" s="562">
        <v>503573004.79000002</v>
      </c>
      <c r="J36" s="604"/>
      <c r="K36" s="604"/>
      <c r="L36" s="604"/>
      <c r="M36" s="604"/>
      <c r="N36" s="604"/>
      <c r="O36" s="604"/>
    </row>
    <row r="37" spans="1:15">
      <c r="A37" s="24">
        <v>27</v>
      </c>
      <c r="B37" s="557" t="s">
        <v>64</v>
      </c>
      <c r="C37" s="558">
        <v>0</v>
      </c>
      <c r="D37" s="565">
        <v>0</v>
      </c>
      <c r="E37" s="559">
        <v>0</v>
      </c>
      <c r="F37" s="560">
        <v>0</v>
      </c>
      <c r="G37" s="567">
        <v>0</v>
      </c>
      <c r="H37" s="562">
        <v>0</v>
      </c>
      <c r="J37" s="604"/>
      <c r="K37" s="604"/>
      <c r="L37" s="604"/>
      <c r="M37" s="604"/>
      <c r="N37" s="604"/>
      <c r="O37" s="604"/>
    </row>
    <row r="38" spans="1:15">
      <c r="A38" s="24">
        <v>28</v>
      </c>
      <c r="B38" s="557" t="s">
        <v>65</v>
      </c>
      <c r="C38" s="558">
        <v>2295201164.46</v>
      </c>
      <c r="D38" s="565">
        <v>0</v>
      </c>
      <c r="E38" s="559">
        <v>2295201164.46</v>
      </c>
      <c r="F38" s="560">
        <v>1468302510.1999998</v>
      </c>
      <c r="G38" s="567">
        <v>0</v>
      </c>
      <c r="H38" s="562">
        <v>1468302510.1999998</v>
      </c>
      <c r="J38" s="604"/>
      <c r="K38" s="604"/>
      <c r="L38" s="604"/>
      <c r="M38" s="604"/>
      <c r="N38" s="604"/>
      <c r="O38" s="604"/>
    </row>
    <row r="39" spans="1:15">
      <c r="A39" s="24">
        <v>29</v>
      </c>
      <c r="B39" s="557" t="s">
        <v>66</v>
      </c>
      <c r="C39" s="558">
        <v>194101.82</v>
      </c>
      <c r="D39" s="565">
        <v>0</v>
      </c>
      <c r="E39" s="559">
        <v>194101.82</v>
      </c>
      <c r="F39" s="560">
        <v>2707.2300000041723</v>
      </c>
      <c r="G39" s="567">
        <v>0</v>
      </c>
      <c r="H39" s="562">
        <v>2707.2300000041723</v>
      </c>
      <c r="J39" s="604"/>
      <c r="K39" s="604"/>
      <c r="L39" s="604"/>
      <c r="M39" s="604"/>
      <c r="N39" s="604"/>
      <c r="O39" s="604"/>
    </row>
    <row r="40" spans="1:15">
      <c r="A40" s="24">
        <v>30</v>
      </c>
      <c r="B40" s="570" t="s">
        <v>265</v>
      </c>
      <c r="C40" s="558">
        <v>2843114951.7200003</v>
      </c>
      <c r="D40" s="565">
        <v>0</v>
      </c>
      <c r="E40" s="559">
        <v>2843114951.7200003</v>
      </c>
      <c r="F40" s="560">
        <v>1992894129.8199999</v>
      </c>
      <c r="G40" s="567">
        <v>0</v>
      </c>
      <c r="H40" s="562">
        <v>1992894129.8199999</v>
      </c>
      <c r="J40" s="604"/>
      <c r="K40" s="604"/>
      <c r="L40" s="604"/>
      <c r="M40" s="604"/>
      <c r="N40" s="604"/>
      <c r="O40" s="604"/>
    </row>
    <row r="41" spans="1:15" ht="15" thickBot="1">
      <c r="A41" s="25">
        <v>31</v>
      </c>
      <c r="B41" s="26" t="s">
        <v>67</v>
      </c>
      <c r="C41" s="27">
        <v>10441704044.16</v>
      </c>
      <c r="D41" s="27">
        <v>12534317816.5979</v>
      </c>
      <c r="E41" s="27">
        <v>22976021860.7579</v>
      </c>
      <c r="F41" s="27">
        <v>8758067564.8299999</v>
      </c>
      <c r="G41" s="27">
        <v>12207699531.469999</v>
      </c>
      <c r="H41" s="28">
        <v>20965767096.299999</v>
      </c>
      <c r="J41" s="604"/>
      <c r="K41" s="604"/>
      <c r="L41" s="604"/>
      <c r="M41" s="604"/>
      <c r="N41" s="604"/>
      <c r="O41" s="604"/>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55" activePane="bottomRight" state="frozen"/>
      <selection activeCell="B20" sqref="B20"/>
      <selection pane="topRight" activeCell="B20" sqref="B20"/>
      <selection pane="bottomLeft" activeCell="B20" sqref="B20"/>
      <selection pane="bottomRight" activeCell="B3" sqref="B3"/>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6" s="667" customFormat="1">
      <c r="A1" s="658" t="s">
        <v>30</v>
      </c>
      <c r="B1" s="654" t="str">
        <f>'Info '!C2</f>
        <v>JSC TBC Bank</v>
      </c>
      <c r="C1" s="654"/>
    </row>
    <row r="2" spans="1:16" s="667" customFormat="1">
      <c r="A2" s="658" t="s">
        <v>31</v>
      </c>
      <c r="B2" s="608">
        <f>'2.RC'!B2</f>
        <v>44469</v>
      </c>
      <c r="D2" s="672"/>
      <c r="E2" s="672"/>
      <c r="F2" s="672"/>
      <c r="G2" s="672"/>
      <c r="H2" s="672"/>
    </row>
    <row r="3" spans="1:16">
      <c r="A3" s="2"/>
      <c r="B3" s="3"/>
      <c r="C3" s="6"/>
      <c r="D3" s="7"/>
      <c r="E3" s="7"/>
      <c r="F3" s="7"/>
      <c r="G3" s="7"/>
      <c r="H3" s="7"/>
    </row>
    <row r="4" spans="1:16" ht="13.5" thickBot="1">
      <c r="A4" s="31" t="s">
        <v>194</v>
      </c>
      <c r="B4" s="212" t="s">
        <v>22</v>
      </c>
      <c r="C4" s="17"/>
      <c r="D4" s="19"/>
      <c r="E4" s="19"/>
      <c r="F4" s="20"/>
      <c r="G4" s="20"/>
      <c r="H4" s="32" t="s">
        <v>73</v>
      </c>
    </row>
    <row r="5" spans="1:16">
      <c r="A5" s="33" t="s">
        <v>6</v>
      </c>
      <c r="B5" s="34"/>
      <c r="C5" s="706" t="s">
        <v>68</v>
      </c>
      <c r="D5" s="707"/>
      <c r="E5" s="708"/>
      <c r="F5" s="706" t="s">
        <v>72</v>
      </c>
      <c r="G5" s="707"/>
      <c r="H5" s="709"/>
    </row>
    <row r="6" spans="1:16">
      <c r="A6" s="35" t="s">
        <v>6</v>
      </c>
      <c r="B6" s="571"/>
      <c r="C6" s="572" t="s">
        <v>69</v>
      </c>
      <c r="D6" s="572" t="s">
        <v>70</v>
      </c>
      <c r="E6" s="572" t="s">
        <v>71</v>
      </c>
      <c r="F6" s="572" t="s">
        <v>69</v>
      </c>
      <c r="G6" s="572" t="s">
        <v>70</v>
      </c>
      <c r="H6" s="573" t="s">
        <v>71</v>
      </c>
    </row>
    <row r="7" spans="1:16">
      <c r="A7" s="37"/>
      <c r="B7" s="212" t="s">
        <v>193</v>
      </c>
      <c r="C7" s="574"/>
      <c r="D7" s="574"/>
      <c r="E7" s="574"/>
      <c r="F7" s="574"/>
      <c r="G7" s="574"/>
      <c r="H7" s="575"/>
    </row>
    <row r="8" spans="1:16">
      <c r="A8" s="37">
        <v>1</v>
      </c>
      <c r="B8" s="576" t="s">
        <v>192</v>
      </c>
      <c r="C8" s="574">
        <v>12248687.42</v>
      </c>
      <c r="D8" s="574">
        <v>-2049665.44</v>
      </c>
      <c r="E8" s="577">
        <v>10199021.98</v>
      </c>
      <c r="F8" s="574">
        <v>9784096.8900000006</v>
      </c>
      <c r="G8" s="574">
        <v>8068018.8099999996</v>
      </c>
      <c r="H8" s="578">
        <v>17852115.699999999</v>
      </c>
      <c r="I8" s="605"/>
      <c r="J8" s="605"/>
      <c r="K8" s="605"/>
      <c r="L8" s="605"/>
      <c r="M8" s="605"/>
      <c r="N8" s="605"/>
      <c r="O8" s="605"/>
      <c r="P8" s="605"/>
    </row>
    <row r="9" spans="1:16">
      <c r="A9" s="37">
        <v>2</v>
      </c>
      <c r="B9" s="576" t="s">
        <v>191</v>
      </c>
      <c r="C9" s="579">
        <v>657749417.28999996</v>
      </c>
      <c r="D9" s="579">
        <v>425914868.06</v>
      </c>
      <c r="E9" s="577">
        <v>1083664285.3499999</v>
      </c>
      <c r="F9" s="579">
        <v>532429410.73999995</v>
      </c>
      <c r="G9" s="579">
        <v>366906868.03999996</v>
      </c>
      <c r="H9" s="578">
        <v>899336278.77999997</v>
      </c>
      <c r="I9" s="605"/>
      <c r="J9" s="605"/>
      <c r="K9" s="605"/>
      <c r="L9" s="605"/>
      <c r="M9" s="605"/>
      <c r="N9" s="605"/>
      <c r="O9" s="605"/>
      <c r="P9" s="605"/>
    </row>
    <row r="10" spans="1:16">
      <c r="A10" s="37">
        <v>2.1</v>
      </c>
      <c r="B10" s="580" t="s">
        <v>190</v>
      </c>
      <c r="C10" s="574">
        <v>0</v>
      </c>
      <c r="D10" s="574">
        <v>0</v>
      </c>
      <c r="E10" s="577">
        <v>0</v>
      </c>
      <c r="F10" s="574">
        <v>0</v>
      </c>
      <c r="G10" s="574">
        <v>0</v>
      </c>
      <c r="H10" s="578">
        <v>0</v>
      </c>
      <c r="I10" s="605"/>
      <c r="J10" s="605"/>
      <c r="K10" s="605"/>
      <c r="L10" s="605"/>
      <c r="M10" s="605"/>
      <c r="N10" s="605"/>
      <c r="O10" s="605"/>
      <c r="P10" s="605"/>
    </row>
    <row r="11" spans="1:16">
      <c r="A11" s="37">
        <v>2.2000000000000002</v>
      </c>
      <c r="B11" s="580" t="s">
        <v>189</v>
      </c>
      <c r="C11" s="574">
        <v>119871878.04000001</v>
      </c>
      <c r="D11" s="574">
        <v>107122458.55</v>
      </c>
      <c r="E11" s="577">
        <v>226994336.59</v>
      </c>
      <c r="F11" s="574">
        <v>93707938.560000002</v>
      </c>
      <c r="G11" s="574">
        <v>82235731.650000006</v>
      </c>
      <c r="H11" s="578">
        <v>175943670.21000001</v>
      </c>
      <c r="I11" s="605"/>
      <c r="J11" s="605"/>
      <c r="K11" s="605"/>
      <c r="L11" s="605"/>
      <c r="M11" s="605"/>
      <c r="N11" s="605"/>
      <c r="O11" s="605"/>
      <c r="P11" s="605"/>
    </row>
    <row r="12" spans="1:16">
      <c r="A12" s="37">
        <v>2.2999999999999998</v>
      </c>
      <c r="B12" s="580" t="s">
        <v>188</v>
      </c>
      <c r="C12" s="574">
        <v>20876952.469999999</v>
      </c>
      <c r="D12" s="574">
        <v>43429217.350000001</v>
      </c>
      <c r="E12" s="577">
        <v>64306169.82</v>
      </c>
      <c r="F12" s="574">
        <v>27993798.539999999</v>
      </c>
      <c r="G12" s="574">
        <v>36677367.740000002</v>
      </c>
      <c r="H12" s="578">
        <v>64671166.280000001</v>
      </c>
      <c r="I12" s="605"/>
      <c r="J12" s="605"/>
      <c r="K12" s="605"/>
      <c r="L12" s="605"/>
      <c r="M12" s="605"/>
      <c r="N12" s="605"/>
      <c r="O12" s="605"/>
      <c r="P12" s="605"/>
    </row>
    <row r="13" spans="1:16">
      <c r="A13" s="37">
        <v>2.4</v>
      </c>
      <c r="B13" s="580" t="s">
        <v>187</v>
      </c>
      <c r="C13" s="574">
        <v>15762539.23</v>
      </c>
      <c r="D13" s="574">
        <v>4907370.8899999997</v>
      </c>
      <c r="E13" s="577">
        <v>20669910.120000001</v>
      </c>
      <c r="F13" s="574">
        <v>8362176.0300000003</v>
      </c>
      <c r="G13" s="574">
        <v>4126434.38</v>
      </c>
      <c r="H13" s="578">
        <v>12488610.41</v>
      </c>
      <c r="I13" s="605"/>
      <c r="J13" s="605"/>
      <c r="K13" s="605"/>
      <c r="L13" s="605"/>
      <c r="M13" s="605"/>
      <c r="N13" s="605"/>
      <c r="O13" s="605"/>
      <c r="P13" s="605"/>
    </row>
    <row r="14" spans="1:16">
      <c r="A14" s="37">
        <v>2.5</v>
      </c>
      <c r="B14" s="580" t="s">
        <v>186</v>
      </c>
      <c r="C14" s="574">
        <v>12973232.439999999</v>
      </c>
      <c r="D14" s="574">
        <v>37728296.789999999</v>
      </c>
      <c r="E14" s="577">
        <v>50701529.229999997</v>
      </c>
      <c r="F14" s="574">
        <v>9144284.1699999999</v>
      </c>
      <c r="G14" s="574">
        <v>28976646.710000001</v>
      </c>
      <c r="H14" s="578">
        <v>38120930.880000003</v>
      </c>
      <c r="I14" s="605"/>
      <c r="J14" s="605"/>
      <c r="K14" s="605"/>
      <c r="L14" s="605"/>
      <c r="M14" s="605"/>
      <c r="N14" s="605"/>
      <c r="O14" s="605"/>
      <c r="P14" s="605"/>
    </row>
    <row r="15" spans="1:16">
      <c r="A15" s="37">
        <v>2.6</v>
      </c>
      <c r="B15" s="580" t="s">
        <v>185</v>
      </c>
      <c r="C15" s="574">
        <v>30566446.280000001</v>
      </c>
      <c r="D15" s="574">
        <v>28938745.43</v>
      </c>
      <c r="E15" s="577">
        <v>59505191.710000001</v>
      </c>
      <c r="F15" s="574">
        <v>19933779.920000002</v>
      </c>
      <c r="G15" s="574">
        <v>30496323.579999998</v>
      </c>
      <c r="H15" s="578">
        <v>50430103.5</v>
      </c>
      <c r="I15" s="605"/>
      <c r="J15" s="605"/>
      <c r="K15" s="605"/>
      <c r="L15" s="605"/>
      <c r="M15" s="605"/>
      <c r="N15" s="605"/>
      <c r="O15" s="605"/>
      <c r="P15" s="605"/>
    </row>
    <row r="16" spans="1:16">
      <c r="A16" s="37">
        <v>2.7</v>
      </c>
      <c r="B16" s="580" t="s">
        <v>184</v>
      </c>
      <c r="C16" s="574">
        <v>17901471.170000002</v>
      </c>
      <c r="D16" s="574">
        <v>7206171.9800000004</v>
      </c>
      <c r="E16" s="577">
        <v>25107643.150000002</v>
      </c>
      <c r="F16" s="574">
        <v>13070978.369999999</v>
      </c>
      <c r="G16" s="574">
        <v>6704669.4400000004</v>
      </c>
      <c r="H16" s="578">
        <v>19775647.809999999</v>
      </c>
      <c r="I16" s="605"/>
      <c r="J16" s="605"/>
      <c r="K16" s="605"/>
      <c r="L16" s="605"/>
      <c r="M16" s="605"/>
      <c r="N16" s="605"/>
      <c r="O16" s="605"/>
      <c r="P16" s="605"/>
    </row>
    <row r="17" spans="1:16">
      <c r="A17" s="37">
        <v>2.8</v>
      </c>
      <c r="B17" s="580" t="s">
        <v>183</v>
      </c>
      <c r="C17" s="574">
        <v>427713883.52999997</v>
      </c>
      <c r="D17" s="574">
        <v>159518077.84</v>
      </c>
      <c r="E17" s="577">
        <v>587231961.37</v>
      </c>
      <c r="F17" s="574">
        <v>356756167.26999998</v>
      </c>
      <c r="G17" s="574">
        <v>148847102.91999999</v>
      </c>
      <c r="H17" s="578">
        <v>505603270.18999994</v>
      </c>
      <c r="I17" s="605"/>
      <c r="J17" s="605"/>
      <c r="K17" s="605"/>
      <c r="L17" s="605"/>
      <c r="M17" s="605"/>
      <c r="N17" s="605"/>
      <c r="O17" s="605"/>
      <c r="P17" s="605"/>
    </row>
    <row r="18" spans="1:16">
      <c r="A18" s="37">
        <v>2.9</v>
      </c>
      <c r="B18" s="580" t="s">
        <v>182</v>
      </c>
      <c r="C18" s="574">
        <v>12083014.130000001</v>
      </c>
      <c r="D18" s="574">
        <v>37064529.229999997</v>
      </c>
      <c r="E18" s="577">
        <v>49147543.359999999</v>
      </c>
      <c r="F18" s="574">
        <v>3460287.88</v>
      </c>
      <c r="G18" s="574">
        <v>28842591.620000001</v>
      </c>
      <c r="H18" s="578">
        <v>32302879.5</v>
      </c>
      <c r="I18" s="605"/>
      <c r="J18" s="605"/>
      <c r="K18" s="605"/>
      <c r="L18" s="605"/>
      <c r="M18" s="605"/>
      <c r="N18" s="605"/>
      <c r="O18" s="605"/>
      <c r="P18" s="605"/>
    </row>
    <row r="19" spans="1:16">
      <c r="A19" s="37">
        <v>3</v>
      </c>
      <c r="B19" s="576" t="s">
        <v>181</v>
      </c>
      <c r="C19" s="574">
        <v>12200496.4</v>
      </c>
      <c r="D19" s="574">
        <v>2383365.0699999998</v>
      </c>
      <c r="E19" s="577">
        <v>14583861.470000001</v>
      </c>
      <c r="F19" s="574">
        <v>9035566.8000000007</v>
      </c>
      <c r="G19" s="574">
        <v>1761297.51</v>
      </c>
      <c r="H19" s="578">
        <v>10796864.310000001</v>
      </c>
      <c r="I19" s="605"/>
      <c r="J19" s="605"/>
      <c r="K19" s="605"/>
      <c r="L19" s="605"/>
      <c r="M19" s="605"/>
      <c r="N19" s="605"/>
      <c r="O19" s="605"/>
      <c r="P19" s="605"/>
    </row>
    <row r="20" spans="1:16">
      <c r="A20" s="37">
        <v>4</v>
      </c>
      <c r="B20" s="576" t="s">
        <v>180</v>
      </c>
      <c r="C20" s="574">
        <v>138086241.15000001</v>
      </c>
      <c r="D20" s="574">
        <v>7716022.6299999999</v>
      </c>
      <c r="E20" s="577">
        <v>145802263.78</v>
      </c>
      <c r="F20" s="574">
        <v>141691312.40000001</v>
      </c>
      <c r="G20" s="574">
        <v>4684396.6100000003</v>
      </c>
      <c r="H20" s="578">
        <v>146375709.01000002</v>
      </c>
      <c r="I20" s="605"/>
      <c r="J20" s="605"/>
      <c r="K20" s="605"/>
      <c r="L20" s="605"/>
      <c r="M20" s="605"/>
      <c r="N20" s="605"/>
      <c r="O20" s="605"/>
      <c r="P20" s="605"/>
    </row>
    <row r="21" spans="1:16">
      <c r="A21" s="37">
        <v>5</v>
      </c>
      <c r="B21" s="576" t="s">
        <v>179</v>
      </c>
      <c r="C21" s="574">
        <v>0</v>
      </c>
      <c r="D21" s="574">
        <v>0</v>
      </c>
      <c r="E21" s="577">
        <v>0</v>
      </c>
      <c r="F21" s="574">
        <v>0</v>
      </c>
      <c r="G21" s="574">
        <v>0</v>
      </c>
      <c r="H21" s="578">
        <v>0</v>
      </c>
      <c r="I21" s="605"/>
      <c r="J21" s="605"/>
      <c r="K21" s="605"/>
      <c r="L21" s="605"/>
      <c r="M21" s="605"/>
      <c r="N21" s="605"/>
      <c r="O21" s="605"/>
      <c r="P21" s="605"/>
    </row>
    <row r="22" spans="1:16">
      <c r="A22" s="37">
        <v>6</v>
      </c>
      <c r="B22" s="581" t="s">
        <v>178</v>
      </c>
      <c r="C22" s="579">
        <v>820284842.25999987</v>
      </c>
      <c r="D22" s="579">
        <v>433964590.31999999</v>
      </c>
      <c r="E22" s="577">
        <v>1254249432.5799999</v>
      </c>
      <c r="F22" s="579">
        <v>692940386.82999992</v>
      </c>
      <c r="G22" s="579">
        <v>381420580.96999997</v>
      </c>
      <c r="H22" s="578">
        <v>1074360967.8</v>
      </c>
      <c r="I22" s="605"/>
      <c r="J22" s="605"/>
      <c r="K22" s="605"/>
      <c r="L22" s="605"/>
      <c r="M22" s="605"/>
      <c r="N22" s="605"/>
      <c r="O22" s="605"/>
      <c r="P22" s="605"/>
    </row>
    <row r="23" spans="1:16">
      <c r="A23" s="37"/>
      <c r="B23" s="212" t="s">
        <v>177</v>
      </c>
      <c r="C23" s="582"/>
      <c r="D23" s="582"/>
      <c r="E23" s="583"/>
      <c r="F23" s="582"/>
      <c r="G23" s="582"/>
      <c r="H23" s="584"/>
      <c r="I23" s="605"/>
      <c r="J23" s="605"/>
      <c r="K23" s="605"/>
      <c r="L23" s="605"/>
      <c r="M23" s="605"/>
      <c r="N23" s="605"/>
      <c r="O23" s="605"/>
      <c r="P23" s="605"/>
    </row>
    <row r="24" spans="1:16">
      <c r="A24" s="37">
        <v>7</v>
      </c>
      <c r="B24" s="576" t="s">
        <v>176</v>
      </c>
      <c r="C24" s="574">
        <v>90932748.810000002</v>
      </c>
      <c r="D24" s="574">
        <v>26648896.079999998</v>
      </c>
      <c r="E24" s="577">
        <v>117581644.89</v>
      </c>
      <c r="F24" s="574">
        <v>86396332.049999997</v>
      </c>
      <c r="G24" s="574">
        <v>24063578.899999999</v>
      </c>
      <c r="H24" s="578">
        <v>110459910.94999999</v>
      </c>
      <c r="I24" s="605"/>
      <c r="J24" s="605"/>
      <c r="K24" s="605"/>
      <c r="L24" s="605"/>
      <c r="M24" s="605"/>
      <c r="N24" s="605"/>
      <c r="O24" s="605"/>
      <c r="P24" s="605"/>
    </row>
    <row r="25" spans="1:16">
      <c r="A25" s="37">
        <v>8</v>
      </c>
      <c r="B25" s="576" t="s">
        <v>175</v>
      </c>
      <c r="C25" s="574">
        <v>147718509.69999999</v>
      </c>
      <c r="D25" s="574">
        <v>78853657.849999994</v>
      </c>
      <c r="E25" s="577">
        <v>226572167.54999998</v>
      </c>
      <c r="F25" s="574">
        <v>97373242.939999998</v>
      </c>
      <c r="G25" s="574">
        <v>77457739.810000002</v>
      </c>
      <c r="H25" s="578">
        <v>174830982.75</v>
      </c>
      <c r="I25" s="605"/>
      <c r="J25" s="605"/>
      <c r="K25" s="605"/>
      <c r="L25" s="605"/>
      <c r="M25" s="605"/>
      <c r="N25" s="605"/>
      <c r="O25" s="605"/>
      <c r="P25" s="605"/>
    </row>
    <row r="26" spans="1:16">
      <c r="A26" s="37">
        <v>9</v>
      </c>
      <c r="B26" s="576" t="s">
        <v>174</v>
      </c>
      <c r="C26" s="574">
        <v>17109292.739999998</v>
      </c>
      <c r="D26" s="574">
        <v>-904.94</v>
      </c>
      <c r="E26" s="577">
        <v>17108387.799999997</v>
      </c>
      <c r="F26" s="574">
        <v>16254421.560000001</v>
      </c>
      <c r="G26" s="574">
        <v>668724.68999999994</v>
      </c>
      <c r="H26" s="578">
        <v>16923146.25</v>
      </c>
      <c r="I26" s="605"/>
      <c r="J26" s="605"/>
      <c r="K26" s="605"/>
      <c r="L26" s="605"/>
      <c r="M26" s="605"/>
      <c r="N26" s="605"/>
      <c r="O26" s="605"/>
      <c r="P26" s="605"/>
    </row>
    <row r="27" spans="1:16">
      <c r="A27" s="37">
        <v>10</v>
      </c>
      <c r="B27" s="576" t="s">
        <v>173</v>
      </c>
      <c r="C27" s="574">
        <v>0</v>
      </c>
      <c r="D27" s="574">
        <v>80771429.370000005</v>
      </c>
      <c r="E27" s="577">
        <v>80771429.370000005</v>
      </c>
      <c r="F27" s="574">
        <v>0</v>
      </c>
      <c r="G27" s="574">
        <v>76406626.280000001</v>
      </c>
      <c r="H27" s="578">
        <v>76406626.280000001</v>
      </c>
      <c r="I27" s="605"/>
      <c r="J27" s="605"/>
      <c r="K27" s="605"/>
      <c r="L27" s="605"/>
      <c r="M27" s="605"/>
      <c r="N27" s="605"/>
      <c r="O27" s="605"/>
      <c r="P27" s="605"/>
    </row>
    <row r="28" spans="1:16">
      <c r="A28" s="37">
        <v>11</v>
      </c>
      <c r="B28" s="576" t="s">
        <v>172</v>
      </c>
      <c r="C28" s="574">
        <v>133559643.63</v>
      </c>
      <c r="D28" s="574">
        <v>64474421.109999999</v>
      </c>
      <c r="E28" s="577">
        <v>198034064.74000001</v>
      </c>
      <c r="F28" s="574">
        <v>148311084.19</v>
      </c>
      <c r="G28" s="574">
        <v>86597681.280000001</v>
      </c>
      <c r="H28" s="578">
        <v>234908765.47</v>
      </c>
      <c r="I28" s="605"/>
      <c r="J28" s="605"/>
      <c r="K28" s="605"/>
      <c r="L28" s="605"/>
      <c r="M28" s="605"/>
      <c r="N28" s="605"/>
      <c r="O28" s="605"/>
      <c r="P28" s="605"/>
    </row>
    <row r="29" spans="1:16">
      <c r="A29" s="37">
        <v>12</v>
      </c>
      <c r="B29" s="576" t="s">
        <v>171</v>
      </c>
      <c r="C29" s="574">
        <v>2067210.01</v>
      </c>
      <c r="D29" s="574">
        <v>27624.400000000001</v>
      </c>
      <c r="E29" s="577">
        <v>2094834.41</v>
      </c>
      <c r="F29" s="574">
        <v>1625795.68</v>
      </c>
      <c r="G29" s="574">
        <v>24839.99</v>
      </c>
      <c r="H29" s="578">
        <v>1650635.67</v>
      </c>
      <c r="I29" s="605"/>
      <c r="J29" s="605"/>
      <c r="K29" s="605"/>
      <c r="L29" s="605"/>
      <c r="M29" s="605"/>
      <c r="N29" s="605"/>
      <c r="O29" s="605"/>
      <c r="P29" s="605"/>
    </row>
    <row r="30" spans="1:16">
      <c r="A30" s="37">
        <v>13</v>
      </c>
      <c r="B30" s="585" t="s">
        <v>170</v>
      </c>
      <c r="C30" s="579">
        <v>391387404.88999999</v>
      </c>
      <c r="D30" s="579">
        <v>250775123.87000003</v>
      </c>
      <c r="E30" s="577">
        <v>642162528.75999999</v>
      </c>
      <c r="F30" s="579">
        <v>349960876.42000002</v>
      </c>
      <c r="G30" s="579">
        <v>265219190.95000002</v>
      </c>
      <c r="H30" s="578">
        <v>615180067.37</v>
      </c>
      <c r="I30" s="605"/>
      <c r="J30" s="605"/>
      <c r="K30" s="605"/>
      <c r="L30" s="605"/>
      <c r="M30" s="605"/>
      <c r="N30" s="605"/>
      <c r="O30" s="605"/>
      <c r="P30" s="605"/>
    </row>
    <row r="31" spans="1:16">
      <c r="A31" s="37">
        <v>14</v>
      </c>
      <c r="B31" s="585" t="s">
        <v>169</v>
      </c>
      <c r="C31" s="579">
        <v>428897437.36999989</v>
      </c>
      <c r="D31" s="579">
        <v>183189466.44999996</v>
      </c>
      <c r="E31" s="577">
        <v>612086903.81999981</v>
      </c>
      <c r="F31" s="579">
        <v>342979510.40999991</v>
      </c>
      <c r="G31" s="579">
        <v>116201390.01999995</v>
      </c>
      <c r="H31" s="578">
        <v>459180900.42999983</v>
      </c>
      <c r="I31" s="605"/>
      <c r="J31" s="605"/>
      <c r="K31" s="605"/>
      <c r="L31" s="605"/>
      <c r="M31" s="605"/>
      <c r="N31" s="605"/>
      <c r="O31" s="605"/>
      <c r="P31" s="605"/>
    </row>
    <row r="32" spans="1:16">
      <c r="A32" s="37"/>
      <c r="B32" s="586"/>
      <c r="C32" s="586"/>
      <c r="D32" s="587"/>
      <c r="E32" s="583"/>
      <c r="F32" s="587"/>
      <c r="G32" s="587"/>
      <c r="H32" s="584"/>
      <c r="I32" s="605"/>
      <c r="J32" s="605"/>
      <c r="K32" s="605"/>
      <c r="L32" s="605"/>
      <c r="M32" s="605"/>
      <c r="N32" s="605"/>
      <c r="O32" s="605"/>
      <c r="P32" s="605"/>
    </row>
    <row r="33" spans="1:16">
      <c r="A33" s="37"/>
      <c r="B33" s="586" t="s">
        <v>168</v>
      </c>
      <c r="C33" s="582"/>
      <c r="D33" s="582"/>
      <c r="E33" s="583"/>
      <c r="F33" s="582"/>
      <c r="G33" s="582"/>
      <c r="H33" s="584"/>
      <c r="I33" s="605"/>
      <c r="J33" s="605"/>
      <c r="K33" s="605"/>
      <c r="L33" s="605"/>
      <c r="M33" s="605"/>
      <c r="N33" s="605"/>
      <c r="O33" s="605"/>
      <c r="P33" s="605"/>
    </row>
    <row r="34" spans="1:16">
      <c r="A34" s="37">
        <v>15</v>
      </c>
      <c r="B34" s="588" t="s">
        <v>167</v>
      </c>
      <c r="C34" s="589">
        <v>147576622.08000001</v>
      </c>
      <c r="D34" s="589">
        <v>7460080.2700000107</v>
      </c>
      <c r="E34" s="577">
        <v>155036702.35000002</v>
      </c>
      <c r="F34" s="589">
        <v>104702689.41</v>
      </c>
      <c r="G34" s="589">
        <v>-320503.53999999911</v>
      </c>
      <c r="H34" s="577">
        <v>104382185.87</v>
      </c>
      <c r="I34" s="605"/>
      <c r="J34" s="605"/>
      <c r="K34" s="605"/>
      <c r="L34" s="605"/>
      <c r="M34" s="605"/>
      <c r="N34" s="605"/>
      <c r="O34" s="605"/>
      <c r="P34" s="605"/>
    </row>
    <row r="35" spans="1:16">
      <c r="A35" s="37">
        <v>15.1</v>
      </c>
      <c r="B35" s="580" t="s">
        <v>166</v>
      </c>
      <c r="C35" s="574">
        <v>208909658.59</v>
      </c>
      <c r="D35" s="574">
        <v>96542812.260000005</v>
      </c>
      <c r="E35" s="577">
        <v>305452470.85000002</v>
      </c>
      <c r="F35" s="574">
        <v>155087648.40000001</v>
      </c>
      <c r="G35" s="574">
        <v>62300057.710000001</v>
      </c>
      <c r="H35" s="577">
        <v>217387706.11000001</v>
      </c>
      <c r="I35" s="605"/>
      <c r="J35" s="605"/>
      <c r="K35" s="605"/>
      <c r="L35" s="605"/>
      <c r="M35" s="605"/>
      <c r="N35" s="605"/>
      <c r="O35" s="605"/>
      <c r="P35" s="605"/>
    </row>
    <row r="36" spans="1:16">
      <c r="A36" s="37">
        <v>15.2</v>
      </c>
      <c r="B36" s="580" t="s">
        <v>165</v>
      </c>
      <c r="C36" s="574">
        <v>61333036.509999998</v>
      </c>
      <c r="D36" s="574">
        <v>89082731.989999995</v>
      </c>
      <c r="E36" s="577">
        <v>150415768.5</v>
      </c>
      <c r="F36" s="574">
        <v>50384958.990000002</v>
      </c>
      <c r="G36" s="574">
        <v>62620561.25</v>
      </c>
      <c r="H36" s="577">
        <v>113005520.24000001</v>
      </c>
      <c r="I36" s="605"/>
      <c r="J36" s="605"/>
      <c r="K36" s="605"/>
      <c r="L36" s="605"/>
      <c r="M36" s="605"/>
      <c r="N36" s="605"/>
      <c r="O36" s="605"/>
      <c r="P36" s="605"/>
    </row>
    <row r="37" spans="1:16">
      <c r="A37" s="37">
        <v>16</v>
      </c>
      <c r="B37" s="576" t="s">
        <v>164</v>
      </c>
      <c r="C37" s="574">
        <v>52593718.659999996</v>
      </c>
      <c r="D37" s="574">
        <v>0</v>
      </c>
      <c r="E37" s="577">
        <v>52593718.659999996</v>
      </c>
      <c r="F37" s="574">
        <v>632376.25</v>
      </c>
      <c r="G37" s="574">
        <v>0</v>
      </c>
      <c r="H37" s="577">
        <v>632376.25</v>
      </c>
      <c r="I37" s="605"/>
      <c r="J37" s="605"/>
      <c r="K37" s="605"/>
      <c r="L37" s="605"/>
      <c r="M37" s="605"/>
      <c r="N37" s="605"/>
      <c r="O37" s="605"/>
      <c r="P37" s="605"/>
    </row>
    <row r="38" spans="1:16">
      <c r="A38" s="37">
        <v>17</v>
      </c>
      <c r="B38" s="576" t="s">
        <v>163</v>
      </c>
      <c r="C38" s="574">
        <v>0</v>
      </c>
      <c r="D38" s="574">
        <v>0</v>
      </c>
      <c r="E38" s="577">
        <v>0</v>
      </c>
      <c r="F38" s="574">
        <v>0</v>
      </c>
      <c r="G38" s="574">
        <v>0</v>
      </c>
      <c r="H38" s="577">
        <v>0</v>
      </c>
      <c r="I38" s="605"/>
      <c r="J38" s="605"/>
      <c r="K38" s="605"/>
      <c r="L38" s="605"/>
      <c r="M38" s="605"/>
      <c r="N38" s="605"/>
      <c r="O38" s="605"/>
      <c r="P38" s="605"/>
    </row>
    <row r="39" spans="1:16">
      <c r="A39" s="37">
        <v>18</v>
      </c>
      <c r="B39" s="576" t="s">
        <v>162</v>
      </c>
      <c r="C39" s="574">
        <v>10380330.58</v>
      </c>
      <c r="D39" s="574">
        <v>524755.80000000005</v>
      </c>
      <c r="E39" s="577">
        <v>10905086.380000001</v>
      </c>
      <c r="F39" s="574">
        <v>-1155549.3500000001</v>
      </c>
      <c r="G39" s="574">
        <v>348.16</v>
      </c>
      <c r="H39" s="577">
        <v>-1155201.1900000002</v>
      </c>
      <c r="I39" s="605"/>
      <c r="J39" s="605"/>
      <c r="K39" s="605"/>
      <c r="L39" s="605"/>
      <c r="M39" s="605"/>
      <c r="N39" s="605"/>
      <c r="O39" s="605"/>
      <c r="P39" s="605"/>
    </row>
    <row r="40" spans="1:16">
      <c r="A40" s="37">
        <v>19</v>
      </c>
      <c r="B40" s="576" t="s">
        <v>161</v>
      </c>
      <c r="C40" s="574">
        <v>55466666.340000026</v>
      </c>
      <c r="D40" s="574">
        <v>0</v>
      </c>
      <c r="E40" s="577">
        <v>55466666.340000026</v>
      </c>
      <c r="F40" s="574">
        <v>-74274229.980000004</v>
      </c>
      <c r="G40" s="574">
        <v>0</v>
      </c>
      <c r="H40" s="577">
        <v>-74274229.980000004</v>
      </c>
      <c r="I40" s="605"/>
      <c r="J40" s="605"/>
      <c r="K40" s="605"/>
      <c r="L40" s="605"/>
      <c r="M40" s="605"/>
      <c r="N40" s="605"/>
      <c r="O40" s="605"/>
      <c r="P40" s="605"/>
    </row>
    <row r="41" spans="1:16">
      <c r="A41" s="37">
        <v>20</v>
      </c>
      <c r="B41" s="576" t="s">
        <v>160</v>
      </c>
      <c r="C41" s="574">
        <v>80213428.149999976</v>
      </c>
      <c r="D41" s="574">
        <v>0</v>
      </c>
      <c r="E41" s="577">
        <v>80213428.149999976</v>
      </c>
      <c r="F41" s="574">
        <v>165758913.00999999</v>
      </c>
      <c r="G41" s="574">
        <v>0</v>
      </c>
      <c r="H41" s="577">
        <v>165758913.00999999</v>
      </c>
      <c r="I41" s="605"/>
      <c r="J41" s="605"/>
      <c r="K41" s="605"/>
      <c r="L41" s="605"/>
      <c r="M41" s="605"/>
      <c r="N41" s="605"/>
      <c r="O41" s="605"/>
      <c r="P41" s="605"/>
    </row>
    <row r="42" spans="1:16">
      <c r="A42" s="37">
        <v>21</v>
      </c>
      <c r="B42" s="576" t="s">
        <v>159</v>
      </c>
      <c r="C42" s="574">
        <v>54332726.369999997</v>
      </c>
      <c r="D42" s="574">
        <v>0</v>
      </c>
      <c r="E42" s="577">
        <v>54332726.369999997</v>
      </c>
      <c r="F42" s="574">
        <v>-946161.24</v>
      </c>
      <c r="G42" s="574">
        <v>0</v>
      </c>
      <c r="H42" s="577">
        <v>-946161.24</v>
      </c>
      <c r="I42" s="605"/>
      <c r="J42" s="605"/>
      <c r="K42" s="605"/>
      <c r="L42" s="605"/>
      <c r="M42" s="605"/>
      <c r="N42" s="605"/>
      <c r="O42" s="605"/>
      <c r="P42" s="605"/>
    </row>
    <row r="43" spans="1:16">
      <c r="A43" s="37">
        <v>22</v>
      </c>
      <c r="B43" s="576" t="s">
        <v>158</v>
      </c>
      <c r="C43" s="574">
        <v>21412466.670000002</v>
      </c>
      <c r="D43" s="574">
        <v>19486989.109999999</v>
      </c>
      <c r="E43" s="577">
        <v>40899455.780000001</v>
      </c>
      <c r="F43" s="574">
        <v>18749196.870000001</v>
      </c>
      <c r="G43" s="574">
        <v>20181363.809999999</v>
      </c>
      <c r="H43" s="577">
        <v>38930560.68</v>
      </c>
      <c r="I43" s="605"/>
      <c r="J43" s="605"/>
      <c r="K43" s="605"/>
      <c r="L43" s="605"/>
      <c r="M43" s="605"/>
      <c r="N43" s="605"/>
      <c r="O43" s="605"/>
      <c r="P43" s="605"/>
    </row>
    <row r="44" spans="1:16">
      <c r="A44" s="37">
        <v>23</v>
      </c>
      <c r="B44" s="576" t="s">
        <v>157</v>
      </c>
      <c r="C44" s="574">
        <v>11264680.310000001</v>
      </c>
      <c r="D44" s="574">
        <v>4599892.2300000004</v>
      </c>
      <c r="E44" s="577">
        <v>15864572.540000001</v>
      </c>
      <c r="F44" s="574">
        <v>9688695.8399999999</v>
      </c>
      <c r="G44" s="574">
        <v>3285235.2</v>
      </c>
      <c r="H44" s="577">
        <v>12973931.039999999</v>
      </c>
      <c r="I44" s="605"/>
      <c r="J44" s="605"/>
      <c r="K44" s="605"/>
      <c r="L44" s="605"/>
      <c r="M44" s="605"/>
      <c r="N44" s="605"/>
      <c r="O44" s="605"/>
      <c r="P44" s="605"/>
    </row>
    <row r="45" spans="1:16">
      <c r="A45" s="37">
        <v>24</v>
      </c>
      <c r="B45" s="585" t="s">
        <v>272</v>
      </c>
      <c r="C45" s="579">
        <v>433240639.16000009</v>
      </c>
      <c r="D45" s="579">
        <v>32071717.410000011</v>
      </c>
      <c r="E45" s="577">
        <v>465312356.57000011</v>
      </c>
      <c r="F45" s="579">
        <v>223155930.80999997</v>
      </c>
      <c r="G45" s="579">
        <v>23146443.629999999</v>
      </c>
      <c r="H45" s="577">
        <v>246302374.43999997</v>
      </c>
      <c r="I45" s="605"/>
      <c r="J45" s="605"/>
      <c r="K45" s="605"/>
      <c r="L45" s="605"/>
      <c r="M45" s="605"/>
      <c r="N45" s="605"/>
      <c r="O45" s="605"/>
      <c r="P45" s="605"/>
    </row>
    <row r="46" spans="1:16">
      <c r="A46" s="37"/>
      <c r="B46" s="212" t="s">
        <v>156</v>
      </c>
      <c r="C46" s="582"/>
      <c r="D46" s="582"/>
      <c r="E46" s="583"/>
      <c r="F46" s="582"/>
      <c r="G46" s="582"/>
      <c r="H46" s="584"/>
      <c r="I46" s="605"/>
      <c r="J46" s="605"/>
      <c r="K46" s="605"/>
      <c r="L46" s="605"/>
      <c r="M46" s="605"/>
      <c r="N46" s="605"/>
      <c r="O46" s="605"/>
      <c r="P46" s="605"/>
    </row>
    <row r="47" spans="1:16">
      <c r="A47" s="37">
        <v>25</v>
      </c>
      <c r="B47" s="576" t="s">
        <v>155</v>
      </c>
      <c r="C47" s="574">
        <v>16978610.989999998</v>
      </c>
      <c r="D47" s="574">
        <v>5649791.96</v>
      </c>
      <c r="E47" s="577">
        <v>22628402.949999999</v>
      </c>
      <c r="F47" s="574">
        <v>11803605.32</v>
      </c>
      <c r="G47" s="574">
        <v>5914049.9500000002</v>
      </c>
      <c r="H47" s="578">
        <v>17717655.27</v>
      </c>
      <c r="I47" s="605"/>
      <c r="J47" s="605"/>
      <c r="K47" s="605"/>
      <c r="L47" s="605"/>
      <c r="M47" s="605"/>
      <c r="N47" s="605"/>
      <c r="O47" s="605"/>
      <c r="P47" s="605"/>
    </row>
    <row r="48" spans="1:16">
      <c r="A48" s="37">
        <v>26</v>
      </c>
      <c r="B48" s="576" t="s">
        <v>154</v>
      </c>
      <c r="C48" s="574">
        <v>9580061.7899999991</v>
      </c>
      <c r="D48" s="574">
        <v>6509032.0099999998</v>
      </c>
      <c r="E48" s="577">
        <v>16089093.799999999</v>
      </c>
      <c r="F48" s="574">
        <v>10445312</v>
      </c>
      <c r="G48" s="574">
        <v>7460181.75</v>
      </c>
      <c r="H48" s="578">
        <v>17905493.75</v>
      </c>
      <c r="I48" s="605"/>
      <c r="J48" s="605"/>
      <c r="K48" s="605"/>
      <c r="L48" s="605"/>
      <c r="M48" s="605"/>
      <c r="N48" s="605"/>
      <c r="O48" s="605"/>
      <c r="P48" s="605"/>
    </row>
    <row r="49" spans="1:16">
      <c r="A49" s="37">
        <v>27</v>
      </c>
      <c r="B49" s="576" t="s">
        <v>153</v>
      </c>
      <c r="C49" s="574">
        <v>167838665.43000001</v>
      </c>
      <c r="D49" s="574">
        <v>0</v>
      </c>
      <c r="E49" s="577">
        <v>167838665.43000001</v>
      </c>
      <c r="F49" s="574">
        <v>128380537.51000001</v>
      </c>
      <c r="G49" s="574">
        <v>0</v>
      </c>
      <c r="H49" s="578">
        <v>128380537.51000001</v>
      </c>
      <c r="I49" s="605"/>
      <c r="J49" s="605"/>
      <c r="K49" s="605"/>
      <c r="L49" s="605"/>
      <c r="M49" s="605"/>
      <c r="N49" s="605"/>
      <c r="O49" s="605"/>
      <c r="P49" s="605"/>
    </row>
    <row r="50" spans="1:16">
      <c r="A50" s="37">
        <v>28</v>
      </c>
      <c r="B50" s="576" t="s">
        <v>152</v>
      </c>
      <c r="C50" s="574">
        <v>4133754.36</v>
      </c>
      <c r="D50" s="574">
        <v>0</v>
      </c>
      <c r="E50" s="577">
        <v>4133754.36</v>
      </c>
      <c r="F50" s="574">
        <v>3386596.63</v>
      </c>
      <c r="G50" s="574">
        <v>0</v>
      </c>
      <c r="H50" s="578">
        <v>3386596.63</v>
      </c>
      <c r="I50" s="605"/>
      <c r="J50" s="605"/>
      <c r="K50" s="605"/>
      <c r="L50" s="605"/>
      <c r="M50" s="605"/>
      <c r="N50" s="605"/>
      <c r="O50" s="605"/>
      <c r="P50" s="605"/>
    </row>
    <row r="51" spans="1:16">
      <c r="A51" s="37">
        <v>29</v>
      </c>
      <c r="B51" s="576" t="s">
        <v>151</v>
      </c>
      <c r="C51" s="574">
        <v>43947968.939999998</v>
      </c>
      <c r="D51" s="574">
        <v>0</v>
      </c>
      <c r="E51" s="577">
        <v>43947968.939999998</v>
      </c>
      <c r="F51" s="574">
        <v>40141085.140000001</v>
      </c>
      <c r="G51" s="574">
        <v>0</v>
      </c>
      <c r="H51" s="578">
        <v>40141085.140000001</v>
      </c>
      <c r="I51" s="605"/>
      <c r="J51" s="605"/>
      <c r="K51" s="605"/>
      <c r="L51" s="605"/>
      <c r="M51" s="605"/>
      <c r="N51" s="605"/>
      <c r="O51" s="605"/>
      <c r="P51" s="605"/>
    </row>
    <row r="52" spans="1:16">
      <c r="A52" s="37">
        <v>30</v>
      </c>
      <c r="B52" s="576" t="s">
        <v>150</v>
      </c>
      <c r="C52" s="574">
        <v>53578061.950000003</v>
      </c>
      <c r="D52" s="574">
        <v>13595577.199999999</v>
      </c>
      <c r="E52" s="577">
        <v>67173639.150000006</v>
      </c>
      <c r="F52" s="574">
        <v>36734443.990000002</v>
      </c>
      <c r="G52" s="574">
        <v>14561046.029999999</v>
      </c>
      <c r="H52" s="578">
        <v>51295490.020000003</v>
      </c>
      <c r="I52" s="605"/>
      <c r="J52" s="605"/>
      <c r="K52" s="605"/>
      <c r="L52" s="605"/>
      <c r="M52" s="605"/>
      <c r="N52" s="605"/>
      <c r="O52" s="605"/>
      <c r="P52" s="605"/>
    </row>
    <row r="53" spans="1:16">
      <c r="A53" s="37">
        <v>31</v>
      </c>
      <c r="B53" s="585" t="s">
        <v>273</v>
      </c>
      <c r="C53" s="579">
        <v>296057123.46000004</v>
      </c>
      <c r="D53" s="579">
        <v>25754401.169999998</v>
      </c>
      <c r="E53" s="577">
        <v>321811524.63000005</v>
      </c>
      <c r="F53" s="579">
        <v>230891580.59000003</v>
      </c>
      <c r="G53" s="579">
        <v>27935277.729999997</v>
      </c>
      <c r="H53" s="577">
        <v>258826858.32000002</v>
      </c>
      <c r="I53" s="605"/>
      <c r="J53" s="605"/>
      <c r="K53" s="605"/>
      <c r="L53" s="605"/>
      <c r="M53" s="605"/>
      <c r="N53" s="605"/>
      <c r="O53" s="605"/>
      <c r="P53" s="605"/>
    </row>
    <row r="54" spans="1:16">
      <c r="A54" s="37">
        <v>32</v>
      </c>
      <c r="B54" s="585" t="s">
        <v>274</v>
      </c>
      <c r="C54" s="579">
        <v>137183515.70000005</v>
      </c>
      <c r="D54" s="579">
        <v>6317316.2400000133</v>
      </c>
      <c r="E54" s="577">
        <v>143500831.94000006</v>
      </c>
      <c r="F54" s="579">
        <v>-7735649.7800000608</v>
      </c>
      <c r="G54" s="579">
        <v>-4788834.0999999978</v>
      </c>
      <c r="H54" s="577">
        <v>-12524483.880000059</v>
      </c>
      <c r="I54" s="605"/>
      <c r="J54" s="605"/>
      <c r="K54" s="605"/>
      <c r="L54" s="605"/>
      <c r="M54" s="605"/>
      <c r="N54" s="605"/>
      <c r="O54" s="605"/>
      <c r="P54" s="605"/>
    </row>
    <row r="55" spans="1:16">
      <c r="A55" s="37"/>
      <c r="B55" s="586"/>
      <c r="C55" s="587"/>
      <c r="D55" s="587"/>
      <c r="E55" s="583"/>
      <c r="F55" s="587"/>
      <c r="G55" s="587"/>
      <c r="H55" s="584"/>
      <c r="I55" s="605"/>
      <c r="J55" s="605"/>
      <c r="K55" s="605"/>
      <c r="L55" s="605"/>
      <c r="M55" s="605"/>
      <c r="N55" s="605"/>
      <c r="O55" s="605"/>
      <c r="P55" s="605"/>
    </row>
    <row r="56" spans="1:16">
      <c r="A56" s="37">
        <v>33</v>
      </c>
      <c r="B56" s="585" t="s">
        <v>149</v>
      </c>
      <c r="C56" s="579">
        <v>566080953.06999993</v>
      </c>
      <c r="D56" s="579">
        <v>189506782.68999997</v>
      </c>
      <c r="E56" s="577">
        <v>755587735.75999987</v>
      </c>
      <c r="F56" s="579">
        <v>335243860.62999988</v>
      </c>
      <c r="G56" s="579">
        <v>111412555.91999996</v>
      </c>
      <c r="H56" s="578">
        <v>446656416.54999983</v>
      </c>
      <c r="I56" s="605"/>
      <c r="J56" s="605"/>
      <c r="K56" s="605"/>
      <c r="L56" s="605"/>
      <c r="M56" s="605"/>
      <c r="N56" s="605"/>
      <c r="O56" s="605"/>
      <c r="P56" s="605"/>
    </row>
    <row r="57" spans="1:16">
      <c r="A57" s="37"/>
      <c r="B57" s="586"/>
      <c r="C57" s="587"/>
      <c r="D57" s="587"/>
      <c r="E57" s="583"/>
      <c r="F57" s="587"/>
      <c r="G57" s="587"/>
      <c r="H57" s="584"/>
      <c r="I57" s="605"/>
      <c r="J57" s="605"/>
      <c r="K57" s="605"/>
      <c r="L57" s="605"/>
      <c r="M57" s="605"/>
      <c r="N57" s="605"/>
      <c r="O57" s="605"/>
      <c r="P57" s="605"/>
    </row>
    <row r="58" spans="1:16">
      <c r="A58" s="37">
        <v>34</v>
      </c>
      <c r="B58" s="576" t="s">
        <v>148</v>
      </c>
      <c r="C58" s="574">
        <v>-92372251.599999994</v>
      </c>
      <c r="D58" s="574">
        <v>0</v>
      </c>
      <c r="E58" s="577">
        <v>-92372251.599999994</v>
      </c>
      <c r="F58" s="574">
        <v>493370207.66000003</v>
      </c>
      <c r="G58" s="574">
        <v>0</v>
      </c>
      <c r="H58" s="578">
        <v>493370207.66000003</v>
      </c>
      <c r="I58" s="605"/>
      <c r="J58" s="605"/>
      <c r="K58" s="605"/>
      <c r="L58" s="605"/>
      <c r="M58" s="605"/>
      <c r="N58" s="605"/>
      <c r="O58" s="605"/>
      <c r="P58" s="605"/>
    </row>
    <row r="59" spans="1:16" s="213" customFormat="1">
      <c r="A59" s="37">
        <v>35</v>
      </c>
      <c r="B59" s="576" t="s">
        <v>147</v>
      </c>
      <c r="C59" s="574">
        <v>9258.1200000000008</v>
      </c>
      <c r="D59" s="574">
        <v>0</v>
      </c>
      <c r="E59" s="577">
        <v>9258.1200000000008</v>
      </c>
      <c r="F59" s="574">
        <v>2187861.0699999998</v>
      </c>
      <c r="G59" s="574">
        <v>0</v>
      </c>
      <c r="H59" s="578">
        <v>2187861.0699999998</v>
      </c>
      <c r="I59" s="605"/>
      <c r="J59" s="605"/>
      <c r="K59" s="605"/>
      <c r="L59" s="605"/>
      <c r="M59" s="605"/>
      <c r="N59" s="605"/>
      <c r="O59" s="605"/>
      <c r="P59" s="605"/>
    </row>
    <row r="60" spans="1:16">
      <c r="A60" s="37">
        <v>36</v>
      </c>
      <c r="B60" s="576" t="s">
        <v>146</v>
      </c>
      <c r="C60" s="574">
        <v>20365986.489999998</v>
      </c>
      <c r="D60" s="574">
        <v>0</v>
      </c>
      <c r="E60" s="577">
        <v>20365986.489999998</v>
      </c>
      <c r="F60" s="574">
        <v>33246630.449999999</v>
      </c>
      <c r="G60" s="574">
        <v>0</v>
      </c>
      <c r="H60" s="578">
        <v>33246630.449999999</v>
      </c>
      <c r="I60" s="605"/>
      <c r="J60" s="605"/>
      <c r="K60" s="605"/>
      <c r="L60" s="605"/>
      <c r="M60" s="605"/>
      <c r="N60" s="605"/>
      <c r="O60" s="605"/>
      <c r="P60" s="605"/>
    </row>
    <row r="61" spans="1:16">
      <c r="A61" s="37">
        <v>37</v>
      </c>
      <c r="B61" s="585" t="s">
        <v>145</v>
      </c>
      <c r="C61" s="579">
        <v>-71997006.989999995</v>
      </c>
      <c r="D61" s="579">
        <v>0</v>
      </c>
      <c r="E61" s="577">
        <v>-71997006.989999995</v>
      </c>
      <c r="F61" s="579">
        <v>528804699.18000001</v>
      </c>
      <c r="G61" s="579">
        <v>0</v>
      </c>
      <c r="H61" s="578">
        <v>528804699.18000001</v>
      </c>
      <c r="I61" s="605"/>
      <c r="J61" s="605"/>
      <c r="K61" s="605"/>
      <c r="L61" s="605"/>
      <c r="M61" s="605"/>
      <c r="N61" s="605"/>
      <c r="O61" s="605"/>
      <c r="P61" s="605"/>
    </row>
    <row r="62" spans="1:16">
      <c r="A62" s="37"/>
      <c r="B62" s="590"/>
      <c r="C62" s="582"/>
      <c r="D62" s="582"/>
      <c r="E62" s="583"/>
      <c r="F62" s="582"/>
      <c r="G62" s="582"/>
      <c r="H62" s="584"/>
      <c r="I62" s="605"/>
      <c r="J62" s="605"/>
      <c r="K62" s="605"/>
      <c r="L62" s="605"/>
      <c r="M62" s="605"/>
      <c r="N62" s="605"/>
      <c r="O62" s="605"/>
      <c r="P62" s="605"/>
    </row>
    <row r="63" spans="1:16">
      <c r="A63" s="37">
        <v>38</v>
      </c>
      <c r="B63" s="591" t="s">
        <v>144</v>
      </c>
      <c r="C63" s="579">
        <v>638077960.05999994</v>
      </c>
      <c r="D63" s="579">
        <v>189506782.68999997</v>
      </c>
      <c r="E63" s="577">
        <v>827584742.74999988</v>
      </c>
      <c r="F63" s="579">
        <v>-193560838.55000013</v>
      </c>
      <c r="G63" s="579">
        <v>111412555.91999996</v>
      </c>
      <c r="H63" s="578">
        <v>-82148282.630000174</v>
      </c>
      <c r="I63" s="605"/>
      <c r="J63" s="605"/>
      <c r="K63" s="605"/>
      <c r="L63" s="605"/>
      <c r="M63" s="605"/>
      <c r="N63" s="605"/>
      <c r="O63" s="605"/>
      <c r="P63" s="605"/>
    </row>
    <row r="64" spans="1:16">
      <c r="A64" s="35">
        <v>39</v>
      </c>
      <c r="B64" s="576" t="s">
        <v>143</v>
      </c>
      <c r="C64" s="592">
        <v>92019738.069999993</v>
      </c>
      <c r="D64" s="592">
        <v>0</v>
      </c>
      <c r="E64" s="577">
        <v>92019738.069999993</v>
      </c>
      <c r="F64" s="592">
        <v>-32123702.420000002</v>
      </c>
      <c r="G64" s="592">
        <v>0</v>
      </c>
      <c r="H64" s="578">
        <v>-32123702.420000002</v>
      </c>
      <c r="I64" s="605"/>
      <c r="J64" s="605"/>
      <c r="K64" s="605"/>
      <c r="L64" s="605"/>
      <c r="M64" s="605"/>
      <c r="N64" s="605"/>
      <c r="O64" s="605"/>
      <c r="P64" s="605"/>
    </row>
    <row r="65" spans="1:16">
      <c r="A65" s="37">
        <v>40</v>
      </c>
      <c r="B65" s="585" t="s">
        <v>142</v>
      </c>
      <c r="C65" s="579">
        <v>546058221.99000001</v>
      </c>
      <c r="D65" s="579">
        <v>189506782.68999997</v>
      </c>
      <c r="E65" s="577">
        <v>735565004.67999995</v>
      </c>
      <c r="F65" s="579">
        <v>-161437136.13000011</v>
      </c>
      <c r="G65" s="579">
        <v>111412555.91999996</v>
      </c>
      <c r="H65" s="578">
        <v>-50024580.210000157</v>
      </c>
      <c r="I65" s="605"/>
      <c r="J65" s="605"/>
      <c r="K65" s="605"/>
      <c r="L65" s="605"/>
      <c r="M65" s="605"/>
      <c r="N65" s="605"/>
      <c r="O65" s="605"/>
      <c r="P65" s="605"/>
    </row>
    <row r="66" spans="1:16">
      <c r="A66" s="35">
        <v>41</v>
      </c>
      <c r="B66" s="576" t="s">
        <v>141</v>
      </c>
      <c r="C66" s="592">
        <v>0</v>
      </c>
      <c r="D66" s="592">
        <v>0</v>
      </c>
      <c r="E66" s="577">
        <v>0</v>
      </c>
      <c r="F66" s="592">
        <v>0</v>
      </c>
      <c r="G66" s="592">
        <v>0</v>
      </c>
      <c r="H66" s="578">
        <v>0</v>
      </c>
      <c r="I66" s="605"/>
      <c r="J66" s="605"/>
      <c r="K66" s="605"/>
      <c r="L66" s="605"/>
      <c r="M66" s="605"/>
      <c r="N66" s="605"/>
      <c r="O66" s="605"/>
      <c r="P66" s="605"/>
    </row>
    <row r="67" spans="1:16" ht="13.5" thickBot="1">
      <c r="A67" s="38">
        <v>42</v>
      </c>
      <c r="B67" s="39" t="s">
        <v>140</v>
      </c>
      <c r="C67" s="40">
        <v>546058221.99000001</v>
      </c>
      <c r="D67" s="40">
        <v>189506782.68999997</v>
      </c>
      <c r="E67" s="41">
        <v>735565004.67999995</v>
      </c>
      <c r="F67" s="40">
        <v>-161437136.13000011</v>
      </c>
      <c r="G67" s="40">
        <v>111412555.91999996</v>
      </c>
      <c r="H67" s="42">
        <v>-50024580.210000157</v>
      </c>
      <c r="I67" s="605"/>
      <c r="J67" s="605"/>
      <c r="K67" s="605"/>
      <c r="L67" s="605"/>
      <c r="M67" s="605"/>
      <c r="N67" s="605"/>
      <c r="O67" s="605"/>
      <c r="P67" s="60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85" zoomScaleNormal="85" workbookViewId="0">
      <selection activeCell="B3" sqref="B3"/>
    </sheetView>
  </sheetViews>
  <sheetFormatPr defaultColWidth="9.140625" defaultRowHeight="14.25"/>
  <cols>
    <col min="1" max="1" width="9.5703125" style="5" bestFit="1" customWidth="1"/>
    <col min="2" max="2" width="72.28515625" style="5" customWidth="1"/>
    <col min="3" max="3" width="13.140625" style="5" bestFit="1" customWidth="1"/>
    <col min="4" max="5" width="14.140625" style="5" bestFit="1" customWidth="1"/>
    <col min="6" max="6" width="13.140625" style="5" bestFit="1" customWidth="1"/>
    <col min="7" max="8" width="14.140625" style="5" bestFit="1" customWidth="1"/>
    <col min="9" max="16384" width="9.140625" style="5"/>
  </cols>
  <sheetData>
    <row r="1" spans="1:18" s="657" customFormat="1">
      <c r="A1" s="658" t="s">
        <v>30</v>
      </c>
      <c r="B1" s="654" t="str">
        <f>'Info '!C2</f>
        <v>JSC TBC Bank</v>
      </c>
    </row>
    <row r="2" spans="1:18" s="657" customFormat="1">
      <c r="A2" s="658" t="s">
        <v>31</v>
      </c>
      <c r="B2" s="608">
        <f>'3.PL '!B2</f>
        <v>44469</v>
      </c>
    </row>
    <row r="3" spans="1:18">
      <c r="A3" s="4"/>
    </row>
    <row r="4" spans="1:18" ht="15" thickBot="1">
      <c r="A4" s="4" t="s">
        <v>74</v>
      </c>
      <c r="B4" s="4"/>
      <c r="C4" s="196"/>
      <c r="D4" s="196"/>
      <c r="E4" s="196"/>
      <c r="F4" s="197"/>
      <c r="G4" s="197"/>
      <c r="H4" s="198" t="s">
        <v>73</v>
      </c>
    </row>
    <row r="5" spans="1:18">
      <c r="A5" s="710" t="s">
        <v>6</v>
      </c>
      <c r="B5" s="712" t="s">
        <v>339</v>
      </c>
      <c r="C5" s="706" t="s">
        <v>68</v>
      </c>
      <c r="D5" s="707"/>
      <c r="E5" s="708"/>
      <c r="F5" s="706" t="s">
        <v>72</v>
      </c>
      <c r="G5" s="707"/>
      <c r="H5" s="709"/>
    </row>
    <row r="6" spans="1:18">
      <c r="A6" s="711"/>
      <c r="B6" s="713"/>
      <c r="C6" s="555" t="s">
        <v>286</v>
      </c>
      <c r="D6" s="555" t="s">
        <v>121</v>
      </c>
      <c r="E6" s="555" t="s">
        <v>108</v>
      </c>
      <c r="F6" s="555" t="s">
        <v>286</v>
      </c>
      <c r="G6" s="555" t="s">
        <v>121</v>
      </c>
      <c r="H6" s="556" t="s">
        <v>108</v>
      </c>
    </row>
    <row r="7" spans="1:18" s="15" customFormat="1">
      <c r="A7" s="199">
        <v>1</v>
      </c>
      <c r="B7" s="593" t="s">
        <v>373</v>
      </c>
      <c r="C7" s="561">
        <v>1152224625.6100006</v>
      </c>
      <c r="D7" s="561">
        <v>2296505521.8474631</v>
      </c>
      <c r="E7" s="594">
        <v>3448730147.4574637</v>
      </c>
      <c r="F7" s="561">
        <v>1076496963.5700004</v>
      </c>
      <c r="G7" s="561">
        <v>2439060389.706182</v>
      </c>
      <c r="H7" s="562">
        <v>3515557353.2761822</v>
      </c>
      <c r="I7" s="606"/>
      <c r="J7" s="606"/>
      <c r="K7" s="606"/>
      <c r="L7" s="606"/>
      <c r="M7" s="606"/>
      <c r="N7" s="606"/>
      <c r="O7" s="606"/>
      <c r="P7" s="606"/>
      <c r="Q7" s="606"/>
      <c r="R7" s="606"/>
    </row>
    <row r="8" spans="1:18" s="15" customFormat="1">
      <c r="A8" s="199">
        <v>1.1000000000000001</v>
      </c>
      <c r="B8" s="595" t="s">
        <v>304</v>
      </c>
      <c r="C8" s="561">
        <v>815682921.24000001</v>
      </c>
      <c r="D8" s="561">
        <v>1114745937</v>
      </c>
      <c r="E8" s="594">
        <v>1930428858.24</v>
      </c>
      <c r="F8" s="561">
        <v>747669064.11000001</v>
      </c>
      <c r="G8" s="561">
        <v>1266884582.29</v>
      </c>
      <c r="H8" s="562">
        <v>2014553646.4000001</v>
      </c>
      <c r="I8" s="606"/>
      <c r="J8" s="606"/>
      <c r="K8" s="606"/>
      <c r="L8" s="606"/>
      <c r="M8" s="606"/>
      <c r="N8" s="606"/>
      <c r="O8" s="606"/>
      <c r="P8" s="606"/>
      <c r="Q8" s="606"/>
      <c r="R8" s="606"/>
    </row>
    <row r="9" spans="1:18" s="15" customFormat="1">
      <c r="A9" s="199">
        <v>1.2</v>
      </c>
      <c r="B9" s="595" t="s">
        <v>305</v>
      </c>
      <c r="C9" s="561">
        <v>19477730.84</v>
      </c>
      <c r="D9" s="561">
        <v>143719127.159794</v>
      </c>
      <c r="E9" s="594">
        <v>163196857.99979401</v>
      </c>
      <c r="F9" s="561">
        <v>0</v>
      </c>
      <c r="G9" s="561">
        <v>193584371.36007702</v>
      </c>
      <c r="H9" s="562">
        <v>193584371.36007702</v>
      </c>
      <c r="I9" s="606"/>
      <c r="J9" s="606"/>
      <c r="K9" s="606"/>
      <c r="L9" s="606"/>
      <c r="M9" s="606"/>
      <c r="N9" s="606"/>
      <c r="O9" s="606"/>
      <c r="P9" s="606"/>
      <c r="Q9" s="606"/>
      <c r="R9" s="606"/>
    </row>
    <row r="10" spans="1:18" s="15" customFormat="1">
      <c r="A10" s="199">
        <v>1.3</v>
      </c>
      <c r="B10" s="595" t="s">
        <v>306</v>
      </c>
      <c r="C10" s="561">
        <v>317063973.53000063</v>
      </c>
      <c r="D10" s="561">
        <v>1038039529.5876689</v>
      </c>
      <c r="E10" s="594">
        <v>1355103503.1176696</v>
      </c>
      <c r="F10" s="561">
        <v>328827899.46000046</v>
      </c>
      <c r="G10" s="561">
        <v>978590456.81610548</v>
      </c>
      <c r="H10" s="562">
        <v>1307418356.2761059</v>
      </c>
      <c r="I10" s="606"/>
      <c r="J10" s="606"/>
      <c r="K10" s="606"/>
      <c r="L10" s="606"/>
      <c r="M10" s="606"/>
      <c r="N10" s="606"/>
      <c r="O10" s="606"/>
      <c r="P10" s="606"/>
      <c r="Q10" s="606"/>
      <c r="R10" s="606"/>
    </row>
    <row r="11" spans="1:18" s="15" customFormat="1">
      <c r="A11" s="199">
        <v>1.4</v>
      </c>
      <c r="B11" s="595" t="s">
        <v>287</v>
      </c>
      <c r="C11" s="561">
        <v>0</v>
      </c>
      <c r="D11" s="561">
        <v>928.1</v>
      </c>
      <c r="E11" s="594">
        <v>928.1</v>
      </c>
      <c r="F11" s="561">
        <v>0</v>
      </c>
      <c r="G11" s="561">
        <v>979.24</v>
      </c>
      <c r="H11" s="562">
        <v>979.24</v>
      </c>
      <c r="I11" s="606"/>
      <c r="J11" s="606"/>
      <c r="K11" s="606"/>
      <c r="L11" s="606"/>
      <c r="M11" s="606"/>
      <c r="N11" s="606"/>
      <c r="O11" s="606"/>
      <c r="P11" s="606"/>
      <c r="Q11" s="606"/>
      <c r="R11" s="606"/>
    </row>
    <row r="12" spans="1:18" s="15" customFormat="1" ht="29.25" customHeight="1">
      <c r="A12" s="199">
        <v>2</v>
      </c>
      <c r="B12" s="596" t="s">
        <v>308</v>
      </c>
      <c r="C12" s="561">
        <v>0</v>
      </c>
      <c r="D12" s="561">
        <v>0</v>
      </c>
      <c r="E12" s="594">
        <v>0</v>
      </c>
      <c r="F12" s="561">
        <v>0</v>
      </c>
      <c r="G12" s="561">
        <v>0</v>
      </c>
      <c r="H12" s="562">
        <v>0</v>
      </c>
      <c r="I12" s="606"/>
      <c r="J12" s="606"/>
      <c r="K12" s="606"/>
      <c r="L12" s="606"/>
      <c r="M12" s="606"/>
      <c r="N12" s="606"/>
      <c r="O12" s="606"/>
      <c r="P12" s="606"/>
      <c r="Q12" s="606"/>
      <c r="R12" s="606"/>
    </row>
    <row r="13" spans="1:18" s="15" customFormat="1" ht="19.899999999999999" customHeight="1">
      <c r="A13" s="199">
        <v>3</v>
      </c>
      <c r="B13" s="596" t="s">
        <v>307</v>
      </c>
      <c r="C13" s="561">
        <v>935836000</v>
      </c>
      <c r="D13" s="561">
        <v>0</v>
      </c>
      <c r="E13" s="594">
        <v>935836000</v>
      </c>
      <c r="F13" s="561">
        <v>653740000</v>
      </c>
      <c r="G13" s="561">
        <v>0</v>
      </c>
      <c r="H13" s="562">
        <v>653740000</v>
      </c>
      <c r="I13" s="606"/>
      <c r="J13" s="606"/>
      <c r="K13" s="606"/>
      <c r="L13" s="606"/>
      <c r="M13" s="606"/>
      <c r="N13" s="606"/>
      <c r="O13" s="606"/>
      <c r="P13" s="606"/>
      <c r="Q13" s="606"/>
      <c r="R13" s="606"/>
    </row>
    <row r="14" spans="1:18" s="15" customFormat="1">
      <c r="A14" s="199">
        <v>3.1</v>
      </c>
      <c r="B14" s="597" t="s">
        <v>288</v>
      </c>
      <c r="C14" s="561">
        <v>935836000</v>
      </c>
      <c r="D14" s="561">
        <v>0</v>
      </c>
      <c r="E14" s="594">
        <v>935836000</v>
      </c>
      <c r="F14" s="561">
        <v>653740000</v>
      </c>
      <c r="G14" s="561">
        <v>0</v>
      </c>
      <c r="H14" s="562">
        <v>653740000</v>
      </c>
      <c r="I14" s="606"/>
      <c r="J14" s="606"/>
      <c r="K14" s="606"/>
      <c r="L14" s="606"/>
      <c r="M14" s="606"/>
      <c r="N14" s="606"/>
      <c r="O14" s="606"/>
      <c r="P14" s="606"/>
      <c r="Q14" s="606"/>
      <c r="R14" s="606"/>
    </row>
    <row r="15" spans="1:18" s="15" customFormat="1">
      <c r="A15" s="199">
        <v>3.2</v>
      </c>
      <c r="B15" s="597" t="s">
        <v>289</v>
      </c>
      <c r="C15" s="561">
        <v>0</v>
      </c>
      <c r="D15" s="561">
        <v>0</v>
      </c>
      <c r="E15" s="594">
        <v>0</v>
      </c>
      <c r="F15" s="561">
        <v>0</v>
      </c>
      <c r="G15" s="561">
        <v>0</v>
      </c>
      <c r="H15" s="562">
        <v>0</v>
      </c>
      <c r="I15" s="606"/>
      <c r="J15" s="606"/>
      <c r="K15" s="606"/>
      <c r="L15" s="606"/>
      <c r="M15" s="606"/>
      <c r="N15" s="606"/>
      <c r="O15" s="606"/>
      <c r="P15" s="606"/>
      <c r="Q15" s="606"/>
      <c r="R15" s="606"/>
    </row>
    <row r="16" spans="1:18" s="15" customFormat="1">
      <c r="A16" s="199">
        <v>4</v>
      </c>
      <c r="B16" s="598" t="s">
        <v>318</v>
      </c>
      <c r="C16" s="561">
        <v>3104299977.1200004</v>
      </c>
      <c r="D16" s="561">
        <v>5100974107.0900002</v>
      </c>
      <c r="E16" s="594">
        <v>8205274084.2099991</v>
      </c>
      <c r="F16" s="561">
        <v>2446427416.6500001</v>
      </c>
      <c r="G16" s="561">
        <v>5762584576.1399994</v>
      </c>
      <c r="H16" s="562">
        <v>8209011992.789999</v>
      </c>
      <c r="I16" s="606"/>
      <c r="J16" s="606"/>
      <c r="K16" s="606"/>
      <c r="L16" s="606"/>
      <c r="M16" s="606"/>
      <c r="N16" s="606"/>
      <c r="O16" s="606"/>
      <c r="P16" s="606"/>
      <c r="Q16" s="606"/>
      <c r="R16" s="606"/>
    </row>
    <row r="17" spans="1:18" s="15" customFormat="1">
      <c r="A17" s="199">
        <v>4.0999999999999996</v>
      </c>
      <c r="B17" s="597" t="s">
        <v>309</v>
      </c>
      <c r="C17" s="561">
        <v>2589270374.2800002</v>
      </c>
      <c r="D17" s="561">
        <v>4570490215.4499998</v>
      </c>
      <c r="E17" s="594">
        <v>7159760589.7299995</v>
      </c>
      <c r="F17" s="561">
        <v>2052702503.74</v>
      </c>
      <c r="G17" s="561">
        <v>5172203634.6599998</v>
      </c>
      <c r="H17" s="562">
        <v>7224906138.3999996</v>
      </c>
      <c r="I17" s="606"/>
      <c r="J17" s="606"/>
      <c r="K17" s="606"/>
      <c r="L17" s="606"/>
      <c r="M17" s="606"/>
      <c r="N17" s="606"/>
      <c r="O17" s="606"/>
      <c r="P17" s="606"/>
      <c r="Q17" s="606"/>
      <c r="R17" s="606"/>
    </row>
    <row r="18" spans="1:18" s="15" customFormat="1">
      <c r="A18" s="199">
        <v>4.2</v>
      </c>
      <c r="B18" s="597" t="s">
        <v>303</v>
      </c>
      <c r="C18" s="561">
        <v>515029602.83999997</v>
      </c>
      <c r="D18" s="561">
        <v>530483891.63999999</v>
      </c>
      <c r="E18" s="594">
        <v>1045513494.48</v>
      </c>
      <c r="F18" s="561">
        <v>393724912.91000003</v>
      </c>
      <c r="G18" s="561">
        <v>590380941.48000002</v>
      </c>
      <c r="H18" s="562">
        <v>984105854.3900001</v>
      </c>
      <c r="I18" s="606"/>
      <c r="J18" s="606"/>
      <c r="K18" s="606"/>
      <c r="L18" s="606"/>
      <c r="M18" s="606"/>
      <c r="N18" s="606"/>
      <c r="O18" s="606"/>
      <c r="P18" s="606"/>
      <c r="Q18" s="606"/>
      <c r="R18" s="606"/>
    </row>
    <row r="19" spans="1:18" s="15" customFormat="1">
      <c r="A19" s="199">
        <v>5</v>
      </c>
      <c r="B19" s="596" t="s">
        <v>317</v>
      </c>
      <c r="C19" s="561">
        <v>10144225808.750002</v>
      </c>
      <c r="D19" s="561">
        <v>16156282324.609999</v>
      </c>
      <c r="E19" s="594">
        <v>26300508133.359997</v>
      </c>
      <c r="F19" s="561">
        <v>9820512657.5300007</v>
      </c>
      <c r="G19" s="561">
        <v>17929298704.07</v>
      </c>
      <c r="H19" s="562">
        <v>27749811361.599998</v>
      </c>
      <c r="I19" s="606"/>
      <c r="J19" s="606"/>
      <c r="K19" s="606"/>
      <c r="L19" s="606"/>
      <c r="M19" s="606"/>
      <c r="N19" s="606"/>
      <c r="O19" s="606"/>
      <c r="P19" s="606"/>
      <c r="Q19" s="606"/>
      <c r="R19" s="606"/>
    </row>
    <row r="20" spans="1:18" s="15" customFormat="1">
      <c r="A20" s="199">
        <v>5.0999999999999996</v>
      </c>
      <c r="B20" s="599" t="s">
        <v>292</v>
      </c>
      <c r="C20" s="561">
        <v>341863365.42000002</v>
      </c>
      <c r="D20" s="561">
        <v>264299207.84999999</v>
      </c>
      <c r="E20" s="594">
        <v>606162573.26999998</v>
      </c>
      <c r="F20" s="561">
        <v>288018930.07999998</v>
      </c>
      <c r="G20" s="561">
        <v>243782125.11000001</v>
      </c>
      <c r="H20" s="562">
        <v>531801055.19</v>
      </c>
      <c r="I20" s="606"/>
      <c r="J20" s="606"/>
      <c r="K20" s="606"/>
      <c r="L20" s="606"/>
      <c r="M20" s="606"/>
      <c r="N20" s="606"/>
      <c r="O20" s="606"/>
      <c r="P20" s="606"/>
      <c r="Q20" s="606"/>
      <c r="R20" s="606"/>
    </row>
    <row r="21" spans="1:18" s="15" customFormat="1">
      <c r="A21" s="199">
        <v>5.2</v>
      </c>
      <c r="B21" s="599" t="s">
        <v>291</v>
      </c>
      <c r="C21" s="561">
        <v>166010636.25999999</v>
      </c>
      <c r="D21" s="561">
        <v>7169386.2599999998</v>
      </c>
      <c r="E21" s="594">
        <v>173180022.51999998</v>
      </c>
      <c r="F21" s="561">
        <v>189953185.31</v>
      </c>
      <c r="G21" s="561">
        <v>23031444.219999999</v>
      </c>
      <c r="H21" s="562">
        <v>212984629.53</v>
      </c>
      <c r="I21" s="606"/>
      <c r="J21" s="606"/>
      <c r="K21" s="606"/>
      <c r="L21" s="606"/>
      <c r="M21" s="606"/>
      <c r="N21" s="606"/>
      <c r="O21" s="606"/>
      <c r="P21" s="606"/>
      <c r="Q21" s="606"/>
      <c r="R21" s="606"/>
    </row>
    <row r="22" spans="1:18" s="15" customFormat="1">
      <c r="A22" s="199">
        <v>5.3</v>
      </c>
      <c r="B22" s="599" t="s">
        <v>290</v>
      </c>
      <c r="C22" s="561">
        <v>6949973694.1599998</v>
      </c>
      <c r="D22" s="561">
        <v>13885048565.969999</v>
      </c>
      <c r="E22" s="594">
        <v>20835022260.129997</v>
      </c>
      <c r="F22" s="561">
        <v>7351145962.8199997</v>
      </c>
      <c r="G22" s="561">
        <v>15634763650.1</v>
      </c>
      <c r="H22" s="562">
        <v>22985909612.919998</v>
      </c>
      <c r="I22" s="606"/>
      <c r="J22" s="606"/>
      <c r="K22" s="606"/>
      <c r="L22" s="606"/>
      <c r="M22" s="606"/>
      <c r="N22" s="606"/>
      <c r="O22" s="606"/>
      <c r="P22" s="606"/>
      <c r="Q22" s="606"/>
      <c r="R22" s="606"/>
    </row>
    <row r="23" spans="1:18" s="15" customFormat="1">
      <c r="A23" s="199" t="s">
        <v>15</v>
      </c>
      <c r="B23" s="600" t="s">
        <v>75</v>
      </c>
      <c r="C23" s="561">
        <v>3697239790.4899998</v>
      </c>
      <c r="D23" s="561">
        <v>4867540378.8900003</v>
      </c>
      <c r="E23" s="594">
        <v>8564780169.3800001</v>
      </c>
      <c r="F23" s="561">
        <v>4112077543.1599998</v>
      </c>
      <c r="G23" s="561">
        <v>5718863957.4899998</v>
      </c>
      <c r="H23" s="562">
        <v>9830941500.6499996</v>
      </c>
      <c r="I23" s="606"/>
      <c r="J23" s="606"/>
      <c r="K23" s="606"/>
      <c r="L23" s="606"/>
      <c r="M23" s="606"/>
      <c r="N23" s="606"/>
      <c r="O23" s="606"/>
      <c r="P23" s="606"/>
      <c r="Q23" s="606"/>
      <c r="R23" s="606"/>
    </row>
    <row r="24" spans="1:18" s="15" customFormat="1">
      <c r="A24" s="199" t="s">
        <v>16</v>
      </c>
      <c r="B24" s="600" t="s">
        <v>76</v>
      </c>
      <c r="C24" s="561">
        <v>1564395674.22</v>
      </c>
      <c r="D24" s="561">
        <v>4865569288.25</v>
      </c>
      <c r="E24" s="594">
        <v>6429964962.4700003</v>
      </c>
      <c r="F24" s="561">
        <v>1385815209.46</v>
      </c>
      <c r="G24" s="561">
        <v>5217496660.5299997</v>
      </c>
      <c r="H24" s="562">
        <v>6603311869.9899998</v>
      </c>
      <c r="I24" s="606"/>
      <c r="J24" s="606"/>
      <c r="K24" s="606"/>
      <c r="L24" s="606"/>
      <c r="M24" s="606"/>
      <c r="N24" s="606"/>
      <c r="O24" s="606"/>
      <c r="P24" s="606"/>
      <c r="Q24" s="606"/>
      <c r="R24" s="606"/>
    </row>
    <row r="25" spans="1:18" s="15" customFormat="1">
      <c r="A25" s="199" t="s">
        <v>17</v>
      </c>
      <c r="B25" s="600" t="s">
        <v>77</v>
      </c>
      <c r="C25" s="561">
        <v>0</v>
      </c>
      <c r="D25" s="561">
        <v>0</v>
      </c>
      <c r="E25" s="594">
        <v>0</v>
      </c>
      <c r="F25" s="561">
        <v>0</v>
      </c>
      <c r="G25" s="561">
        <v>0</v>
      </c>
      <c r="H25" s="562">
        <v>0</v>
      </c>
      <c r="I25" s="606"/>
      <c r="J25" s="606"/>
      <c r="K25" s="606"/>
      <c r="L25" s="606"/>
      <c r="M25" s="606"/>
      <c r="N25" s="606"/>
      <c r="O25" s="606"/>
      <c r="P25" s="606"/>
      <c r="Q25" s="606"/>
      <c r="R25" s="606"/>
    </row>
    <row r="26" spans="1:18" s="15" customFormat="1">
      <c r="A26" s="199" t="s">
        <v>18</v>
      </c>
      <c r="B26" s="600" t="s">
        <v>78</v>
      </c>
      <c r="C26" s="561">
        <v>1541460403.3199999</v>
      </c>
      <c r="D26" s="561">
        <v>3962049090.52</v>
      </c>
      <c r="E26" s="594">
        <v>5503509493.8400002</v>
      </c>
      <c r="F26" s="561">
        <v>1201845065.5899999</v>
      </c>
      <c r="G26" s="561">
        <v>3636055838.0100002</v>
      </c>
      <c r="H26" s="562">
        <v>4837900903.6000004</v>
      </c>
      <c r="I26" s="606"/>
      <c r="J26" s="606"/>
      <c r="K26" s="606"/>
      <c r="L26" s="606"/>
      <c r="M26" s="606"/>
      <c r="N26" s="606"/>
      <c r="O26" s="606"/>
      <c r="P26" s="606"/>
      <c r="Q26" s="606"/>
      <c r="R26" s="606"/>
    </row>
    <row r="27" spans="1:18" s="15" customFormat="1">
      <c r="A27" s="199" t="s">
        <v>19</v>
      </c>
      <c r="B27" s="600" t="s">
        <v>79</v>
      </c>
      <c r="C27" s="561">
        <v>146877826.13</v>
      </c>
      <c r="D27" s="561">
        <v>189889808.31</v>
      </c>
      <c r="E27" s="594">
        <v>336767634.44</v>
      </c>
      <c r="F27" s="561">
        <v>651408144.61000001</v>
      </c>
      <c r="G27" s="561">
        <v>1062347194.0700001</v>
      </c>
      <c r="H27" s="562">
        <v>1713755338.6800001</v>
      </c>
      <c r="I27" s="606"/>
      <c r="J27" s="606"/>
      <c r="K27" s="606"/>
      <c r="L27" s="606"/>
      <c r="M27" s="606"/>
      <c r="N27" s="606"/>
      <c r="O27" s="606"/>
      <c r="P27" s="606"/>
      <c r="Q27" s="606"/>
      <c r="R27" s="606"/>
    </row>
    <row r="28" spans="1:18" s="15" customFormat="1">
      <c r="A28" s="199">
        <v>5.4</v>
      </c>
      <c r="B28" s="599" t="s">
        <v>293</v>
      </c>
      <c r="C28" s="561">
        <v>2001866584.54</v>
      </c>
      <c r="D28" s="561">
        <v>1478890141.8</v>
      </c>
      <c r="E28" s="594">
        <v>3480756726.3400002</v>
      </c>
      <c r="F28" s="561">
        <v>1606402780.8399999</v>
      </c>
      <c r="G28" s="561">
        <v>1450118937.9400001</v>
      </c>
      <c r="H28" s="562">
        <v>3056521718.7799997</v>
      </c>
      <c r="I28" s="606"/>
      <c r="J28" s="606"/>
      <c r="K28" s="606"/>
      <c r="L28" s="606"/>
      <c r="M28" s="606"/>
      <c r="N28" s="606"/>
      <c r="O28" s="606"/>
      <c r="P28" s="606"/>
      <c r="Q28" s="606"/>
      <c r="R28" s="606"/>
    </row>
    <row r="29" spans="1:18" s="15" customFormat="1">
      <c r="A29" s="199">
        <v>5.5</v>
      </c>
      <c r="B29" s="599" t="s">
        <v>294</v>
      </c>
      <c r="C29" s="561">
        <v>6552019.6900000004</v>
      </c>
      <c r="D29" s="561">
        <v>2314724.9700000002</v>
      </c>
      <c r="E29" s="594">
        <v>8866744.6600000001</v>
      </c>
      <c r="F29" s="561">
        <v>52927406.039999999</v>
      </c>
      <c r="G29" s="561">
        <v>3505090.47</v>
      </c>
      <c r="H29" s="562">
        <v>56432496.509999998</v>
      </c>
      <c r="I29" s="606"/>
      <c r="J29" s="606"/>
      <c r="K29" s="606"/>
      <c r="L29" s="606"/>
      <c r="M29" s="606"/>
      <c r="N29" s="606"/>
      <c r="O29" s="606"/>
      <c r="P29" s="606"/>
      <c r="Q29" s="606"/>
      <c r="R29" s="606"/>
    </row>
    <row r="30" spans="1:18" s="15" customFormat="1">
      <c r="A30" s="199">
        <v>5.6</v>
      </c>
      <c r="B30" s="599" t="s">
        <v>295</v>
      </c>
      <c r="C30" s="561">
        <v>0</v>
      </c>
      <c r="D30" s="561">
        <v>0</v>
      </c>
      <c r="E30" s="594">
        <v>0</v>
      </c>
      <c r="F30" s="561">
        <v>0</v>
      </c>
      <c r="G30" s="561">
        <v>0</v>
      </c>
      <c r="H30" s="562">
        <v>0</v>
      </c>
      <c r="I30" s="606"/>
      <c r="J30" s="606"/>
      <c r="K30" s="606"/>
      <c r="L30" s="606"/>
      <c r="M30" s="606"/>
      <c r="N30" s="606"/>
      <c r="O30" s="606"/>
      <c r="P30" s="606"/>
      <c r="Q30" s="606"/>
      <c r="R30" s="606"/>
    </row>
    <row r="31" spans="1:18" s="15" customFormat="1">
      <c r="A31" s="199">
        <v>5.7</v>
      </c>
      <c r="B31" s="599" t="s">
        <v>79</v>
      </c>
      <c r="C31" s="561">
        <v>677959508.67999995</v>
      </c>
      <c r="D31" s="561">
        <v>518560297.75999999</v>
      </c>
      <c r="E31" s="594">
        <v>1196519806.4400001</v>
      </c>
      <c r="F31" s="561">
        <v>332064392.44</v>
      </c>
      <c r="G31" s="561">
        <v>574097456.23000002</v>
      </c>
      <c r="H31" s="562">
        <v>906161848.67000008</v>
      </c>
      <c r="I31" s="606"/>
      <c r="J31" s="606"/>
      <c r="K31" s="606"/>
      <c r="L31" s="606"/>
      <c r="M31" s="606"/>
      <c r="N31" s="606"/>
      <c r="O31" s="606"/>
      <c r="P31" s="606"/>
      <c r="Q31" s="606"/>
      <c r="R31" s="606"/>
    </row>
    <row r="32" spans="1:18" s="15" customFormat="1">
      <c r="A32" s="199">
        <v>6</v>
      </c>
      <c r="B32" s="596" t="s">
        <v>323</v>
      </c>
      <c r="C32" s="561">
        <v>711889510.19860005</v>
      </c>
      <c r="D32" s="561">
        <v>7160296795.1962633</v>
      </c>
      <c r="E32" s="594">
        <v>7872186305.3948631</v>
      </c>
      <c r="F32" s="561">
        <v>404809160.45999998</v>
      </c>
      <c r="G32" s="561">
        <v>7473672767.0937996</v>
      </c>
      <c r="H32" s="562">
        <v>7878481927.5537996</v>
      </c>
      <c r="I32" s="606"/>
      <c r="J32" s="606"/>
      <c r="K32" s="606"/>
      <c r="L32" s="606"/>
      <c r="M32" s="606"/>
      <c r="N32" s="606"/>
      <c r="O32" s="606"/>
      <c r="P32" s="606"/>
      <c r="Q32" s="606"/>
      <c r="R32" s="606"/>
    </row>
    <row r="33" spans="1:18" s="15" customFormat="1">
      <c r="A33" s="199">
        <v>6.1</v>
      </c>
      <c r="B33" s="601" t="s">
        <v>313</v>
      </c>
      <c r="C33" s="561">
        <v>509691969.94859999</v>
      </c>
      <c r="D33" s="561">
        <v>3467388123.3635635</v>
      </c>
      <c r="E33" s="594">
        <v>3977080093.3121634</v>
      </c>
      <c r="F33" s="561">
        <v>207525278.45999998</v>
      </c>
      <c r="G33" s="561">
        <v>3728782615.8298001</v>
      </c>
      <c r="H33" s="562">
        <v>3936307894.2898002</v>
      </c>
      <c r="I33" s="606"/>
      <c r="J33" s="606"/>
      <c r="K33" s="606"/>
      <c r="L33" s="606"/>
      <c r="M33" s="606"/>
      <c r="N33" s="606"/>
      <c r="O33" s="606"/>
      <c r="P33" s="606"/>
      <c r="Q33" s="606"/>
      <c r="R33" s="606"/>
    </row>
    <row r="34" spans="1:18" s="15" customFormat="1">
      <c r="A34" s="199">
        <v>6.2</v>
      </c>
      <c r="B34" s="601" t="s">
        <v>314</v>
      </c>
      <c r="C34" s="561">
        <v>202197540.25</v>
      </c>
      <c r="D34" s="561">
        <v>3656392961.8532734</v>
      </c>
      <c r="E34" s="594">
        <v>3858590502.1032734</v>
      </c>
      <c r="F34" s="561">
        <v>197283882</v>
      </c>
      <c r="G34" s="561">
        <v>3708780051.2639999</v>
      </c>
      <c r="H34" s="562">
        <v>3906063933.2639999</v>
      </c>
      <c r="I34" s="606"/>
      <c r="J34" s="606"/>
      <c r="K34" s="606"/>
      <c r="L34" s="606"/>
      <c r="M34" s="606"/>
      <c r="N34" s="606"/>
      <c r="O34" s="606"/>
      <c r="P34" s="606"/>
      <c r="Q34" s="606"/>
      <c r="R34" s="606"/>
    </row>
    <row r="35" spans="1:18" s="15" customFormat="1">
      <c r="A35" s="199">
        <v>6.3</v>
      </c>
      <c r="B35" s="601" t="s">
        <v>310</v>
      </c>
      <c r="C35" s="561">
        <v>0</v>
      </c>
      <c r="D35" s="561">
        <v>34224460</v>
      </c>
      <c r="E35" s="594">
        <v>34224460</v>
      </c>
      <c r="F35" s="561">
        <v>0</v>
      </c>
      <c r="G35" s="561">
        <v>36110100</v>
      </c>
      <c r="H35" s="562">
        <v>36110100</v>
      </c>
      <c r="I35" s="606"/>
      <c r="J35" s="606"/>
      <c r="K35" s="606"/>
      <c r="L35" s="606"/>
      <c r="M35" s="606"/>
      <c r="N35" s="606"/>
      <c r="O35" s="606"/>
      <c r="P35" s="606"/>
      <c r="Q35" s="606"/>
      <c r="R35" s="606"/>
    </row>
    <row r="36" spans="1:18" s="15" customFormat="1">
      <c r="A36" s="199">
        <v>6.4</v>
      </c>
      <c r="B36" s="601" t="s">
        <v>311</v>
      </c>
      <c r="C36" s="561">
        <v>0</v>
      </c>
      <c r="D36" s="561">
        <v>2291249.979426384</v>
      </c>
      <c r="E36" s="594">
        <v>2291249.979426384</v>
      </c>
      <c r="F36" s="561">
        <v>0</v>
      </c>
      <c r="G36" s="561">
        <v>0</v>
      </c>
      <c r="H36" s="562">
        <v>0</v>
      </c>
      <c r="I36" s="606"/>
      <c r="J36" s="606"/>
      <c r="K36" s="606"/>
      <c r="L36" s="606"/>
      <c r="M36" s="606"/>
      <c r="N36" s="606"/>
      <c r="O36" s="606"/>
      <c r="P36" s="606"/>
      <c r="Q36" s="606"/>
      <c r="R36" s="606"/>
    </row>
    <row r="37" spans="1:18" s="15" customFormat="1">
      <c r="A37" s="199">
        <v>6.5</v>
      </c>
      <c r="B37" s="601" t="s">
        <v>312</v>
      </c>
      <c r="C37" s="561">
        <v>0</v>
      </c>
      <c r="D37" s="561">
        <v>0</v>
      </c>
      <c r="E37" s="594">
        <v>0</v>
      </c>
      <c r="F37" s="561">
        <v>0</v>
      </c>
      <c r="G37" s="561">
        <v>0</v>
      </c>
      <c r="H37" s="562">
        <v>0</v>
      </c>
      <c r="I37" s="606"/>
      <c r="J37" s="606"/>
      <c r="K37" s="606"/>
      <c r="L37" s="606"/>
      <c r="M37" s="606"/>
      <c r="N37" s="606"/>
      <c r="O37" s="606"/>
      <c r="P37" s="606"/>
      <c r="Q37" s="606"/>
      <c r="R37" s="606"/>
    </row>
    <row r="38" spans="1:18" s="15" customFormat="1">
      <c r="A38" s="199">
        <v>6.6</v>
      </c>
      <c r="B38" s="601" t="s">
        <v>315</v>
      </c>
      <c r="C38" s="561">
        <v>0</v>
      </c>
      <c r="D38" s="561">
        <v>0</v>
      </c>
      <c r="E38" s="594">
        <v>0</v>
      </c>
      <c r="F38" s="561">
        <v>0</v>
      </c>
      <c r="G38" s="561">
        <v>0</v>
      </c>
      <c r="H38" s="562">
        <v>0</v>
      </c>
      <c r="I38" s="606"/>
      <c r="J38" s="606"/>
      <c r="K38" s="606"/>
      <c r="L38" s="606"/>
      <c r="M38" s="606"/>
      <c r="N38" s="606"/>
      <c r="O38" s="606"/>
      <c r="P38" s="606"/>
      <c r="Q38" s="606"/>
      <c r="R38" s="606"/>
    </row>
    <row r="39" spans="1:18" s="15" customFormat="1">
      <c r="A39" s="199">
        <v>6.7</v>
      </c>
      <c r="B39" s="601" t="s">
        <v>316</v>
      </c>
      <c r="C39" s="561">
        <v>0</v>
      </c>
      <c r="D39" s="561">
        <v>0</v>
      </c>
      <c r="E39" s="594">
        <v>0</v>
      </c>
      <c r="F39" s="561">
        <v>0</v>
      </c>
      <c r="G39" s="561">
        <v>0</v>
      </c>
      <c r="H39" s="562">
        <v>0</v>
      </c>
      <c r="I39" s="606"/>
      <c r="J39" s="606"/>
      <c r="K39" s="606"/>
      <c r="L39" s="606"/>
      <c r="M39" s="606"/>
      <c r="N39" s="606"/>
      <c r="O39" s="606"/>
      <c r="P39" s="606"/>
      <c r="Q39" s="606"/>
      <c r="R39" s="606"/>
    </row>
    <row r="40" spans="1:18" s="15" customFormat="1">
      <c r="A40" s="199">
        <v>7</v>
      </c>
      <c r="B40" s="596" t="s">
        <v>319</v>
      </c>
      <c r="C40" s="561">
        <v>789403669.18768811</v>
      </c>
      <c r="D40" s="561">
        <v>234342466.03408104</v>
      </c>
      <c r="E40" s="594">
        <v>1023746135.2217692</v>
      </c>
      <c r="F40" s="561">
        <v>672148036.48323584</v>
      </c>
      <c r="G40" s="561">
        <v>265614802.74030203</v>
      </c>
      <c r="H40" s="562">
        <v>937762839.22353792</v>
      </c>
      <c r="I40" s="606"/>
      <c r="J40" s="606"/>
      <c r="K40" s="606"/>
      <c r="L40" s="606"/>
      <c r="M40" s="606"/>
      <c r="N40" s="606"/>
      <c r="O40" s="606"/>
      <c r="P40" s="606"/>
      <c r="Q40" s="606"/>
      <c r="R40" s="606"/>
    </row>
    <row r="41" spans="1:18" s="15" customFormat="1">
      <c r="A41" s="199">
        <v>7.1</v>
      </c>
      <c r="B41" s="602" t="s">
        <v>320</v>
      </c>
      <c r="C41" s="561">
        <v>27618175.609999999</v>
      </c>
      <c r="D41" s="561">
        <v>1701772.22</v>
      </c>
      <c r="E41" s="594">
        <v>29319947.829999998</v>
      </c>
      <c r="F41" s="561">
        <v>7469213.8310889974</v>
      </c>
      <c r="G41" s="561">
        <v>8025284.448911</v>
      </c>
      <c r="H41" s="562">
        <v>15494498.279999997</v>
      </c>
      <c r="I41" s="606"/>
      <c r="J41" s="606"/>
      <c r="K41" s="606"/>
      <c r="L41" s="606"/>
      <c r="M41" s="606"/>
      <c r="N41" s="606"/>
      <c r="O41" s="606"/>
      <c r="P41" s="606"/>
      <c r="Q41" s="606"/>
      <c r="R41" s="606"/>
    </row>
    <row r="42" spans="1:18" s="15" customFormat="1" ht="25.5">
      <c r="A42" s="199">
        <v>7.2</v>
      </c>
      <c r="B42" s="602" t="s">
        <v>321</v>
      </c>
      <c r="C42" s="561">
        <v>9977699.6899999902</v>
      </c>
      <c r="D42" s="561">
        <v>711136.48564799991</v>
      </c>
      <c r="E42" s="594">
        <v>10688836.175647991</v>
      </c>
      <c r="F42" s="561">
        <v>8264137.1699999981</v>
      </c>
      <c r="G42" s="561">
        <v>27804657.673347004</v>
      </c>
      <c r="H42" s="562">
        <v>36068794.843346998</v>
      </c>
      <c r="I42" s="606"/>
      <c r="J42" s="606"/>
      <c r="K42" s="606"/>
      <c r="L42" s="606"/>
      <c r="M42" s="606"/>
      <c r="N42" s="606"/>
      <c r="O42" s="606"/>
      <c r="P42" s="606"/>
      <c r="Q42" s="606"/>
      <c r="R42" s="606"/>
    </row>
    <row r="43" spans="1:18" s="15" customFormat="1" ht="25.5">
      <c r="A43" s="199">
        <v>7.3</v>
      </c>
      <c r="B43" s="602" t="s">
        <v>324</v>
      </c>
      <c r="C43" s="561">
        <v>516713175.34768808</v>
      </c>
      <c r="D43" s="561">
        <v>146220281.80958602</v>
      </c>
      <c r="E43" s="594">
        <v>662933457.15727413</v>
      </c>
      <c r="F43" s="561">
        <v>432520702.07323593</v>
      </c>
      <c r="G43" s="561">
        <v>169004249.49312302</v>
      </c>
      <c r="H43" s="562">
        <v>601524951.56635892</v>
      </c>
      <c r="I43" s="606"/>
      <c r="J43" s="606"/>
      <c r="K43" s="606"/>
      <c r="L43" s="606"/>
      <c r="M43" s="606"/>
      <c r="N43" s="606"/>
      <c r="O43" s="606"/>
      <c r="P43" s="606"/>
      <c r="Q43" s="606"/>
      <c r="R43" s="606"/>
    </row>
    <row r="44" spans="1:18" s="15" customFormat="1" ht="25.5">
      <c r="A44" s="199">
        <v>7.4</v>
      </c>
      <c r="B44" s="602" t="s">
        <v>325</v>
      </c>
      <c r="C44" s="561">
        <v>272690493.84000009</v>
      </c>
      <c r="D44" s="561">
        <v>88122184.224495009</v>
      </c>
      <c r="E44" s="594">
        <v>360812678.06449509</v>
      </c>
      <c r="F44" s="561">
        <v>239627334.40999997</v>
      </c>
      <c r="G44" s="561">
        <v>96610553.247179002</v>
      </c>
      <c r="H44" s="562">
        <v>336237887.657179</v>
      </c>
      <c r="I44" s="606"/>
      <c r="J44" s="606"/>
      <c r="K44" s="606"/>
      <c r="L44" s="606"/>
      <c r="M44" s="606"/>
      <c r="N44" s="606"/>
      <c r="O44" s="606"/>
      <c r="P44" s="606"/>
      <c r="Q44" s="606"/>
      <c r="R44" s="606"/>
    </row>
    <row r="45" spans="1:18" s="15" customFormat="1">
      <c r="A45" s="199">
        <v>8</v>
      </c>
      <c r="B45" s="596" t="s">
        <v>302</v>
      </c>
      <c r="C45" s="561">
        <v>2092353.1204282362</v>
      </c>
      <c r="D45" s="561">
        <v>82707940.801715195</v>
      </c>
      <c r="E45" s="594">
        <v>84800293.92214343</v>
      </c>
      <c r="F45" s="561">
        <v>2101238.2115172129</v>
      </c>
      <c r="G45" s="561">
        <v>96258677.041128695</v>
      </c>
      <c r="H45" s="562">
        <v>98359915.25264591</v>
      </c>
      <c r="I45" s="606"/>
      <c r="J45" s="606"/>
      <c r="K45" s="606"/>
      <c r="L45" s="606"/>
      <c r="M45" s="606"/>
      <c r="N45" s="606"/>
      <c r="O45" s="606"/>
      <c r="P45" s="606"/>
      <c r="Q45" s="606"/>
      <c r="R45" s="606"/>
    </row>
    <row r="46" spans="1:18" s="15" customFormat="1">
      <c r="A46" s="199">
        <v>8.1</v>
      </c>
      <c r="B46" s="597" t="s">
        <v>326</v>
      </c>
      <c r="C46" s="561">
        <v>0</v>
      </c>
      <c r="D46" s="561">
        <v>0</v>
      </c>
      <c r="E46" s="594">
        <v>0</v>
      </c>
      <c r="F46" s="561">
        <v>0</v>
      </c>
      <c r="G46" s="561">
        <v>0</v>
      </c>
      <c r="H46" s="562">
        <v>0</v>
      </c>
      <c r="I46" s="606"/>
      <c r="J46" s="606"/>
      <c r="K46" s="606"/>
      <c r="L46" s="606"/>
      <c r="M46" s="606"/>
      <c r="N46" s="606"/>
      <c r="O46" s="606"/>
      <c r="P46" s="606"/>
      <c r="Q46" s="606"/>
      <c r="R46" s="606"/>
    </row>
    <row r="47" spans="1:18" s="15" customFormat="1">
      <c r="A47" s="199">
        <v>8.1999999999999993</v>
      </c>
      <c r="B47" s="597" t="s">
        <v>327</v>
      </c>
      <c r="C47" s="561">
        <v>23047.758904109589</v>
      </c>
      <c r="D47" s="561">
        <v>191923.86575342464</v>
      </c>
      <c r="E47" s="594">
        <v>214971.62465753424</v>
      </c>
      <c r="F47" s="561">
        <v>62396.769638446</v>
      </c>
      <c r="G47" s="561">
        <v>1010203.1956587739</v>
      </c>
      <c r="H47" s="562">
        <v>1072599.9652972198</v>
      </c>
      <c r="I47" s="606"/>
      <c r="J47" s="606"/>
      <c r="K47" s="606"/>
      <c r="L47" s="606"/>
      <c r="M47" s="606"/>
      <c r="N47" s="606"/>
      <c r="O47" s="606"/>
      <c r="P47" s="606"/>
      <c r="Q47" s="606"/>
      <c r="R47" s="606"/>
    </row>
    <row r="48" spans="1:18" s="15" customFormat="1">
      <c r="A48" s="199">
        <v>8.3000000000000007</v>
      </c>
      <c r="B48" s="597" t="s">
        <v>328</v>
      </c>
      <c r="C48" s="561">
        <v>81739.726027397264</v>
      </c>
      <c r="D48" s="561">
        <v>3580296.7529177424</v>
      </c>
      <c r="E48" s="594">
        <v>3662036.4789451398</v>
      </c>
      <c r="F48" s="561">
        <v>170853.19805386083</v>
      </c>
      <c r="G48" s="561">
        <v>3112941.4819497149</v>
      </c>
      <c r="H48" s="562">
        <v>3283794.680003576</v>
      </c>
      <c r="I48" s="606"/>
      <c r="J48" s="606"/>
      <c r="K48" s="606"/>
      <c r="L48" s="606"/>
      <c r="M48" s="606"/>
      <c r="N48" s="606"/>
      <c r="O48" s="606"/>
      <c r="P48" s="606"/>
      <c r="Q48" s="606"/>
      <c r="R48" s="606"/>
    </row>
    <row r="49" spans="1:18" s="15" customFormat="1">
      <c r="A49" s="199">
        <v>8.4</v>
      </c>
      <c r="B49" s="597" t="s">
        <v>329</v>
      </c>
      <c r="C49" s="561">
        <v>63254.730285392812</v>
      </c>
      <c r="D49" s="561">
        <v>7363144.0481883874</v>
      </c>
      <c r="E49" s="594">
        <v>7426398.7784737805</v>
      </c>
      <c r="F49" s="561">
        <v>164170.32901047679</v>
      </c>
      <c r="G49" s="561">
        <v>4766727.9032104053</v>
      </c>
      <c r="H49" s="562">
        <v>4930898.2322208816</v>
      </c>
      <c r="I49" s="606"/>
      <c r="J49" s="606"/>
      <c r="K49" s="606"/>
      <c r="L49" s="606"/>
      <c r="M49" s="606"/>
      <c r="N49" s="606"/>
      <c r="O49" s="606"/>
      <c r="P49" s="606"/>
      <c r="Q49" s="606"/>
      <c r="R49" s="606"/>
    </row>
    <row r="50" spans="1:18" s="15" customFormat="1">
      <c r="A50" s="199">
        <v>8.5</v>
      </c>
      <c r="B50" s="597" t="s">
        <v>330</v>
      </c>
      <c r="C50" s="561">
        <v>511695.18072289153</v>
      </c>
      <c r="D50" s="561">
        <v>6335902.7335257912</v>
      </c>
      <c r="E50" s="594">
        <v>6847597.9142486826</v>
      </c>
      <c r="F50" s="561">
        <v>48127.143162217653</v>
      </c>
      <c r="G50" s="561">
        <v>14931598.302407963</v>
      </c>
      <c r="H50" s="562">
        <v>14979725.44557018</v>
      </c>
      <c r="I50" s="606"/>
      <c r="J50" s="606"/>
      <c r="K50" s="606"/>
      <c r="L50" s="606"/>
      <c r="M50" s="606"/>
      <c r="N50" s="606"/>
      <c r="O50" s="606"/>
      <c r="P50" s="606"/>
      <c r="Q50" s="606"/>
      <c r="R50" s="606"/>
    </row>
    <row r="51" spans="1:18" s="15" customFormat="1">
      <c r="A51" s="199">
        <v>8.6</v>
      </c>
      <c r="B51" s="597" t="s">
        <v>331</v>
      </c>
      <c r="C51" s="561">
        <v>838596.97126500297</v>
      </c>
      <c r="D51" s="561">
        <v>14044921.050040904</v>
      </c>
      <c r="E51" s="594">
        <v>14883518.021305908</v>
      </c>
      <c r="F51" s="561">
        <v>662930.14598540147</v>
      </c>
      <c r="G51" s="561">
        <v>10481454.775669759</v>
      </c>
      <c r="H51" s="562">
        <v>11144384.921655161</v>
      </c>
      <c r="I51" s="606"/>
      <c r="J51" s="606"/>
      <c r="K51" s="606"/>
      <c r="L51" s="606"/>
      <c r="M51" s="606"/>
      <c r="N51" s="606"/>
      <c r="O51" s="606"/>
      <c r="P51" s="606"/>
      <c r="Q51" s="606"/>
      <c r="R51" s="606"/>
    </row>
    <row r="52" spans="1:18" s="15" customFormat="1">
      <c r="A52" s="199">
        <v>8.6999999999999993</v>
      </c>
      <c r="B52" s="597" t="s">
        <v>332</v>
      </c>
      <c r="C52" s="561">
        <v>574018.75322344189</v>
      </c>
      <c r="D52" s="561">
        <v>51191752.351288937</v>
      </c>
      <c r="E52" s="594">
        <v>51765771.104512379</v>
      </c>
      <c r="F52" s="561">
        <v>992760.62566681008</v>
      </c>
      <c r="G52" s="561">
        <v>61955751.382232077</v>
      </c>
      <c r="H52" s="562">
        <v>62948512.007898889</v>
      </c>
      <c r="I52" s="606"/>
      <c r="J52" s="606"/>
      <c r="K52" s="606"/>
      <c r="L52" s="606"/>
      <c r="M52" s="606"/>
      <c r="N52" s="606"/>
      <c r="O52" s="606"/>
      <c r="P52" s="606"/>
      <c r="Q52" s="606"/>
      <c r="R52" s="606"/>
    </row>
    <row r="53" spans="1:18" s="15" customFormat="1" ht="15" thickBot="1">
      <c r="A53" s="200">
        <v>9</v>
      </c>
      <c r="B53" s="201" t="s">
        <v>322</v>
      </c>
      <c r="C53" s="202">
        <v>1427592.9000000001</v>
      </c>
      <c r="D53" s="202">
        <v>23372171.865168996</v>
      </c>
      <c r="E53" s="203">
        <v>24799764.765168995</v>
      </c>
      <c r="F53" s="202">
        <v>3776134.7799999993</v>
      </c>
      <c r="G53" s="202">
        <v>9094388.6156360004</v>
      </c>
      <c r="H53" s="28">
        <v>12870523.395636</v>
      </c>
      <c r="I53" s="606"/>
      <c r="J53" s="606"/>
      <c r="K53" s="606"/>
      <c r="L53" s="606"/>
      <c r="M53" s="606"/>
      <c r="N53" s="606"/>
      <c r="O53" s="606"/>
      <c r="P53" s="606"/>
      <c r="Q53" s="606"/>
      <c r="R53" s="60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activeCell="C7" sqref="C7:C12"/>
    </sheetView>
  </sheetViews>
  <sheetFormatPr defaultColWidth="9.140625" defaultRowHeight="12.75"/>
  <cols>
    <col min="1" max="1" width="9.5703125" style="4" bestFit="1" customWidth="1"/>
    <col min="2" max="2" width="93.5703125" style="4" customWidth="1"/>
    <col min="3" max="4" width="12.140625" style="4" bestFit="1" customWidth="1"/>
    <col min="5" max="7" width="12.140625" style="30" bestFit="1" customWidth="1"/>
    <col min="8" max="11" width="9.7109375" style="30" customWidth="1"/>
    <col min="12" max="16384" width="9.140625" style="30"/>
  </cols>
  <sheetData>
    <row r="1" spans="1:14" s="668" customFormat="1">
      <c r="A1" s="658" t="s">
        <v>30</v>
      </c>
      <c r="B1" s="654" t="str">
        <f>'Info '!C2</f>
        <v>JSC TBC Bank</v>
      </c>
      <c r="C1" s="654"/>
      <c r="D1" s="667"/>
    </row>
    <row r="2" spans="1:14" s="668" customFormat="1">
      <c r="A2" s="658" t="s">
        <v>31</v>
      </c>
      <c r="B2" s="608">
        <f>'4. Off-Balance'!B2</f>
        <v>44469</v>
      </c>
      <c r="C2" s="671"/>
      <c r="D2" s="672"/>
      <c r="E2" s="673"/>
      <c r="F2" s="673"/>
      <c r="G2" s="673"/>
      <c r="H2" s="673"/>
    </row>
    <row r="3" spans="1:14">
      <c r="A3" s="2"/>
      <c r="B3" s="3"/>
      <c r="C3" s="6"/>
      <c r="D3" s="7"/>
      <c r="E3" s="43"/>
      <c r="F3" s="43"/>
      <c r="G3" s="43"/>
      <c r="H3" s="43"/>
    </row>
    <row r="4" spans="1:14" ht="15" customHeight="1" thickBot="1">
      <c r="A4" s="7" t="s">
        <v>197</v>
      </c>
      <c r="B4" s="142" t="s">
        <v>296</v>
      </c>
      <c r="C4" s="44" t="s">
        <v>73</v>
      </c>
    </row>
    <row r="5" spans="1:14" ht="15" customHeight="1">
      <c r="A5" s="234" t="s">
        <v>6</v>
      </c>
      <c r="B5" s="235"/>
      <c r="C5" s="415" t="str">
        <f>INT((MONTH($B$2))/3)&amp;"Q"&amp;"-"&amp;YEAR($B$2)</f>
        <v>3Q-2021</v>
      </c>
      <c r="D5" s="415" t="str">
        <f>IF(INT(MONTH($B$2))=3, "4"&amp;"Q"&amp;"-"&amp;YEAR($B$2)-1, IF(INT(MONTH($B$2))=6, "1"&amp;"Q"&amp;"-"&amp;YEAR($B$2), IF(INT(MONTH($B$2))=9, "2"&amp;"Q"&amp;"-"&amp;YEAR($B$2),IF(INT(MONTH($B$2))=12, "3"&amp;"Q"&amp;"-"&amp;YEAR($B$2), 0))))</f>
        <v>2Q-2021</v>
      </c>
      <c r="E5" s="415" t="str">
        <f>IF(INT(MONTH($B$2))=3, "3"&amp;"Q"&amp;"-"&amp;YEAR($B$2)-1, IF(INT(MONTH($B$2))=6, "4"&amp;"Q"&amp;"-"&amp;YEAR($B$2)-1, IF(INT(MONTH($B$2))=9, "1"&amp;"Q"&amp;"-"&amp;YEAR($B$2),IF(INT(MONTH($B$2))=12, "2"&amp;"Q"&amp;"-"&amp;YEAR($B$2), 0))))</f>
        <v>1Q-2021</v>
      </c>
      <c r="F5" s="415" t="str">
        <f>IF(INT(MONTH($B$2))=3, "2"&amp;"Q"&amp;"-"&amp;YEAR($B$2)-1, IF(INT(MONTH($B$2))=6, "3"&amp;"Q"&amp;"-"&amp;YEAR($B$2)-1, IF(INT(MONTH($B$2))=9, "4"&amp;"Q"&amp;"-"&amp;YEAR($B$2)-1,IF(INT(MONTH($B$2))=12, "1"&amp;"Q"&amp;"-"&amp;YEAR($B$2), 0))))</f>
        <v>4Q-2020</v>
      </c>
      <c r="G5" s="416" t="str">
        <f>IF(INT(MONTH($B$2))=3, "1"&amp;"Q"&amp;"-"&amp;YEAR($B$2)-1, IF(INT(MONTH($B$2))=6, "2"&amp;"Q"&amp;"-"&amp;YEAR($B$2)-1, IF(INT(MONTH($B$2))=9, "3"&amp;"Q"&amp;"-"&amp;YEAR($B$2)-1,IF(INT(MONTH($B$2))=12, "4"&amp;"Q"&amp;"-"&amp;YEAR($B$2)-1, 0))))</f>
        <v>3Q-2020</v>
      </c>
    </row>
    <row r="6" spans="1:14" ht="15" customHeight="1">
      <c r="A6" s="45">
        <v>1</v>
      </c>
      <c r="B6" s="334" t="s">
        <v>300</v>
      </c>
      <c r="C6" s="405">
        <f>C7+C9+C10</f>
        <v>17257578921.621162</v>
      </c>
      <c r="D6" s="408">
        <v>16373828908.113409</v>
      </c>
      <c r="E6" s="336">
        <v>16861393224.083376</v>
      </c>
      <c r="F6" s="405">
        <v>16322523693.933828</v>
      </c>
      <c r="G6" s="411">
        <v>15679019553.864531</v>
      </c>
      <c r="H6" s="607"/>
      <c r="I6" s="607"/>
      <c r="J6" s="607"/>
      <c r="K6" s="607"/>
      <c r="L6" s="607"/>
      <c r="M6" s="607"/>
      <c r="N6" s="607"/>
    </row>
    <row r="7" spans="1:14" ht="15" customHeight="1">
      <c r="A7" s="45">
        <v>1.1000000000000001</v>
      </c>
      <c r="B7" s="334" t="s">
        <v>480</v>
      </c>
      <c r="C7" s="406">
        <v>15992460534.927423</v>
      </c>
      <c r="D7" s="409">
        <v>15078260719.463999</v>
      </c>
      <c r="E7" s="406">
        <v>15529029589.20166</v>
      </c>
      <c r="F7" s="406">
        <v>14963246562.746395</v>
      </c>
      <c r="G7" s="412">
        <v>14372145251.642605</v>
      </c>
      <c r="H7" s="607"/>
      <c r="I7" s="607"/>
      <c r="J7" s="607"/>
      <c r="K7" s="607"/>
      <c r="L7" s="607"/>
      <c r="M7" s="607"/>
      <c r="N7" s="607"/>
    </row>
    <row r="8" spans="1:14">
      <c r="A8" s="45" t="s">
        <v>14</v>
      </c>
      <c r="B8" s="334" t="s">
        <v>196</v>
      </c>
      <c r="C8" s="406">
        <v>30254873.604411997</v>
      </c>
      <c r="D8" s="409">
        <v>29513513.372786999</v>
      </c>
      <c r="E8" s="406">
        <v>30934137.117222004</v>
      </c>
      <c r="F8" s="406">
        <v>32965375.219999999</v>
      </c>
      <c r="G8" s="412">
        <v>0</v>
      </c>
      <c r="H8" s="607"/>
      <c r="I8" s="607"/>
      <c r="J8" s="607"/>
      <c r="K8" s="607"/>
      <c r="L8" s="607"/>
      <c r="M8" s="607"/>
      <c r="N8" s="607"/>
    </row>
    <row r="9" spans="1:14" ht="15" customHeight="1">
      <c r="A9" s="45">
        <v>1.2</v>
      </c>
      <c r="B9" s="335" t="s">
        <v>195</v>
      </c>
      <c r="C9" s="406">
        <v>1207864843.7781403</v>
      </c>
      <c r="D9" s="409">
        <v>1239589332.36392</v>
      </c>
      <c r="E9" s="406">
        <v>1291495300.4663839</v>
      </c>
      <c r="F9" s="406">
        <v>1306701846.0063531</v>
      </c>
      <c r="G9" s="412">
        <v>1265202472.821615</v>
      </c>
      <c r="H9" s="607"/>
      <c r="I9" s="607"/>
      <c r="J9" s="607"/>
      <c r="K9" s="607"/>
      <c r="L9" s="607"/>
      <c r="M9" s="607"/>
      <c r="N9" s="607"/>
    </row>
    <row r="10" spans="1:14" ht="15" customHeight="1">
      <c r="A10" s="45">
        <v>1.3</v>
      </c>
      <c r="B10" s="334" t="s">
        <v>28</v>
      </c>
      <c r="C10" s="407">
        <v>57253542.915600002</v>
      </c>
      <c r="D10" s="409">
        <v>55978856.285489999</v>
      </c>
      <c r="E10" s="407">
        <v>40868334.41533</v>
      </c>
      <c r="F10" s="406">
        <v>52575285.181079999</v>
      </c>
      <c r="G10" s="413">
        <v>41671829.40031001</v>
      </c>
      <c r="H10" s="607"/>
      <c r="I10" s="607"/>
      <c r="J10" s="607"/>
      <c r="K10" s="607"/>
      <c r="L10" s="607"/>
      <c r="M10" s="607"/>
      <c r="N10" s="607"/>
    </row>
    <row r="11" spans="1:14" ht="15" customHeight="1">
      <c r="A11" s="45">
        <v>2</v>
      </c>
      <c r="B11" s="334" t="s">
        <v>297</v>
      </c>
      <c r="C11" s="406">
        <v>13297497.57894822</v>
      </c>
      <c r="D11" s="409">
        <v>29441822.955766551</v>
      </c>
      <c r="E11" s="406">
        <v>187263594.9390536</v>
      </c>
      <c r="F11" s="406">
        <v>106379492.91042994</v>
      </c>
      <c r="G11" s="412">
        <v>49769290.318500243</v>
      </c>
      <c r="H11" s="607"/>
      <c r="I11" s="607"/>
      <c r="J11" s="607"/>
      <c r="K11" s="607"/>
      <c r="L11" s="607"/>
      <c r="M11" s="607"/>
      <c r="N11" s="607"/>
    </row>
    <row r="12" spans="1:14" ht="15" customHeight="1">
      <c r="A12" s="45">
        <v>3</v>
      </c>
      <c r="B12" s="334" t="s">
        <v>298</v>
      </c>
      <c r="C12" s="407">
        <v>1872573783.7914793</v>
      </c>
      <c r="D12" s="409">
        <v>1872573783.7914793</v>
      </c>
      <c r="E12" s="407">
        <v>1872573783.7914793</v>
      </c>
      <c r="F12" s="406">
        <v>1872573783.7914793</v>
      </c>
      <c r="G12" s="413">
        <v>1749821533.8766046</v>
      </c>
      <c r="H12" s="607"/>
      <c r="I12" s="607"/>
      <c r="J12" s="607"/>
      <c r="K12" s="607"/>
      <c r="L12" s="607"/>
      <c r="M12" s="607"/>
      <c r="N12" s="607"/>
    </row>
    <row r="13" spans="1:14" ht="15" customHeight="1" thickBot="1">
      <c r="A13" s="47">
        <v>4</v>
      </c>
      <c r="B13" s="48" t="s">
        <v>299</v>
      </c>
      <c r="C13" s="337">
        <f>C6+C11+C12</f>
        <v>19143450202.991592</v>
      </c>
      <c r="D13" s="410">
        <v>18275844514.860657</v>
      </c>
      <c r="E13" s="338">
        <v>18921230602.813911</v>
      </c>
      <c r="F13" s="337">
        <v>18301476970.635738</v>
      </c>
      <c r="G13" s="414">
        <v>17478610378.059635</v>
      </c>
      <c r="H13" s="607"/>
      <c r="I13" s="607"/>
      <c r="J13" s="607"/>
      <c r="K13" s="607"/>
      <c r="L13" s="607"/>
      <c r="M13" s="607"/>
      <c r="N13" s="607"/>
    </row>
    <row r="14" spans="1:14">
      <c r="B14" s="51"/>
    </row>
    <row r="15" spans="1:14" ht="25.5">
      <c r="B15" s="52" t="s">
        <v>481</v>
      </c>
    </row>
    <row r="16" spans="1:14">
      <c r="B16" s="52"/>
    </row>
    <row r="17" spans="1:4" ht="11.25">
      <c r="A17" s="30"/>
      <c r="B17" s="30"/>
      <c r="C17" s="30"/>
      <c r="D17" s="30"/>
    </row>
    <row r="18" spans="1:4" ht="11.25">
      <c r="A18" s="30"/>
      <c r="B18" s="30"/>
      <c r="C18" s="30"/>
      <c r="D18" s="30"/>
    </row>
    <row r="19" spans="1:4" ht="11.25">
      <c r="A19" s="30"/>
      <c r="B19" s="30"/>
      <c r="C19" s="30"/>
      <c r="D19" s="30"/>
    </row>
    <row r="20" spans="1:4" ht="11.25">
      <c r="A20" s="30"/>
      <c r="B20" s="30"/>
      <c r="C20" s="30"/>
      <c r="D20" s="30"/>
    </row>
    <row r="21" spans="1:4" ht="11.25">
      <c r="A21" s="30"/>
      <c r="B21" s="30"/>
      <c r="C21" s="30"/>
      <c r="D21" s="30"/>
    </row>
    <row r="22" spans="1:4" ht="11.25">
      <c r="A22" s="30"/>
      <c r="B22" s="30"/>
      <c r="C22" s="30"/>
      <c r="D22" s="30"/>
    </row>
    <row r="23" spans="1:4" ht="11.25">
      <c r="A23" s="30"/>
      <c r="B23" s="30"/>
      <c r="C23" s="30"/>
      <c r="D23" s="30"/>
    </row>
    <row r="24" spans="1:4" ht="11.25">
      <c r="A24" s="30"/>
      <c r="B24" s="30"/>
      <c r="C24" s="30"/>
      <c r="D24" s="30"/>
    </row>
    <row r="25" spans="1:4" ht="11.25">
      <c r="A25" s="30"/>
      <c r="B25" s="30"/>
      <c r="C25" s="30"/>
      <c r="D25" s="30"/>
    </row>
    <row r="26" spans="1:4" ht="11.25">
      <c r="A26" s="30"/>
      <c r="B26" s="30"/>
      <c r="C26" s="30"/>
      <c r="D26" s="30"/>
    </row>
    <row r="27" spans="1:4" ht="11.25">
      <c r="A27" s="30"/>
      <c r="B27" s="30"/>
      <c r="C27" s="30"/>
      <c r="D27" s="30"/>
    </row>
    <row r="28" spans="1:4" ht="11.25">
      <c r="A28" s="30"/>
      <c r="B28" s="30"/>
      <c r="C28" s="30"/>
      <c r="D28" s="30"/>
    </row>
    <row r="29" spans="1:4" ht="11.25">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B11" sqref="B11:C11"/>
    </sheetView>
  </sheetViews>
  <sheetFormatPr defaultColWidth="9.140625" defaultRowHeight="14.25"/>
  <cols>
    <col min="1" max="1" width="9.5703125" style="4" bestFit="1" customWidth="1"/>
    <col min="2" max="2" width="65.5703125" style="4" customWidth="1"/>
    <col min="3" max="3" width="42.5703125" style="4" bestFit="1" customWidth="1"/>
    <col min="4" max="16384" width="9.140625" style="5"/>
  </cols>
  <sheetData>
    <row r="1" spans="1:8" s="657" customFormat="1">
      <c r="A1" s="658" t="s">
        <v>30</v>
      </c>
      <c r="B1" s="654" t="str">
        <f>'Info '!C2</f>
        <v>JSC TBC Bank</v>
      </c>
      <c r="C1" s="667"/>
    </row>
    <row r="2" spans="1:8" s="657" customFormat="1">
      <c r="A2" s="658" t="s">
        <v>31</v>
      </c>
      <c r="B2" s="608">
        <f>'5. RWA '!B2</f>
        <v>44469</v>
      </c>
      <c r="C2" s="667"/>
    </row>
    <row r="4" spans="1:8" ht="27.95" customHeight="1" thickBot="1">
      <c r="A4" s="53" t="s">
        <v>80</v>
      </c>
      <c r="B4" s="54" t="s">
        <v>266</v>
      </c>
      <c r="C4" s="55"/>
    </row>
    <row r="5" spans="1:8">
      <c r="A5" s="56"/>
      <c r="B5" s="399" t="s">
        <v>81</v>
      </c>
      <c r="C5" s="400" t="s">
        <v>494</v>
      </c>
    </row>
    <row r="6" spans="1:8">
      <c r="A6" s="57">
        <v>1</v>
      </c>
      <c r="B6" s="58" t="s">
        <v>717</v>
      </c>
      <c r="C6" s="59" t="s">
        <v>734</v>
      </c>
    </row>
    <row r="7" spans="1:8">
      <c r="A7" s="57">
        <v>2</v>
      </c>
      <c r="B7" s="58" t="s">
        <v>733</v>
      </c>
      <c r="C7" s="59" t="s">
        <v>732</v>
      </c>
    </row>
    <row r="8" spans="1:8">
      <c r="A8" s="57">
        <v>3</v>
      </c>
      <c r="B8" s="58" t="s">
        <v>731</v>
      </c>
      <c r="C8" s="59" t="s">
        <v>732</v>
      </c>
    </row>
    <row r="9" spans="1:8">
      <c r="A9" s="57">
        <v>4</v>
      </c>
      <c r="B9" s="58" t="s">
        <v>741</v>
      </c>
      <c r="C9" s="59" t="s">
        <v>732</v>
      </c>
    </row>
    <row r="10" spans="1:8">
      <c r="A10" s="57">
        <v>5</v>
      </c>
      <c r="B10" s="58" t="s">
        <v>742</v>
      </c>
      <c r="C10" s="59" t="s">
        <v>732</v>
      </c>
    </row>
    <row r="11" spans="1:8">
      <c r="A11" s="57">
        <v>6</v>
      </c>
      <c r="B11" s="58" t="s">
        <v>743</v>
      </c>
      <c r="C11" s="59" t="s">
        <v>732</v>
      </c>
    </row>
    <row r="12" spans="1:8">
      <c r="A12" s="57"/>
      <c r="B12" s="58"/>
      <c r="C12" s="59"/>
      <c r="H12" s="60"/>
    </row>
    <row r="13" spans="1:8">
      <c r="A13" s="57"/>
      <c r="B13" s="58"/>
      <c r="C13" s="59"/>
    </row>
    <row r="14" spans="1:8">
      <c r="A14" s="57"/>
      <c r="B14" s="58"/>
      <c r="C14" s="59"/>
    </row>
    <row r="15" spans="1:8">
      <c r="A15" s="57"/>
      <c r="B15" s="58"/>
      <c r="C15" s="59"/>
    </row>
    <row r="16" spans="1:8">
      <c r="A16" s="57"/>
      <c r="B16" s="401"/>
      <c r="C16" s="402"/>
    </row>
    <row r="17" spans="1:3">
      <c r="A17" s="57"/>
      <c r="B17" s="403" t="s">
        <v>82</v>
      </c>
      <c r="C17" s="404" t="s">
        <v>495</v>
      </c>
    </row>
    <row r="18" spans="1:3">
      <c r="A18" s="57">
        <v>1</v>
      </c>
      <c r="B18" s="58" t="s">
        <v>718</v>
      </c>
      <c r="C18" s="61" t="s">
        <v>720</v>
      </c>
    </row>
    <row r="19" spans="1:3">
      <c r="A19" s="57">
        <v>2</v>
      </c>
      <c r="B19" s="58" t="s">
        <v>721</v>
      </c>
      <c r="C19" s="61" t="s">
        <v>722</v>
      </c>
    </row>
    <row r="20" spans="1:3">
      <c r="A20" s="57">
        <v>3</v>
      </c>
      <c r="B20" s="58" t="s">
        <v>723</v>
      </c>
      <c r="C20" s="61" t="s">
        <v>724</v>
      </c>
    </row>
    <row r="21" spans="1:3">
      <c r="A21" s="57">
        <v>4</v>
      </c>
      <c r="B21" s="58" t="s">
        <v>725</v>
      </c>
      <c r="C21" s="61" t="s">
        <v>726</v>
      </c>
    </row>
    <row r="22" spans="1:3">
      <c r="A22" s="57">
        <v>5</v>
      </c>
      <c r="B22" s="58" t="s">
        <v>727</v>
      </c>
      <c r="C22" s="61" t="s">
        <v>728</v>
      </c>
    </row>
    <row r="23" spans="1:3">
      <c r="A23" s="57">
        <v>6</v>
      </c>
      <c r="B23" s="58" t="s">
        <v>729</v>
      </c>
      <c r="C23" s="61" t="s">
        <v>730</v>
      </c>
    </row>
    <row r="24" spans="1:3">
      <c r="A24" s="57"/>
      <c r="B24" s="58"/>
      <c r="C24" s="61"/>
    </row>
    <row r="25" spans="1:3">
      <c r="A25" s="57"/>
      <c r="B25" s="58"/>
      <c r="C25" s="61"/>
    </row>
    <row r="26" spans="1:3">
      <c r="A26" s="57"/>
      <c r="B26" s="58"/>
      <c r="C26" s="61"/>
    </row>
    <row r="27" spans="1:3" ht="15.75" customHeight="1">
      <c r="A27" s="57"/>
      <c r="B27" s="58"/>
      <c r="C27" s="62"/>
    </row>
    <row r="28" spans="1:3" ht="15.75" customHeight="1">
      <c r="A28" s="57"/>
      <c r="B28" s="58"/>
      <c r="C28" s="62"/>
    </row>
    <row r="29" spans="1:3" ht="30" customHeight="1">
      <c r="A29" s="57"/>
      <c r="B29" s="714" t="s">
        <v>83</v>
      </c>
      <c r="C29" s="715"/>
    </row>
    <row r="30" spans="1:3">
      <c r="A30" s="57">
        <v>1</v>
      </c>
      <c r="B30" s="58" t="s">
        <v>735</v>
      </c>
      <c r="C30" s="510">
        <v>0.99878075215747519</v>
      </c>
    </row>
    <row r="31" spans="1:3" ht="15.75" customHeight="1">
      <c r="A31" s="57"/>
      <c r="B31" s="58"/>
      <c r="C31" s="59"/>
    </row>
    <row r="32" spans="1:3" ht="29.25" customHeight="1">
      <c r="A32" s="57"/>
      <c r="B32" s="714" t="s">
        <v>84</v>
      </c>
      <c r="C32" s="715"/>
    </row>
    <row r="33" spans="1:3">
      <c r="A33" s="57">
        <v>1</v>
      </c>
      <c r="B33" s="58" t="s">
        <v>736</v>
      </c>
      <c r="C33" s="510">
        <v>0.14592361705275336</v>
      </c>
    </row>
    <row r="34" spans="1:3">
      <c r="A34" s="57">
        <v>2</v>
      </c>
      <c r="B34" s="58" t="s">
        <v>737</v>
      </c>
      <c r="C34" s="510">
        <v>5.3193396514687331E-2</v>
      </c>
    </row>
    <row r="35" spans="1:3">
      <c r="A35" s="57">
        <v>3</v>
      </c>
      <c r="B35" s="58" t="s">
        <v>738</v>
      </c>
      <c r="C35" s="510">
        <v>5.0457138444385013E-2</v>
      </c>
    </row>
    <row r="36" spans="1:3" ht="15" thickBot="1">
      <c r="A36" s="63">
        <v>4</v>
      </c>
      <c r="B36" s="64" t="s">
        <v>739</v>
      </c>
      <c r="C36" s="511">
        <v>7.4128844640243247E-2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9" s="657" customFormat="1">
      <c r="A1" s="653" t="s">
        <v>30</v>
      </c>
      <c r="B1" s="654" t="str">
        <f>'Info '!C2</f>
        <v>JSC TBC Bank</v>
      </c>
      <c r="C1" s="655"/>
      <c r="D1" s="655"/>
      <c r="E1" s="655"/>
      <c r="F1" s="656"/>
    </row>
    <row r="2" spans="1:9" s="658" customFormat="1" ht="15.75" customHeight="1">
      <c r="A2" s="653" t="s">
        <v>31</v>
      </c>
      <c r="B2" s="608">
        <f>'6. Administrators-shareholders'!B2</f>
        <v>44469</v>
      </c>
    </row>
    <row r="3" spans="1:9" s="65" customFormat="1" ht="15.75" customHeight="1">
      <c r="A3" s="276"/>
    </row>
    <row r="4" spans="1:9" s="65" customFormat="1" ht="15.75" customHeight="1" thickBot="1">
      <c r="A4" s="277" t="s">
        <v>201</v>
      </c>
      <c r="B4" s="720" t="s">
        <v>346</v>
      </c>
      <c r="C4" s="721"/>
      <c r="D4" s="721"/>
      <c r="E4" s="721"/>
    </row>
    <row r="5" spans="1:9" s="69" customFormat="1" ht="17.45" customHeight="1">
      <c r="A5" s="214"/>
      <c r="B5" s="215"/>
      <c r="C5" s="67" t="s">
        <v>0</v>
      </c>
      <c r="D5" s="67" t="s">
        <v>1</v>
      </c>
      <c r="E5" s="68" t="s">
        <v>2</v>
      </c>
    </row>
    <row r="6" spans="1:9" s="15" customFormat="1" ht="14.45" customHeight="1">
      <c r="A6" s="278"/>
      <c r="B6" s="716" t="s">
        <v>353</v>
      </c>
      <c r="C6" s="716" t="s">
        <v>92</v>
      </c>
      <c r="D6" s="718" t="s">
        <v>200</v>
      </c>
      <c r="E6" s="719"/>
      <c r="G6" s="5"/>
    </row>
    <row r="7" spans="1:9" s="15" customFormat="1" ht="99.6" customHeight="1">
      <c r="A7" s="278"/>
      <c r="B7" s="717"/>
      <c r="C7" s="716"/>
      <c r="D7" s="312" t="s">
        <v>199</v>
      </c>
      <c r="E7" s="313" t="s">
        <v>354</v>
      </c>
      <c r="G7" s="5"/>
    </row>
    <row r="8" spans="1:9">
      <c r="A8" s="279">
        <v>1</v>
      </c>
      <c r="B8" s="314" t="s">
        <v>35</v>
      </c>
      <c r="C8" s="315">
        <v>913735532.85000002</v>
      </c>
      <c r="D8" s="315"/>
      <c r="E8" s="316">
        <v>913735532.85000002</v>
      </c>
      <c r="F8" s="15"/>
      <c r="G8" s="604"/>
      <c r="H8" s="604"/>
      <c r="I8" s="604"/>
    </row>
    <row r="9" spans="1:9">
      <c r="A9" s="279">
        <v>2</v>
      </c>
      <c r="B9" s="314" t="s">
        <v>36</v>
      </c>
      <c r="C9" s="315">
        <v>2462229481.8899999</v>
      </c>
      <c r="D9" s="315"/>
      <c r="E9" s="316">
        <v>2462229481.8899999</v>
      </c>
      <c r="F9" s="15"/>
      <c r="G9" s="604"/>
      <c r="H9" s="604"/>
      <c r="I9" s="604"/>
    </row>
    <row r="10" spans="1:9">
      <c r="A10" s="279">
        <v>3</v>
      </c>
      <c r="B10" s="314" t="s">
        <v>37</v>
      </c>
      <c r="C10" s="315">
        <v>586135421.98000002</v>
      </c>
      <c r="D10" s="315"/>
      <c r="E10" s="316">
        <v>586135421.98000002</v>
      </c>
      <c r="F10" s="15"/>
      <c r="G10" s="604"/>
      <c r="H10" s="604"/>
      <c r="I10" s="604"/>
    </row>
    <row r="11" spans="1:9">
      <c r="A11" s="279">
        <v>4</v>
      </c>
      <c r="B11" s="314" t="s">
        <v>38</v>
      </c>
      <c r="C11" s="315">
        <v>0</v>
      </c>
      <c r="D11" s="315"/>
      <c r="E11" s="316">
        <v>0</v>
      </c>
      <c r="F11" s="15"/>
      <c r="G11" s="604"/>
      <c r="H11" s="604"/>
      <c r="I11" s="604"/>
    </row>
    <row r="12" spans="1:9">
      <c r="A12" s="279">
        <v>5</v>
      </c>
      <c r="B12" s="314" t="s">
        <v>39</v>
      </c>
      <c r="C12" s="315">
        <v>2236021655.2795763</v>
      </c>
      <c r="D12" s="315"/>
      <c r="E12" s="316">
        <v>2236021655.2795763</v>
      </c>
      <c r="F12" s="15"/>
      <c r="G12" s="604"/>
      <c r="H12" s="604"/>
      <c r="I12" s="604"/>
    </row>
    <row r="13" spans="1:9">
      <c r="A13" s="279">
        <v>6.1</v>
      </c>
      <c r="B13" s="317" t="s">
        <v>40</v>
      </c>
      <c r="C13" s="318">
        <v>15725472159.879999</v>
      </c>
      <c r="D13" s="315"/>
      <c r="E13" s="316">
        <v>15725472159.879999</v>
      </c>
      <c r="F13" s="15"/>
      <c r="G13" s="604"/>
      <c r="H13" s="604"/>
      <c r="I13" s="604"/>
    </row>
    <row r="14" spans="1:9">
      <c r="A14" s="279">
        <v>6.2</v>
      </c>
      <c r="B14" s="319" t="s">
        <v>41</v>
      </c>
      <c r="C14" s="318">
        <v>-744250787.32000005</v>
      </c>
      <c r="D14" s="315"/>
      <c r="E14" s="316">
        <v>-744250787.32000005</v>
      </c>
      <c r="F14" s="15"/>
      <c r="G14" s="604"/>
      <c r="H14" s="604"/>
      <c r="I14" s="604"/>
    </row>
    <row r="15" spans="1:9">
      <c r="A15" s="279">
        <v>6</v>
      </c>
      <c r="B15" s="314" t="s">
        <v>42</v>
      </c>
      <c r="C15" s="315">
        <v>14981221372.559998</v>
      </c>
      <c r="D15" s="315"/>
      <c r="E15" s="316">
        <v>14981221372.559998</v>
      </c>
      <c r="F15" s="15"/>
      <c r="G15" s="604"/>
      <c r="H15" s="604"/>
      <c r="I15" s="604"/>
    </row>
    <row r="16" spans="1:9">
      <c r="A16" s="279">
        <v>7</v>
      </c>
      <c r="B16" s="314" t="s">
        <v>43</v>
      </c>
      <c r="C16" s="315">
        <v>275132925.25</v>
      </c>
      <c r="D16" s="315"/>
      <c r="E16" s="316">
        <v>275132925.25</v>
      </c>
      <c r="F16" s="15"/>
      <c r="G16" s="604"/>
      <c r="H16" s="604"/>
      <c r="I16" s="604"/>
    </row>
    <row r="17" spans="1:9">
      <c r="A17" s="279">
        <v>8</v>
      </c>
      <c r="B17" s="314" t="s">
        <v>198</v>
      </c>
      <c r="C17" s="315">
        <v>113085200.88000001</v>
      </c>
      <c r="D17" s="315"/>
      <c r="E17" s="316">
        <v>113085200.88000001</v>
      </c>
      <c r="F17" s="15"/>
      <c r="G17" s="604"/>
      <c r="H17" s="604"/>
      <c r="I17" s="604"/>
    </row>
    <row r="18" spans="1:9">
      <c r="A18" s="279">
        <v>9</v>
      </c>
      <c r="B18" s="314" t="s">
        <v>44</v>
      </c>
      <c r="C18" s="315">
        <v>37792311.534411997</v>
      </c>
      <c r="D18" s="315">
        <v>7607943.8999999994</v>
      </c>
      <c r="E18" s="316">
        <v>30184367.634411998</v>
      </c>
      <c r="F18" s="15"/>
      <c r="G18" s="604"/>
      <c r="H18" s="604"/>
      <c r="I18" s="604"/>
    </row>
    <row r="19" spans="1:9">
      <c r="A19" s="279">
        <v>10</v>
      </c>
      <c r="B19" s="314" t="s">
        <v>45</v>
      </c>
      <c r="C19" s="315">
        <v>653573472.48000002</v>
      </c>
      <c r="D19" s="315">
        <v>264320818.01999998</v>
      </c>
      <c r="E19" s="316">
        <v>389252654.46000004</v>
      </c>
      <c r="F19" s="15"/>
      <c r="G19" s="604"/>
      <c r="H19" s="604"/>
      <c r="I19" s="604"/>
    </row>
    <row r="20" spans="1:9">
      <c r="A20" s="279">
        <v>11</v>
      </c>
      <c r="B20" s="314" t="s">
        <v>46</v>
      </c>
      <c r="C20" s="315">
        <v>717094486.15999997</v>
      </c>
      <c r="D20" s="315">
        <v>0</v>
      </c>
      <c r="E20" s="316">
        <v>717094486.15999997</v>
      </c>
      <c r="F20" s="15"/>
      <c r="G20" s="604"/>
      <c r="H20" s="604"/>
      <c r="I20" s="604"/>
    </row>
    <row r="21" spans="1:9" ht="26.25" thickBot="1">
      <c r="A21" s="163"/>
      <c r="B21" s="280" t="s">
        <v>356</v>
      </c>
      <c r="C21" s="216">
        <f>SUM(C8:C12, C15:C20)</f>
        <v>22976021860.863987</v>
      </c>
      <c r="D21" s="216">
        <f>SUM(D8:D12, D15:D20)</f>
        <v>271928761.91999996</v>
      </c>
      <c r="E21" s="320">
        <f>SUM(E8:E12, E15:E20)</f>
        <v>22704093098.943985</v>
      </c>
      <c r="F21" s="15"/>
    </row>
    <row r="22" spans="1:9">
      <c r="A22" s="5"/>
      <c r="B22" s="5"/>
      <c r="C22" s="5"/>
      <c r="D22" s="5"/>
      <c r="E22" s="5"/>
    </row>
    <row r="23" spans="1:9">
      <c r="A23" s="5"/>
      <c r="B23" s="5"/>
      <c r="C23" s="5"/>
      <c r="D23" s="5"/>
      <c r="E23" s="5"/>
    </row>
    <row r="25" spans="1:9" s="4" customFormat="1">
      <c r="B25" s="71"/>
      <c r="F25" s="5"/>
      <c r="G25" s="5"/>
    </row>
    <row r="26" spans="1:9" s="4" customFormat="1">
      <c r="B26" s="71"/>
      <c r="F26" s="5"/>
      <c r="G26" s="5"/>
    </row>
    <row r="27" spans="1:9" s="4" customFormat="1">
      <c r="B27" s="71"/>
      <c r="F27" s="5"/>
      <c r="G27" s="5"/>
    </row>
    <row r="28" spans="1:9" s="4" customFormat="1">
      <c r="B28" s="71"/>
      <c r="F28" s="5"/>
      <c r="G28" s="5"/>
    </row>
    <row r="29" spans="1:9" s="4" customFormat="1">
      <c r="B29" s="71"/>
      <c r="F29" s="5"/>
      <c r="G29" s="5"/>
    </row>
    <row r="30" spans="1:9" s="4" customFormat="1">
      <c r="B30" s="71"/>
      <c r="F30" s="5"/>
      <c r="G30" s="5"/>
    </row>
    <row r="31" spans="1:9" s="4" customFormat="1">
      <c r="B31" s="71"/>
      <c r="F31" s="5"/>
      <c r="G31" s="5"/>
    </row>
    <row r="32" spans="1:9" s="4" customFormat="1">
      <c r="B32" s="71"/>
      <c r="F32" s="5"/>
      <c r="G32" s="5"/>
    </row>
    <row r="33" spans="2:7" s="4" customFormat="1">
      <c r="B33" s="71"/>
      <c r="F33" s="5"/>
      <c r="G33" s="5"/>
    </row>
    <row r="34" spans="2:7" s="4" customFormat="1">
      <c r="B34" s="71"/>
      <c r="F34" s="5"/>
      <c r="G34" s="5"/>
    </row>
    <row r="35" spans="2:7" s="4" customFormat="1">
      <c r="B35" s="71"/>
      <c r="F35" s="5"/>
      <c r="G35" s="5"/>
    </row>
    <row r="36" spans="2:7" s="4" customFormat="1">
      <c r="B36" s="71"/>
      <c r="F36" s="5"/>
      <c r="G36" s="5"/>
    </row>
    <row r="37" spans="2:7" s="4" customFormat="1">
      <c r="B37" s="7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B3" sqref="B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s="667" customFormat="1">
      <c r="A1" s="658" t="s">
        <v>30</v>
      </c>
      <c r="B1" s="654" t="str">
        <f>'Info '!C2</f>
        <v>JSC TBC Bank</v>
      </c>
    </row>
    <row r="2" spans="1:6" s="658" customFormat="1" ht="15.75" customHeight="1">
      <c r="A2" s="658" t="s">
        <v>31</v>
      </c>
      <c r="B2" s="608">
        <f>'7. LI1 '!B2</f>
        <v>44469</v>
      </c>
      <c r="C2" s="667"/>
      <c r="D2" s="667"/>
      <c r="E2" s="667"/>
      <c r="F2" s="667"/>
    </row>
    <row r="3" spans="1:6" s="65" customFormat="1" ht="15.75" customHeight="1">
      <c r="C3" s="4"/>
      <c r="D3" s="4"/>
      <c r="E3" s="4"/>
      <c r="F3" s="4"/>
    </row>
    <row r="4" spans="1:6" s="65" customFormat="1" ht="13.5" thickBot="1">
      <c r="A4" s="65" t="s">
        <v>85</v>
      </c>
      <c r="B4" s="281" t="s">
        <v>333</v>
      </c>
      <c r="C4" s="66" t="s">
        <v>73</v>
      </c>
      <c r="D4" s="4"/>
      <c r="E4" s="4"/>
      <c r="F4" s="4"/>
    </row>
    <row r="5" spans="1:6">
      <c r="A5" s="221">
        <v>1</v>
      </c>
      <c r="B5" s="282" t="s">
        <v>355</v>
      </c>
      <c r="C5" s="222">
        <f>'7. LI1 '!E21</f>
        <v>22704093098.943985</v>
      </c>
    </row>
    <row r="6" spans="1:6" s="223" customFormat="1">
      <c r="A6" s="72">
        <v>2.1</v>
      </c>
      <c r="B6" s="218" t="s">
        <v>334</v>
      </c>
      <c r="C6" s="151">
        <v>3524421741.0625062</v>
      </c>
    </row>
    <row r="7" spans="1:6" s="51" customFormat="1" outlineLevel="1">
      <c r="A7" s="45">
        <v>2.2000000000000002</v>
      </c>
      <c r="B7" s="46" t="s">
        <v>335</v>
      </c>
      <c r="C7" s="224">
        <v>4775143398.7771988</v>
      </c>
    </row>
    <row r="8" spans="1:6" s="51" customFormat="1" ht="25.5">
      <c r="A8" s="45">
        <v>3</v>
      </c>
      <c r="B8" s="219" t="s">
        <v>336</v>
      </c>
      <c r="C8" s="225">
        <f>SUM(C5:C7)</f>
        <v>31003658238.783691</v>
      </c>
    </row>
    <row r="9" spans="1:6" s="223" customFormat="1">
      <c r="A9" s="72">
        <v>4</v>
      </c>
      <c r="B9" s="74" t="s">
        <v>87</v>
      </c>
      <c r="C9" s="151">
        <v>265224102.40759498</v>
      </c>
    </row>
    <row r="10" spans="1:6" s="51" customFormat="1" outlineLevel="1">
      <c r="A10" s="45">
        <v>5.0999999999999996</v>
      </c>
      <c r="B10" s="46" t="s">
        <v>337</v>
      </c>
      <c r="C10" s="224">
        <v>-1974119426.1648664</v>
      </c>
    </row>
    <row r="11" spans="1:6" s="51" customFormat="1" outlineLevel="1">
      <c r="A11" s="45">
        <v>5.2</v>
      </c>
      <c r="B11" s="46" t="s">
        <v>338</v>
      </c>
      <c r="C11" s="224">
        <v>-4667627454.1214428</v>
      </c>
    </row>
    <row r="12" spans="1:6" s="51" customFormat="1">
      <c r="A12" s="45">
        <v>6</v>
      </c>
      <c r="B12" s="217" t="s">
        <v>482</v>
      </c>
      <c r="C12" s="224">
        <v>25.691381</v>
      </c>
    </row>
    <row r="13" spans="1:6" s="51" customFormat="1" ht="13.5" thickBot="1">
      <c r="A13" s="47">
        <v>7</v>
      </c>
      <c r="B13" s="220" t="s">
        <v>284</v>
      </c>
      <c r="C13" s="226">
        <f>SUM(C8:C12)</f>
        <v>24627135486.596355</v>
      </c>
    </row>
    <row r="15" spans="1:6" ht="25.5">
      <c r="A15" s="241"/>
      <c r="B15" s="52" t="s">
        <v>483</v>
      </c>
    </row>
    <row r="16" spans="1:6">
      <c r="A16" s="241"/>
      <c r="B16" s="241"/>
    </row>
    <row r="17" spans="1:5" ht="15">
      <c r="A17" s="236"/>
      <c r="B17" s="237"/>
      <c r="C17" s="241"/>
      <c r="D17" s="241"/>
      <c r="E17" s="241"/>
    </row>
    <row r="18" spans="1:5" ht="15">
      <c r="A18" s="242"/>
      <c r="B18" s="243"/>
      <c r="C18" s="241"/>
      <c r="D18" s="241"/>
      <c r="E18" s="241"/>
    </row>
    <row r="19" spans="1:5">
      <c r="A19" s="244"/>
      <c r="B19" s="238"/>
      <c r="C19" s="241"/>
      <c r="D19" s="241"/>
      <c r="E19" s="241"/>
    </row>
    <row r="20" spans="1:5">
      <c r="A20" s="245"/>
      <c r="B20" s="239"/>
      <c r="C20" s="241"/>
      <c r="D20" s="241"/>
      <c r="E20" s="241"/>
    </row>
    <row r="21" spans="1:5">
      <c r="A21" s="245"/>
      <c r="B21" s="243"/>
      <c r="C21" s="241"/>
      <c r="D21" s="241"/>
      <c r="E21" s="241"/>
    </row>
    <row r="22" spans="1:5">
      <c r="A22" s="244"/>
      <c r="B22" s="240"/>
      <c r="C22" s="241"/>
      <c r="D22" s="241"/>
      <c r="E22" s="241"/>
    </row>
    <row r="23" spans="1:5">
      <c r="A23" s="245"/>
      <c r="B23" s="239"/>
      <c r="C23" s="241"/>
      <c r="D23" s="241"/>
      <c r="E23" s="241"/>
    </row>
    <row r="24" spans="1:5">
      <c r="A24" s="245"/>
      <c r="B24" s="239"/>
      <c r="C24" s="241"/>
      <c r="D24" s="241"/>
      <c r="E24" s="241"/>
    </row>
    <row r="25" spans="1:5">
      <c r="A25" s="245"/>
      <c r="B25" s="246"/>
      <c r="C25" s="241"/>
      <c r="D25" s="241"/>
      <c r="E25" s="241"/>
    </row>
    <row r="26" spans="1:5">
      <c r="A26" s="245"/>
      <c r="B26" s="243"/>
      <c r="C26" s="241"/>
      <c r="D26" s="241"/>
      <c r="E26" s="241"/>
    </row>
    <row r="27" spans="1:5">
      <c r="A27" s="241"/>
      <c r="B27" s="247"/>
      <c r="C27" s="241"/>
      <c r="D27" s="241"/>
      <c r="E27" s="241"/>
    </row>
    <row r="28" spans="1:5">
      <c r="A28" s="241"/>
      <c r="B28" s="247"/>
      <c r="C28" s="241"/>
      <c r="D28" s="241"/>
      <c r="E28" s="241"/>
    </row>
    <row r="29" spans="1:5">
      <c r="A29" s="241"/>
      <c r="B29" s="247"/>
      <c r="C29" s="241"/>
      <c r="D29" s="241"/>
      <c r="E29" s="241"/>
    </row>
    <row r="30" spans="1:5">
      <c r="A30" s="241"/>
      <c r="B30" s="247"/>
      <c r="C30" s="241"/>
      <c r="D30" s="241"/>
      <c r="E30" s="241"/>
    </row>
    <row r="31" spans="1:5">
      <c r="A31" s="241"/>
      <c r="B31" s="247"/>
      <c r="C31" s="241"/>
      <c r="D31" s="241"/>
      <c r="E31" s="241"/>
    </row>
    <row r="32" spans="1:5">
      <c r="A32" s="241"/>
      <c r="B32" s="247"/>
      <c r="C32" s="241"/>
      <c r="D32" s="241"/>
      <c r="E32" s="241"/>
    </row>
    <row r="33" spans="1:5">
      <c r="A33" s="241"/>
      <c r="B33" s="247"/>
      <c r="C33" s="241"/>
      <c r="D33" s="241"/>
      <c r="E33" s="24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R7hCbqWrhAuDKlVmGO+WNnRDwAgzdHBZ4eCGEGz1jeQ=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ZCBvo9/uoIbCjqExTJbrJjQX47f/TzuoPjOuEtgscKo=</DigestValue>
    </Reference>
  </SignedInfo>
  <SignatureValue>9jdQUdHQbz97CAnvbHpUbUrNf3RsgtvoCCthJ9J+3elwJd93YTVldVb8QuNCSOVjDckBdnLln9hG
xHbx6VRYZxiVNKM8+z5E0zqZDV/taYYiCFHAqjrbwcB8ytIBGWHNOh04PW+xUVQ78+eY+a1TK0Po
XNFgMADLC5gZIlnPh4yQ/D/jD4z5OxMkk2FXFNXTy8OgBpRxuAKNql95f0XhkOv3jDso0yJz43un
F1GilXEBEbCHAS9QdXyVRnMYQoSKnAxRhxLmdA5E1kRQyJjDIAX3fwjdjDxfPlCkbqmPOnHBx3O9
DUdwSXHrG+30STMPq8CGaAXUB0zMIBqZ0nWAcg==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eDhyQFhc0xJkf3zRvSvhhKQnR/jefsqILKI3X6vdFAs=</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Fyg09+nUiaBucfXV5l6cmgqXMzpOwjhUQXiQsevqqSE=</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be3kkeyaOHuuJk49+bQBegyUxOkWopnRdmRN/2+CTA8=</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x9iDNjBbVK2uj7gniVOTRikeC7fxAD5tYvrq+gF0WOI=</DigestValue>
      </Reference>
      <Reference URI="/xl/styles.xml?ContentType=application/vnd.openxmlformats-officedocument.spreadsheetml.styles+xml">
        <DigestMethod Algorithm="http://www.w3.org/2001/04/xmlenc#sha256"/>
        <DigestValue>iSjtrvquycQvIANg3Fk9Af/MaaPHMpY7wm3OPAlsHYI=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U6obbx1rQ4smLPpifpyY/DNP7Fs99yX3v2v0VoGpl6g=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xMBPktGjx9/W/KCpM4kVstIpwqTlyyCZ20NdT6hMdFo=</DigestValue>
      </Reference>
      <Reference URI="/xl/worksheets/sheet10.xml?ContentType=application/vnd.openxmlformats-officedocument.spreadsheetml.worksheet+xml">
        <DigestMethod Algorithm="http://www.w3.org/2001/04/xmlenc#sha256"/>
        <DigestValue>gOuERrxxtdBCYdxV1sTwZSNBhFC0UnOoDOE5dlBlZ+g=</DigestValue>
      </Reference>
      <Reference URI="/xl/worksheets/sheet11.xml?ContentType=application/vnd.openxmlformats-officedocument.spreadsheetml.worksheet+xml">
        <DigestMethod Algorithm="http://www.w3.org/2001/04/xmlenc#sha256"/>
        <DigestValue>CuzrZ4ffYgoxcPrpqlIFE3Bma4u9ZhN3Bv+tWdJdbCM=</DigestValue>
      </Reference>
      <Reference URI="/xl/worksheets/sheet12.xml?ContentType=application/vnd.openxmlformats-officedocument.spreadsheetml.worksheet+xml">
        <DigestMethod Algorithm="http://www.w3.org/2001/04/xmlenc#sha256"/>
        <DigestValue>tuvXyZW1ld8R8aD+D2stY0GZZBrZcmf9uIZLvHOGZLE=</DigestValue>
      </Reference>
      <Reference URI="/xl/worksheets/sheet13.xml?ContentType=application/vnd.openxmlformats-officedocument.spreadsheetml.worksheet+xml">
        <DigestMethod Algorithm="http://www.w3.org/2001/04/xmlenc#sha256"/>
        <DigestValue>w58g/XVjKjzeWRTZ6Jz1i/jjgAlfpG8H9tiwneO0Jcs=</DigestValue>
      </Reference>
      <Reference URI="/xl/worksheets/sheet14.xml?ContentType=application/vnd.openxmlformats-officedocument.spreadsheetml.worksheet+xml">
        <DigestMethod Algorithm="http://www.w3.org/2001/04/xmlenc#sha256"/>
        <DigestValue>BVtlrSISnGtmqveReEYibKpDDxjNT18g8rnJdW18gYY=</DigestValue>
      </Reference>
      <Reference URI="/xl/worksheets/sheet15.xml?ContentType=application/vnd.openxmlformats-officedocument.spreadsheetml.worksheet+xml">
        <DigestMethod Algorithm="http://www.w3.org/2001/04/xmlenc#sha256"/>
        <DigestValue>CeFjD2qttH3KT6gkOtNZH7nPdtpiJk45rLXZCVCdWzo=</DigestValue>
      </Reference>
      <Reference URI="/xl/worksheets/sheet16.xml?ContentType=application/vnd.openxmlformats-officedocument.spreadsheetml.worksheet+xml">
        <DigestMethod Algorithm="http://www.w3.org/2001/04/xmlenc#sha256"/>
        <DigestValue>vrHZ6Rw1nt8EWbM2PsjtgLQ+ynnR2Niu7Xn+6DABANs=</DigestValue>
      </Reference>
      <Reference URI="/xl/worksheets/sheet17.xml?ContentType=application/vnd.openxmlformats-officedocument.spreadsheetml.worksheet+xml">
        <DigestMethod Algorithm="http://www.w3.org/2001/04/xmlenc#sha256"/>
        <DigestValue>Z59ACbUph15LwbJ72b53JmLP1o9b1/007xJHeSCbNWk=</DigestValue>
      </Reference>
      <Reference URI="/xl/worksheets/sheet18.xml?ContentType=application/vnd.openxmlformats-officedocument.spreadsheetml.worksheet+xml">
        <DigestMethod Algorithm="http://www.w3.org/2001/04/xmlenc#sha256"/>
        <DigestValue>cXOnPTgm/vvcYGj5EKnlmfTEfnUFOEteWdUZztvt32w=</DigestValue>
      </Reference>
      <Reference URI="/xl/worksheets/sheet19.xml?ContentType=application/vnd.openxmlformats-officedocument.spreadsheetml.worksheet+xml">
        <DigestMethod Algorithm="http://www.w3.org/2001/04/xmlenc#sha256"/>
        <DigestValue>ifGg2g36ZVTVa7GZ4uwsgYBLnIn9B1RrlMeCcb8/tC0=</DigestValue>
      </Reference>
      <Reference URI="/xl/worksheets/sheet2.xml?ContentType=application/vnd.openxmlformats-officedocument.spreadsheetml.worksheet+xml">
        <DigestMethod Algorithm="http://www.w3.org/2001/04/xmlenc#sha256"/>
        <DigestValue>mRMvSULA4233s+xQDWL9NVSWFjphI5eHvYNS8pA+OC0=</DigestValue>
      </Reference>
      <Reference URI="/xl/worksheets/sheet20.xml?ContentType=application/vnd.openxmlformats-officedocument.spreadsheetml.worksheet+xml">
        <DigestMethod Algorithm="http://www.w3.org/2001/04/xmlenc#sha256"/>
        <DigestValue>N/1Cv9ny4g5jDXcWsLhAmKOfQkWWZvouSmVFKR8WWNc=</DigestValue>
      </Reference>
      <Reference URI="/xl/worksheets/sheet21.xml?ContentType=application/vnd.openxmlformats-officedocument.spreadsheetml.worksheet+xml">
        <DigestMethod Algorithm="http://www.w3.org/2001/04/xmlenc#sha256"/>
        <DigestValue>1kLqGhVETk3QXCj4trbswe6dNqjZnbc+9iV+Dlxqobk=</DigestValue>
      </Reference>
      <Reference URI="/xl/worksheets/sheet22.xml?ContentType=application/vnd.openxmlformats-officedocument.spreadsheetml.worksheet+xml">
        <DigestMethod Algorithm="http://www.w3.org/2001/04/xmlenc#sha256"/>
        <DigestValue>00bLf06QPE6/ydvq/bwQSzODi6KRqXs5kCmxoIe/H68=</DigestValue>
      </Reference>
      <Reference URI="/xl/worksheets/sheet23.xml?ContentType=application/vnd.openxmlformats-officedocument.spreadsheetml.worksheet+xml">
        <DigestMethod Algorithm="http://www.w3.org/2001/04/xmlenc#sha256"/>
        <DigestValue>6XdWLTzJeh2QimS1WHxpfA6T50hvBLuX14A8HlWUnas=</DigestValue>
      </Reference>
      <Reference URI="/xl/worksheets/sheet24.xml?ContentType=application/vnd.openxmlformats-officedocument.spreadsheetml.worksheet+xml">
        <DigestMethod Algorithm="http://www.w3.org/2001/04/xmlenc#sha256"/>
        <DigestValue>ekAc9l/fdOdNb9v8igfW2fhllXdiPKpyqdk3PY+lfxE=</DigestValue>
      </Reference>
      <Reference URI="/xl/worksheets/sheet25.xml?ContentType=application/vnd.openxmlformats-officedocument.spreadsheetml.worksheet+xml">
        <DigestMethod Algorithm="http://www.w3.org/2001/04/xmlenc#sha256"/>
        <DigestValue>AF8lCGSw4h/VuFPJOsfU2IE1q29lVTSL0bSpaqtjpTQ=</DigestValue>
      </Reference>
      <Reference URI="/xl/worksheets/sheet26.xml?ContentType=application/vnd.openxmlformats-officedocument.spreadsheetml.worksheet+xml">
        <DigestMethod Algorithm="http://www.w3.org/2001/04/xmlenc#sha256"/>
        <DigestValue>oakPTNKzM6WO80RjACnH5bebEJiJwINnAdvEwegPenY=</DigestValue>
      </Reference>
      <Reference URI="/xl/worksheets/sheet27.xml?ContentType=application/vnd.openxmlformats-officedocument.spreadsheetml.worksheet+xml">
        <DigestMethod Algorithm="http://www.w3.org/2001/04/xmlenc#sha256"/>
        <DigestValue>DwQabrLWMtJO1qkQu4RbsmykUzvZGSIDOpyGEJV6vbQ=</DigestValue>
      </Reference>
      <Reference URI="/xl/worksheets/sheet28.xml?ContentType=application/vnd.openxmlformats-officedocument.spreadsheetml.worksheet+xml">
        <DigestMethod Algorithm="http://www.w3.org/2001/04/xmlenc#sha256"/>
        <DigestValue>IctoFdDRfoc1tSYeAUEmdeTTch0uTqSTZCkTOXHRatg=</DigestValue>
      </Reference>
      <Reference URI="/xl/worksheets/sheet29.xml?ContentType=application/vnd.openxmlformats-officedocument.spreadsheetml.worksheet+xml">
        <DigestMethod Algorithm="http://www.w3.org/2001/04/xmlenc#sha256"/>
        <DigestValue>AzDPkbWbUjyW1O+C/Jm5DZyz0WN5sdEDrkWeh6+tD0s=</DigestValue>
      </Reference>
      <Reference URI="/xl/worksheets/sheet3.xml?ContentType=application/vnd.openxmlformats-officedocument.spreadsheetml.worksheet+xml">
        <DigestMethod Algorithm="http://www.w3.org/2001/04/xmlenc#sha256"/>
        <DigestValue>ve9QAQKJTLdqllBnHYtevkMoRfuXK8n5+q/it4eymXU=</DigestValue>
      </Reference>
      <Reference URI="/xl/worksheets/sheet4.xml?ContentType=application/vnd.openxmlformats-officedocument.spreadsheetml.worksheet+xml">
        <DigestMethod Algorithm="http://www.w3.org/2001/04/xmlenc#sha256"/>
        <DigestValue>/Gb81RuxG5zOx0VxyTC+3qu8UpT2HLjrzIMY7ktHAd0=</DigestValue>
      </Reference>
      <Reference URI="/xl/worksheets/sheet5.xml?ContentType=application/vnd.openxmlformats-officedocument.spreadsheetml.worksheet+xml">
        <DigestMethod Algorithm="http://www.w3.org/2001/04/xmlenc#sha256"/>
        <DigestValue>0GazyTZ07Qu1jK/b10RAmZG1OaQVrAZoJkxNbX36MZo=</DigestValue>
      </Reference>
      <Reference URI="/xl/worksheets/sheet6.xml?ContentType=application/vnd.openxmlformats-officedocument.spreadsheetml.worksheet+xml">
        <DigestMethod Algorithm="http://www.w3.org/2001/04/xmlenc#sha256"/>
        <DigestValue>ZEwuCaYY1tcxAWiB8mlf2KLzJ/ivOPIIkNm9C9C1aXg=</DigestValue>
      </Reference>
      <Reference URI="/xl/worksheets/sheet7.xml?ContentType=application/vnd.openxmlformats-officedocument.spreadsheetml.worksheet+xml">
        <DigestMethod Algorithm="http://www.w3.org/2001/04/xmlenc#sha256"/>
        <DigestValue>IO7dPXaz+HWLFVDBdcSTSRr9a2aI9865lGhyxhOOS7o=</DigestValue>
      </Reference>
      <Reference URI="/xl/worksheets/sheet8.xml?ContentType=application/vnd.openxmlformats-officedocument.spreadsheetml.worksheet+xml">
        <DigestMethod Algorithm="http://www.w3.org/2001/04/xmlenc#sha256"/>
        <DigestValue>YV/yA7dlscBo10V20CSMaPgru6ibZlQ0QQs+jnaX5YU=</DigestValue>
      </Reference>
      <Reference URI="/xl/worksheets/sheet9.xml?ContentType=application/vnd.openxmlformats-officedocument.spreadsheetml.worksheet+xml">
        <DigestMethod Algorithm="http://www.w3.org/2001/04/xmlenc#sha256"/>
        <DigestValue>gL/iercJIhviDuR86C3LARrI//nFzkRvI+vuBi4z5ls=</DigestValue>
      </Reference>
    </Manifest>
    <SignatureProperties>
      <SignatureProperty Id="idSignatureTime" Target="#idPackageSignature">
        <mdssi:SignatureTime xmlns:mdssi="http://schemas.openxmlformats.org/package/2006/digital-signature">
          <mdssi:Format>YYYY-MM-DDThh:mm:ssTZD</mdssi:Format>
          <mdssi:Value>2023-02-27T09:10:53Z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2023-02-27T09:10:53Z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UmfqfGZQORnKq7yqw6WuPQA4p96ZrtmaS1+b1tgBDYk=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/JAOBukcLLxowdRSF/7eqDVdmqGR4YKo7mMR2MeTmcg=</DigestValue>
    </Reference>
  </SignedInfo>
  <SignatureValue>mHsB8OT1xHEn5VQH5E501JZA/I+Fr3PT5Ghgj1RqYwvWsHqxbCGoe9czhoHaGgaCJn72Ua8d1Jds
xDrA4bCVfXtp5fSoMb+rhdEngAl+mP2dpK1PsanUNYgOVV9uAr0x6+XCoAiMR4p9oVBtuxFSwkD3
2G/5tQO/UK5fr+xTdTXDRc24KarcsOCer0H045jfcJVpEbYtL7sND5fCyrKi7GdieuBEMaf08zOA
0Ff4JRP5xxdVs1q4d7AOBNS+/0ptrNZfoIKmtfqqdvqiUHwKxseu8cUTE2S/KMBY7Y7MEq9q6F/D
fI8AO2Axq2ye2z8oqyHu5S8rnjM0wP3YTgxAvQ==</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eDhyQFhc0xJkf3zRvSvhhKQnR/jefsqILKI3X6vdFAs=</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Fyg09+nUiaBucfXV5l6cmgqXMzpOwjhUQXiQsevqqSE=</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be3kkeyaOHuuJk49+bQBegyUxOkWopnRdmRN/2+CTA8=</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x9iDNjBbVK2uj7gniVOTRikeC7fxAD5tYvrq+gF0WOI=</DigestValue>
      </Reference>
      <Reference URI="/xl/styles.xml?ContentType=application/vnd.openxmlformats-officedocument.spreadsheetml.styles+xml">
        <DigestMethod Algorithm="http://www.w3.org/2001/04/xmlenc#sha256"/>
        <DigestValue>iSjtrvquycQvIANg3Fk9Af/MaaPHMpY7wm3OPAlsHYI=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U6obbx1rQ4smLPpifpyY/DNP7Fs99yX3v2v0VoGpl6g=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xMBPktGjx9/W/KCpM4kVstIpwqTlyyCZ20NdT6hMdFo=</DigestValue>
      </Reference>
      <Reference URI="/xl/worksheets/sheet10.xml?ContentType=application/vnd.openxmlformats-officedocument.spreadsheetml.worksheet+xml">
        <DigestMethod Algorithm="http://www.w3.org/2001/04/xmlenc#sha256"/>
        <DigestValue>gOuERrxxtdBCYdxV1sTwZSNBhFC0UnOoDOE5dlBlZ+g=</DigestValue>
      </Reference>
      <Reference URI="/xl/worksheets/sheet11.xml?ContentType=application/vnd.openxmlformats-officedocument.spreadsheetml.worksheet+xml">
        <DigestMethod Algorithm="http://www.w3.org/2001/04/xmlenc#sha256"/>
        <DigestValue>CuzrZ4ffYgoxcPrpqlIFE3Bma4u9ZhN3Bv+tWdJdbCM=</DigestValue>
      </Reference>
      <Reference URI="/xl/worksheets/sheet12.xml?ContentType=application/vnd.openxmlformats-officedocument.spreadsheetml.worksheet+xml">
        <DigestMethod Algorithm="http://www.w3.org/2001/04/xmlenc#sha256"/>
        <DigestValue>tuvXyZW1ld8R8aD+D2stY0GZZBrZcmf9uIZLvHOGZLE=</DigestValue>
      </Reference>
      <Reference URI="/xl/worksheets/sheet13.xml?ContentType=application/vnd.openxmlformats-officedocument.spreadsheetml.worksheet+xml">
        <DigestMethod Algorithm="http://www.w3.org/2001/04/xmlenc#sha256"/>
        <DigestValue>w58g/XVjKjzeWRTZ6Jz1i/jjgAlfpG8H9tiwneO0Jcs=</DigestValue>
      </Reference>
      <Reference URI="/xl/worksheets/sheet14.xml?ContentType=application/vnd.openxmlformats-officedocument.spreadsheetml.worksheet+xml">
        <DigestMethod Algorithm="http://www.w3.org/2001/04/xmlenc#sha256"/>
        <DigestValue>BVtlrSISnGtmqveReEYibKpDDxjNT18g8rnJdW18gYY=</DigestValue>
      </Reference>
      <Reference URI="/xl/worksheets/sheet15.xml?ContentType=application/vnd.openxmlformats-officedocument.spreadsheetml.worksheet+xml">
        <DigestMethod Algorithm="http://www.w3.org/2001/04/xmlenc#sha256"/>
        <DigestValue>CeFjD2qttH3KT6gkOtNZH7nPdtpiJk45rLXZCVCdWzo=</DigestValue>
      </Reference>
      <Reference URI="/xl/worksheets/sheet16.xml?ContentType=application/vnd.openxmlformats-officedocument.spreadsheetml.worksheet+xml">
        <DigestMethod Algorithm="http://www.w3.org/2001/04/xmlenc#sha256"/>
        <DigestValue>vrHZ6Rw1nt8EWbM2PsjtgLQ+ynnR2Niu7Xn+6DABANs=</DigestValue>
      </Reference>
      <Reference URI="/xl/worksheets/sheet17.xml?ContentType=application/vnd.openxmlformats-officedocument.spreadsheetml.worksheet+xml">
        <DigestMethod Algorithm="http://www.w3.org/2001/04/xmlenc#sha256"/>
        <DigestValue>Z59ACbUph15LwbJ72b53JmLP1o9b1/007xJHeSCbNWk=</DigestValue>
      </Reference>
      <Reference URI="/xl/worksheets/sheet18.xml?ContentType=application/vnd.openxmlformats-officedocument.spreadsheetml.worksheet+xml">
        <DigestMethod Algorithm="http://www.w3.org/2001/04/xmlenc#sha256"/>
        <DigestValue>cXOnPTgm/vvcYGj5EKnlmfTEfnUFOEteWdUZztvt32w=</DigestValue>
      </Reference>
      <Reference URI="/xl/worksheets/sheet19.xml?ContentType=application/vnd.openxmlformats-officedocument.spreadsheetml.worksheet+xml">
        <DigestMethod Algorithm="http://www.w3.org/2001/04/xmlenc#sha256"/>
        <DigestValue>ifGg2g36ZVTVa7GZ4uwsgYBLnIn9B1RrlMeCcb8/tC0=</DigestValue>
      </Reference>
      <Reference URI="/xl/worksheets/sheet2.xml?ContentType=application/vnd.openxmlformats-officedocument.spreadsheetml.worksheet+xml">
        <DigestMethod Algorithm="http://www.w3.org/2001/04/xmlenc#sha256"/>
        <DigestValue>mRMvSULA4233s+xQDWL9NVSWFjphI5eHvYNS8pA+OC0=</DigestValue>
      </Reference>
      <Reference URI="/xl/worksheets/sheet20.xml?ContentType=application/vnd.openxmlformats-officedocument.spreadsheetml.worksheet+xml">
        <DigestMethod Algorithm="http://www.w3.org/2001/04/xmlenc#sha256"/>
        <DigestValue>N/1Cv9ny4g5jDXcWsLhAmKOfQkWWZvouSmVFKR8WWNc=</DigestValue>
      </Reference>
      <Reference URI="/xl/worksheets/sheet21.xml?ContentType=application/vnd.openxmlformats-officedocument.spreadsheetml.worksheet+xml">
        <DigestMethod Algorithm="http://www.w3.org/2001/04/xmlenc#sha256"/>
        <DigestValue>1kLqGhVETk3QXCj4trbswe6dNqjZnbc+9iV+Dlxqobk=</DigestValue>
      </Reference>
      <Reference URI="/xl/worksheets/sheet22.xml?ContentType=application/vnd.openxmlformats-officedocument.spreadsheetml.worksheet+xml">
        <DigestMethod Algorithm="http://www.w3.org/2001/04/xmlenc#sha256"/>
        <DigestValue>00bLf06QPE6/ydvq/bwQSzODi6KRqXs5kCmxoIe/H68=</DigestValue>
      </Reference>
      <Reference URI="/xl/worksheets/sheet23.xml?ContentType=application/vnd.openxmlformats-officedocument.spreadsheetml.worksheet+xml">
        <DigestMethod Algorithm="http://www.w3.org/2001/04/xmlenc#sha256"/>
        <DigestValue>6XdWLTzJeh2QimS1WHxpfA6T50hvBLuX14A8HlWUnas=</DigestValue>
      </Reference>
      <Reference URI="/xl/worksheets/sheet24.xml?ContentType=application/vnd.openxmlformats-officedocument.spreadsheetml.worksheet+xml">
        <DigestMethod Algorithm="http://www.w3.org/2001/04/xmlenc#sha256"/>
        <DigestValue>ekAc9l/fdOdNb9v8igfW2fhllXdiPKpyqdk3PY+lfxE=</DigestValue>
      </Reference>
      <Reference URI="/xl/worksheets/sheet25.xml?ContentType=application/vnd.openxmlformats-officedocument.spreadsheetml.worksheet+xml">
        <DigestMethod Algorithm="http://www.w3.org/2001/04/xmlenc#sha256"/>
        <DigestValue>AF8lCGSw4h/VuFPJOsfU2IE1q29lVTSL0bSpaqtjpTQ=</DigestValue>
      </Reference>
      <Reference URI="/xl/worksheets/sheet26.xml?ContentType=application/vnd.openxmlformats-officedocument.spreadsheetml.worksheet+xml">
        <DigestMethod Algorithm="http://www.w3.org/2001/04/xmlenc#sha256"/>
        <DigestValue>oakPTNKzM6WO80RjACnH5bebEJiJwINnAdvEwegPenY=</DigestValue>
      </Reference>
      <Reference URI="/xl/worksheets/sheet27.xml?ContentType=application/vnd.openxmlformats-officedocument.spreadsheetml.worksheet+xml">
        <DigestMethod Algorithm="http://www.w3.org/2001/04/xmlenc#sha256"/>
        <DigestValue>DwQabrLWMtJO1qkQu4RbsmykUzvZGSIDOpyGEJV6vbQ=</DigestValue>
      </Reference>
      <Reference URI="/xl/worksheets/sheet28.xml?ContentType=application/vnd.openxmlformats-officedocument.spreadsheetml.worksheet+xml">
        <DigestMethod Algorithm="http://www.w3.org/2001/04/xmlenc#sha256"/>
        <DigestValue>IctoFdDRfoc1tSYeAUEmdeTTch0uTqSTZCkTOXHRatg=</DigestValue>
      </Reference>
      <Reference URI="/xl/worksheets/sheet29.xml?ContentType=application/vnd.openxmlformats-officedocument.spreadsheetml.worksheet+xml">
        <DigestMethod Algorithm="http://www.w3.org/2001/04/xmlenc#sha256"/>
        <DigestValue>AzDPkbWbUjyW1O+C/Jm5DZyz0WN5sdEDrkWeh6+tD0s=</DigestValue>
      </Reference>
      <Reference URI="/xl/worksheets/sheet3.xml?ContentType=application/vnd.openxmlformats-officedocument.spreadsheetml.worksheet+xml">
        <DigestMethod Algorithm="http://www.w3.org/2001/04/xmlenc#sha256"/>
        <DigestValue>ve9QAQKJTLdqllBnHYtevkMoRfuXK8n5+q/it4eymXU=</DigestValue>
      </Reference>
      <Reference URI="/xl/worksheets/sheet4.xml?ContentType=application/vnd.openxmlformats-officedocument.spreadsheetml.worksheet+xml">
        <DigestMethod Algorithm="http://www.w3.org/2001/04/xmlenc#sha256"/>
        <DigestValue>/Gb81RuxG5zOx0VxyTC+3qu8UpT2HLjrzIMY7ktHAd0=</DigestValue>
      </Reference>
      <Reference URI="/xl/worksheets/sheet5.xml?ContentType=application/vnd.openxmlformats-officedocument.spreadsheetml.worksheet+xml">
        <DigestMethod Algorithm="http://www.w3.org/2001/04/xmlenc#sha256"/>
        <DigestValue>0GazyTZ07Qu1jK/b10RAmZG1OaQVrAZoJkxNbX36MZo=</DigestValue>
      </Reference>
      <Reference URI="/xl/worksheets/sheet6.xml?ContentType=application/vnd.openxmlformats-officedocument.spreadsheetml.worksheet+xml">
        <DigestMethod Algorithm="http://www.w3.org/2001/04/xmlenc#sha256"/>
        <DigestValue>ZEwuCaYY1tcxAWiB8mlf2KLzJ/ivOPIIkNm9C9C1aXg=</DigestValue>
      </Reference>
      <Reference URI="/xl/worksheets/sheet7.xml?ContentType=application/vnd.openxmlformats-officedocument.spreadsheetml.worksheet+xml">
        <DigestMethod Algorithm="http://www.w3.org/2001/04/xmlenc#sha256"/>
        <DigestValue>IO7dPXaz+HWLFVDBdcSTSRr9a2aI9865lGhyxhOOS7o=</DigestValue>
      </Reference>
      <Reference URI="/xl/worksheets/sheet8.xml?ContentType=application/vnd.openxmlformats-officedocument.spreadsheetml.worksheet+xml">
        <DigestMethod Algorithm="http://www.w3.org/2001/04/xmlenc#sha256"/>
        <DigestValue>YV/yA7dlscBo10V20CSMaPgru6ibZlQ0QQs+jnaX5YU=</DigestValue>
      </Reference>
      <Reference URI="/xl/worksheets/sheet9.xml?ContentType=application/vnd.openxmlformats-officedocument.spreadsheetml.worksheet+xml">
        <DigestMethod Algorithm="http://www.w3.org/2001/04/xmlenc#sha256"/>
        <DigestValue>gL/iercJIhviDuR86C3LARrI//nFzkRvI+vuBi4z5ls=</DigestValue>
      </Reference>
    </Manifest>
    <SignatureProperties>
      <SignatureProperty Id="idSignatureTime" Target="#idPackageSignature">
        <mdssi:SignatureTime xmlns:mdssi="http://schemas.openxmlformats.org/package/2006/digital-signature">
          <mdssi:Format>YYYY-MM-DDThh:mm:ssTZD</mdssi:Format>
          <mdssi:Value>2023-02-27T09:11:14Z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2023-02-27T09:11:14Z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2023-02-24T10:07:11Z</dcterms:modified>
  <cp:contentStatus/>
</cp:coreProperties>
</file>